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Ужинская\Ужинская\РПКР КПКР\499ОД приказ КПКР\Внес изм\"/>
    </mc:Choice>
  </mc:AlternateContent>
  <bookViews>
    <workbookView xWindow="-120" yWindow="-120" windowWidth="29040" windowHeight="15840" activeTab="1"/>
  </bookViews>
  <sheets>
    <sheet name="Приложение №1" sheetId="1" r:id="rId1"/>
    <sheet name="Приложение №2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'Приложение №1'!$A$12:$AS$742</definedName>
    <definedName name="_xlnm._FilterDatabase" localSheetId="1" hidden="1">'Приложение №2'!$A$12:$WXO$741</definedName>
    <definedName name="_xlnm.Print_Titles" localSheetId="0">'Приложение №1'!$9:$12</definedName>
    <definedName name="_xlnm.Print_Titles" localSheetId="1">'Приложение №2'!$9:$12</definedName>
    <definedName name="_xlnm.Print_Area" localSheetId="0">'Приложение №1'!$A$1:$W$748</definedName>
    <definedName name="_xlnm.Print_Area" localSheetId="1">'Приложение №2'!$A$1:$T$754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1" i="1" l="1"/>
  <c r="P525" i="1"/>
  <c r="S603" i="1"/>
  <c r="R318" i="1"/>
  <c r="P294" i="1"/>
  <c r="AQ290" i="1"/>
  <c r="AQ289" i="1"/>
  <c r="R290" i="1"/>
  <c r="R289" i="1"/>
  <c r="S245" i="1"/>
  <c r="R245" i="1"/>
  <c r="P245" i="1"/>
  <c r="T245" i="1"/>
  <c r="AU734" i="1"/>
  <c r="AV734" i="1"/>
  <c r="AW734" i="1"/>
  <c r="AX734" i="1"/>
  <c r="AY734" i="1"/>
  <c r="AU735" i="1"/>
  <c r="AV735" i="1"/>
  <c r="AW735" i="1"/>
  <c r="AX735" i="1"/>
  <c r="AY735" i="1"/>
  <c r="AU736" i="1"/>
  <c r="AV736" i="1"/>
  <c r="AW736" i="1"/>
  <c r="AX736" i="1"/>
  <c r="AY736" i="1"/>
  <c r="AU737" i="1"/>
  <c r="AV737" i="1"/>
  <c r="AW737" i="1"/>
  <c r="AX737" i="1"/>
  <c r="AY737" i="1"/>
  <c r="AU738" i="1"/>
  <c r="AV738" i="1"/>
  <c r="AW738" i="1"/>
  <c r="AX738" i="1"/>
  <c r="AY738" i="1"/>
  <c r="AU739" i="1"/>
  <c r="AV739" i="1"/>
  <c r="AW739" i="1"/>
  <c r="AX739" i="1"/>
  <c r="AY739" i="1"/>
  <c r="AU740" i="1"/>
  <c r="AV740" i="1"/>
  <c r="AW740" i="1"/>
  <c r="AX740" i="1"/>
  <c r="AY740" i="1"/>
  <c r="AU741" i="1"/>
  <c r="AV741" i="1"/>
  <c r="AW741" i="1"/>
  <c r="AX741" i="1"/>
  <c r="AY741" i="1"/>
  <c r="AU742" i="1"/>
  <c r="AV742" i="1"/>
  <c r="AW742" i="1"/>
  <c r="AX742" i="1"/>
  <c r="AY742" i="1"/>
  <c r="AU719" i="1"/>
  <c r="AV719" i="1"/>
  <c r="AW719" i="1"/>
  <c r="AX719" i="1"/>
  <c r="AY719" i="1"/>
  <c r="AU720" i="1"/>
  <c r="AV720" i="1"/>
  <c r="AW720" i="1"/>
  <c r="AX720" i="1"/>
  <c r="AY720" i="1"/>
  <c r="AU721" i="1"/>
  <c r="AV721" i="1"/>
  <c r="AW721" i="1"/>
  <c r="AX721" i="1"/>
  <c r="AY721" i="1"/>
  <c r="AU722" i="1"/>
  <c r="AV722" i="1"/>
  <c r="AW722" i="1"/>
  <c r="AX722" i="1"/>
  <c r="AY722" i="1"/>
  <c r="AU723" i="1"/>
  <c r="AV723" i="1"/>
  <c r="AW723" i="1"/>
  <c r="AX723" i="1"/>
  <c r="AY723" i="1"/>
  <c r="AU724" i="1"/>
  <c r="AV724" i="1"/>
  <c r="AW724" i="1"/>
  <c r="AX724" i="1"/>
  <c r="AY724" i="1"/>
  <c r="AU725" i="1"/>
  <c r="AV725" i="1"/>
  <c r="AW725" i="1"/>
  <c r="AX725" i="1"/>
  <c r="AY725" i="1"/>
  <c r="AU726" i="1"/>
  <c r="AV726" i="1"/>
  <c r="AW726" i="1"/>
  <c r="AX726" i="1"/>
  <c r="AY726" i="1"/>
  <c r="AU727" i="1"/>
  <c r="AV727" i="1"/>
  <c r="AW727" i="1"/>
  <c r="AX727" i="1"/>
  <c r="AY727" i="1"/>
  <c r="AU728" i="1"/>
  <c r="AV728" i="1"/>
  <c r="AW728" i="1"/>
  <c r="AX728" i="1"/>
  <c r="AY728" i="1"/>
  <c r="AU729" i="1"/>
  <c r="AV729" i="1"/>
  <c r="AW729" i="1"/>
  <c r="AX729" i="1"/>
  <c r="AY729" i="1"/>
  <c r="AU730" i="1"/>
  <c r="AV730" i="1"/>
  <c r="AW730" i="1"/>
  <c r="AX730" i="1"/>
  <c r="AY730" i="1"/>
  <c r="AU731" i="1"/>
  <c r="AV731" i="1"/>
  <c r="AW731" i="1"/>
  <c r="AX731" i="1"/>
  <c r="AY731" i="1"/>
  <c r="AU732" i="1"/>
  <c r="AV732" i="1"/>
  <c r="AW732" i="1"/>
  <c r="AX732" i="1"/>
  <c r="AY732" i="1"/>
  <c r="AU733" i="1"/>
  <c r="AV733" i="1"/>
  <c r="AW733" i="1"/>
  <c r="AX733" i="1"/>
  <c r="AY733" i="1"/>
  <c r="AU701" i="1"/>
  <c r="AV701" i="1"/>
  <c r="AW701" i="1"/>
  <c r="AX701" i="1"/>
  <c r="AY701" i="1"/>
  <c r="AU702" i="1"/>
  <c r="AV702" i="1"/>
  <c r="AW702" i="1"/>
  <c r="AX702" i="1"/>
  <c r="AY702" i="1"/>
  <c r="AU703" i="1"/>
  <c r="AV703" i="1"/>
  <c r="AW703" i="1"/>
  <c r="AX703" i="1"/>
  <c r="AY703" i="1"/>
  <c r="AU704" i="1"/>
  <c r="AV704" i="1"/>
  <c r="AW704" i="1"/>
  <c r="AX704" i="1"/>
  <c r="AY704" i="1"/>
  <c r="AU705" i="1"/>
  <c r="AV705" i="1"/>
  <c r="AW705" i="1"/>
  <c r="AX705" i="1"/>
  <c r="AY705" i="1"/>
  <c r="AU706" i="1"/>
  <c r="AV706" i="1"/>
  <c r="AW706" i="1"/>
  <c r="AX706" i="1"/>
  <c r="AY706" i="1"/>
  <c r="AU707" i="1"/>
  <c r="AV707" i="1"/>
  <c r="AW707" i="1"/>
  <c r="AX707" i="1"/>
  <c r="AY707" i="1"/>
  <c r="AU708" i="1"/>
  <c r="AV708" i="1"/>
  <c r="AW708" i="1"/>
  <c r="AX708" i="1"/>
  <c r="AY708" i="1"/>
  <c r="AU709" i="1"/>
  <c r="AV709" i="1"/>
  <c r="AW709" i="1"/>
  <c r="AX709" i="1"/>
  <c r="AY709" i="1"/>
  <c r="AU710" i="1"/>
  <c r="AV710" i="1"/>
  <c r="AW710" i="1"/>
  <c r="AX710" i="1"/>
  <c r="AY710" i="1"/>
  <c r="AU711" i="1"/>
  <c r="AV711" i="1"/>
  <c r="AW711" i="1"/>
  <c r="AX711" i="1"/>
  <c r="AY711" i="1"/>
  <c r="AU712" i="1"/>
  <c r="AV712" i="1"/>
  <c r="AW712" i="1"/>
  <c r="AX712" i="1"/>
  <c r="AY712" i="1"/>
  <c r="AU713" i="1"/>
  <c r="AV713" i="1"/>
  <c r="AW713" i="1"/>
  <c r="AX713" i="1"/>
  <c r="AY713" i="1"/>
  <c r="AU714" i="1"/>
  <c r="AV714" i="1"/>
  <c r="AW714" i="1"/>
  <c r="AX714" i="1"/>
  <c r="AY714" i="1"/>
  <c r="AU715" i="1"/>
  <c r="AV715" i="1"/>
  <c r="AW715" i="1"/>
  <c r="AX715" i="1"/>
  <c r="AY715" i="1"/>
  <c r="AU716" i="1"/>
  <c r="AV716" i="1"/>
  <c r="AW716" i="1"/>
  <c r="AX716" i="1"/>
  <c r="AY716" i="1"/>
  <c r="AU717" i="1"/>
  <c r="AV717" i="1"/>
  <c r="AW717" i="1"/>
  <c r="AX717" i="1"/>
  <c r="AY717" i="1"/>
  <c r="AU718" i="1"/>
  <c r="AV718" i="1"/>
  <c r="AW718" i="1"/>
  <c r="AX718" i="1"/>
  <c r="AY718" i="1"/>
  <c r="AU689" i="1"/>
  <c r="AV689" i="1"/>
  <c r="AW689" i="1"/>
  <c r="AX689" i="1"/>
  <c r="AY689" i="1"/>
  <c r="AU690" i="1"/>
  <c r="AV690" i="1"/>
  <c r="AW690" i="1"/>
  <c r="AX690" i="1"/>
  <c r="AY690" i="1"/>
  <c r="AU691" i="1"/>
  <c r="AV691" i="1"/>
  <c r="AW691" i="1"/>
  <c r="AX691" i="1"/>
  <c r="AY691" i="1"/>
  <c r="AU692" i="1"/>
  <c r="AV692" i="1"/>
  <c r="AW692" i="1"/>
  <c r="AX692" i="1"/>
  <c r="AY692" i="1"/>
  <c r="AU693" i="1"/>
  <c r="AV693" i="1"/>
  <c r="AW693" i="1"/>
  <c r="AX693" i="1"/>
  <c r="AY693" i="1"/>
  <c r="AU694" i="1"/>
  <c r="AV694" i="1"/>
  <c r="AW694" i="1"/>
  <c r="AX694" i="1"/>
  <c r="AY694" i="1"/>
  <c r="AU695" i="1"/>
  <c r="AV695" i="1"/>
  <c r="AW695" i="1"/>
  <c r="AX695" i="1"/>
  <c r="AY695" i="1"/>
  <c r="AU696" i="1"/>
  <c r="AV696" i="1"/>
  <c r="AW696" i="1"/>
  <c r="AX696" i="1"/>
  <c r="AY696" i="1"/>
  <c r="AU697" i="1"/>
  <c r="AV697" i="1"/>
  <c r="AW697" i="1"/>
  <c r="AX697" i="1"/>
  <c r="AY697" i="1"/>
  <c r="AU698" i="1"/>
  <c r="AV698" i="1"/>
  <c r="AW698" i="1"/>
  <c r="AX698" i="1"/>
  <c r="AY698" i="1"/>
  <c r="AU699" i="1"/>
  <c r="AV699" i="1"/>
  <c r="AW699" i="1"/>
  <c r="AX699" i="1"/>
  <c r="AY699" i="1"/>
  <c r="AU700" i="1"/>
  <c r="AV700" i="1"/>
  <c r="AW700" i="1"/>
  <c r="AX700" i="1"/>
  <c r="AY700" i="1"/>
  <c r="AU670" i="1"/>
  <c r="AV670" i="1"/>
  <c r="AW670" i="1"/>
  <c r="AX670" i="1"/>
  <c r="AY670" i="1"/>
  <c r="AU671" i="1"/>
  <c r="AV671" i="1"/>
  <c r="AW671" i="1"/>
  <c r="AX671" i="1"/>
  <c r="AY671" i="1"/>
  <c r="AU672" i="1"/>
  <c r="AV672" i="1"/>
  <c r="AW672" i="1"/>
  <c r="AX672" i="1"/>
  <c r="AY672" i="1"/>
  <c r="AU673" i="1"/>
  <c r="AV673" i="1"/>
  <c r="AW673" i="1"/>
  <c r="AX673" i="1"/>
  <c r="AY673" i="1"/>
  <c r="AU674" i="1"/>
  <c r="AV674" i="1"/>
  <c r="AW674" i="1"/>
  <c r="AX674" i="1"/>
  <c r="AY674" i="1"/>
  <c r="AU675" i="1"/>
  <c r="AV675" i="1"/>
  <c r="AW675" i="1"/>
  <c r="AX675" i="1"/>
  <c r="AY675" i="1"/>
  <c r="AU676" i="1"/>
  <c r="AV676" i="1"/>
  <c r="AW676" i="1"/>
  <c r="AX676" i="1"/>
  <c r="AY676" i="1"/>
  <c r="AU677" i="1"/>
  <c r="AV677" i="1"/>
  <c r="AW677" i="1"/>
  <c r="AX677" i="1"/>
  <c r="AY677" i="1"/>
  <c r="AU678" i="1"/>
  <c r="AV678" i="1"/>
  <c r="AW678" i="1"/>
  <c r="AX678" i="1"/>
  <c r="AY678" i="1"/>
  <c r="AU679" i="1"/>
  <c r="AV679" i="1"/>
  <c r="AW679" i="1"/>
  <c r="AX679" i="1"/>
  <c r="AY679" i="1"/>
  <c r="AU680" i="1"/>
  <c r="AV680" i="1"/>
  <c r="AW680" i="1"/>
  <c r="AX680" i="1"/>
  <c r="AY680" i="1"/>
  <c r="AU681" i="1"/>
  <c r="AV681" i="1"/>
  <c r="AW681" i="1"/>
  <c r="AX681" i="1"/>
  <c r="AY681" i="1"/>
  <c r="AU682" i="1"/>
  <c r="AV682" i="1"/>
  <c r="AW682" i="1"/>
  <c r="AX682" i="1"/>
  <c r="AY682" i="1"/>
  <c r="AU683" i="1"/>
  <c r="AV683" i="1"/>
  <c r="AW683" i="1"/>
  <c r="AX683" i="1"/>
  <c r="AY683" i="1"/>
  <c r="AU684" i="1"/>
  <c r="AV684" i="1"/>
  <c r="AW684" i="1"/>
  <c r="AX684" i="1"/>
  <c r="AY684" i="1"/>
  <c r="AU685" i="1"/>
  <c r="AV685" i="1"/>
  <c r="AW685" i="1"/>
  <c r="AX685" i="1"/>
  <c r="AY685" i="1"/>
  <c r="AU686" i="1"/>
  <c r="AV686" i="1"/>
  <c r="AW686" i="1"/>
  <c r="AX686" i="1"/>
  <c r="AY686" i="1"/>
  <c r="AU687" i="1"/>
  <c r="AV687" i="1"/>
  <c r="AW687" i="1"/>
  <c r="AX687" i="1"/>
  <c r="AY687" i="1"/>
  <c r="AU688" i="1"/>
  <c r="AV688" i="1"/>
  <c r="AW688" i="1"/>
  <c r="AX688" i="1"/>
  <c r="AY688" i="1"/>
  <c r="AU655" i="1"/>
  <c r="AV655" i="1"/>
  <c r="AW655" i="1"/>
  <c r="AX655" i="1"/>
  <c r="AY655" i="1"/>
  <c r="AU656" i="1"/>
  <c r="AV656" i="1"/>
  <c r="AW656" i="1"/>
  <c r="AX656" i="1"/>
  <c r="AY656" i="1"/>
  <c r="AU657" i="1"/>
  <c r="AV657" i="1"/>
  <c r="AW657" i="1"/>
  <c r="AX657" i="1"/>
  <c r="AY657" i="1"/>
  <c r="AU658" i="1"/>
  <c r="AV658" i="1"/>
  <c r="AW658" i="1"/>
  <c r="AX658" i="1"/>
  <c r="AY658" i="1"/>
  <c r="AU659" i="1"/>
  <c r="AV659" i="1"/>
  <c r="AW659" i="1"/>
  <c r="AX659" i="1"/>
  <c r="AY659" i="1"/>
  <c r="AU660" i="1"/>
  <c r="AV660" i="1"/>
  <c r="AW660" i="1"/>
  <c r="AX660" i="1"/>
  <c r="AY660" i="1"/>
  <c r="AU661" i="1"/>
  <c r="AV661" i="1"/>
  <c r="AW661" i="1"/>
  <c r="AX661" i="1"/>
  <c r="AY661" i="1"/>
  <c r="AU662" i="1"/>
  <c r="AV662" i="1"/>
  <c r="AW662" i="1"/>
  <c r="AX662" i="1"/>
  <c r="AY662" i="1"/>
  <c r="AU663" i="1"/>
  <c r="AV663" i="1"/>
  <c r="AW663" i="1"/>
  <c r="AX663" i="1"/>
  <c r="AY663" i="1"/>
  <c r="AU664" i="1"/>
  <c r="AV664" i="1"/>
  <c r="AW664" i="1"/>
  <c r="AX664" i="1"/>
  <c r="AY664" i="1"/>
  <c r="AU665" i="1"/>
  <c r="AV665" i="1"/>
  <c r="AW665" i="1"/>
  <c r="AX665" i="1"/>
  <c r="AY665" i="1"/>
  <c r="AU666" i="1"/>
  <c r="AV666" i="1"/>
  <c r="AW666" i="1"/>
  <c r="AX666" i="1"/>
  <c r="AY666" i="1"/>
  <c r="AU667" i="1"/>
  <c r="AV667" i="1"/>
  <c r="AW667" i="1"/>
  <c r="AX667" i="1"/>
  <c r="AY667" i="1"/>
  <c r="AU668" i="1"/>
  <c r="AV668" i="1"/>
  <c r="AW668" i="1"/>
  <c r="AX668" i="1"/>
  <c r="AY668" i="1"/>
  <c r="AU669" i="1"/>
  <c r="AV669" i="1"/>
  <c r="AW669" i="1"/>
  <c r="AX669" i="1"/>
  <c r="AY669" i="1"/>
  <c r="AU634" i="1"/>
  <c r="AV634" i="1"/>
  <c r="AW634" i="1"/>
  <c r="AX634" i="1"/>
  <c r="AY634" i="1"/>
  <c r="AU635" i="1"/>
  <c r="AV635" i="1"/>
  <c r="AW635" i="1"/>
  <c r="AX635" i="1"/>
  <c r="AY635" i="1"/>
  <c r="AU636" i="1"/>
  <c r="AV636" i="1"/>
  <c r="AW636" i="1"/>
  <c r="AX636" i="1"/>
  <c r="AY636" i="1"/>
  <c r="AU637" i="1"/>
  <c r="AV637" i="1"/>
  <c r="AW637" i="1"/>
  <c r="AX637" i="1"/>
  <c r="AY637" i="1"/>
  <c r="AU638" i="1"/>
  <c r="AV638" i="1"/>
  <c r="AW638" i="1"/>
  <c r="AX638" i="1"/>
  <c r="AY638" i="1"/>
  <c r="AU639" i="1"/>
  <c r="AV639" i="1"/>
  <c r="AW639" i="1"/>
  <c r="AX639" i="1"/>
  <c r="AY639" i="1"/>
  <c r="AU640" i="1"/>
  <c r="AV640" i="1"/>
  <c r="AW640" i="1"/>
  <c r="AX640" i="1"/>
  <c r="AY640" i="1"/>
  <c r="AU641" i="1"/>
  <c r="AV641" i="1"/>
  <c r="AW641" i="1"/>
  <c r="AX641" i="1"/>
  <c r="AY641" i="1"/>
  <c r="AU642" i="1"/>
  <c r="AV642" i="1"/>
  <c r="AW642" i="1"/>
  <c r="AX642" i="1"/>
  <c r="AY642" i="1"/>
  <c r="AU643" i="1"/>
  <c r="AV643" i="1"/>
  <c r="AW643" i="1"/>
  <c r="AX643" i="1"/>
  <c r="AY643" i="1"/>
  <c r="AU644" i="1"/>
  <c r="AV644" i="1"/>
  <c r="AW644" i="1"/>
  <c r="AX644" i="1"/>
  <c r="AY644" i="1"/>
  <c r="AU645" i="1"/>
  <c r="AV645" i="1"/>
  <c r="AW645" i="1"/>
  <c r="AX645" i="1"/>
  <c r="AY645" i="1"/>
  <c r="AU646" i="1"/>
  <c r="AV646" i="1"/>
  <c r="AW646" i="1"/>
  <c r="AX646" i="1"/>
  <c r="AY646" i="1"/>
  <c r="AU647" i="1"/>
  <c r="AV647" i="1"/>
  <c r="AW647" i="1"/>
  <c r="AX647" i="1"/>
  <c r="AY647" i="1"/>
  <c r="AU648" i="1"/>
  <c r="AV648" i="1"/>
  <c r="AW648" i="1"/>
  <c r="AX648" i="1"/>
  <c r="AY648" i="1"/>
  <c r="AU649" i="1"/>
  <c r="AV649" i="1"/>
  <c r="AW649" i="1"/>
  <c r="AX649" i="1"/>
  <c r="AY649" i="1"/>
  <c r="AU650" i="1"/>
  <c r="AV650" i="1"/>
  <c r="AW650" i="1"/>
  <c r="AX650" i="1"/>
  <c r="AY650" i="1"/>
  <c r="AU651" i="1"/>
  <c r="AV651" i="1"/>
  <c r="AW651" i="1"/>
  <c r="AX651" i="1"/>
  <c r="AY651" i="1"/>
  <c r="AU652" i="1"/>
  <c r="AV652" i="1"/>
  <c r="AW652" i="1"/>
  <c r="AX652" i="1"/>
  <c r="AY652" i="1"/>
  <c r="AU653" i="1"/>
  <c r="AV653" i="1"/>
  <c r="AW653" i="1"/>
  <c r="AX653" i="1"/>
  <c r="AY653" i="1"/>
  <c r="AU654" i="1"/>
  <c r="AV654" i="1"/>
  <c r="AW654" i="1"/>
  <c r="AX654" i="1"/>
  <c r="AY654" i="1"/>
  <c r="AY633" i="1"/>
  <c r="AX633" i="1"/>
  <c r="AW633" i="1"/>
  <c r="AV633" i="1"/>
  <c r="AU633" i="1"/>
  <c r="AU630" i="1"/>
  <c r="AV630" i="1"/>
  <c r="AW630" i="1"/>
  <c r="AX630" i="1"/>
  <c r="AY630" i="1"/>
  <c r="AU631" i="1"/>
  <c r="AV631" i="1"/>
  <c r="AW631" i="1"/>
  <c r="AX631" i="1"/>
  <c r="AY631" i="1"/>
  <c r="AY629" i="1"/>
  <c r="AX629" i="1"/>
  <c r="AW629" i="1"/>
  <c r="AV629" i="1"/>
  <c r="AU629" i="1"/>
  <c r="AU625" i="1"/>
  <c r="AV625" i="1"/>
  <c r="AW625" i="1"/>
  <c r="AX625" i="1"/>
  <c r="AY625" i="1"/>
  <c r="AU626" i="1"/>
  <c r="AV626" i="1"/>
  <c r="AW626" i="1"/>
  <c r="AX626" i="1"/>
  <c r="AY626" i="1"/>
  <c r="AU627" i="1"/>
  <c r="AV627" i="1"/>
  <c r="AW627" i="1"/>
  <c r="AX627" i="1"/>
  <c r="AU610" i="1"/>
  <c r="AV610" i="1"/>
  <c r="AW610" i="1"/>
  <c r="AU611" i="1"/>
  <c r="AV611" i="1"/>
  <c r="AW611" i="1"/>
  <c r="AX611" i="1"/>
  <c r="AY611" i="1"/>
  <c r="AU612" i="1"/>
  <c r="AV612" i="1"/>
  <c r="AW612" i="1"/>
  <c r="AX612" i="1"/>
  <c r="AY612" i="1"/>
  <c r="AU613" i="1"/>
  <c r="AV613" i="1"/>
  <c r="AW613" i="1"/>
  <c r="AX613" i="1"/>
  <c r="AY613" i="1"/>
  <c r="AU614" i="1"/>
  <c r="AV614" i="1"/>
  <c r="AW614" i="1"/>
  <c r="AX614" i="1"/>
  <c r="AY614" i="1"/>
  <c r="AU615" i="1"/>
  <c r="AV615" i="1"/>
  <c r="AW615" i="1"/>
  <c r="AX615" i="1"/>
  <c r="AY615" i="1"/>
  <c r="AU616" i="1"/>
  <c r="AV616" i="1"/>
  <c r="AW616" i="1"/>
  <c r="AX616" i="1"/>
  <c r="AY616" i="1"/>
  <c r="AU617" i="1"/>
  <c r="AV617" i="1"/>
  <c r="AW617" i="1"/>
  <c r="AX617" i="1"/>
  <c r="AY617" i="1"/>
  <c r="AU618" i="1"/>
  <c r="AV618" i="1"/>
  <c r="AW618" i="1"/>
  <c r="AX618" i="1"/>
  <c r="AY618" i="1"/>
  <c r="AU619" i="1"/>
  <c r="AV619" i="1"/>
  <c r="AW619" i="1"/>
  <c r="AX619" i="1"/>
  <c r="AY619" i="1"/>
  <c r="AU620" i="1"/>
  <c r="AV620" i="1"/>
  <c r="AW620" i="1"/>
  <c r="AX620" i="1"/>
  <c r="AY620" i="1"/>
  <c r="AU621" i="1"/>
  <c r="AV621" i="1"/>
  <c r="AW621" i="1"/>
  <c r="AX621" i="1"/>
  <c r="AY621" i="1"/>
  <c r="AU622" i="1"/>
  <c r="AV622" i="1"/>
  <c r="AW622" i="1"/>
  <c r="AX622" i="1"/>
  <c r="AY622" i="1"/>
  <c r="AU623" i="1"/>
  <c r="AV623" i="1"/>
  <c r="AW623" i="1"/>
  <c r="AX623" i="1"/>
  <c r="AY623" i="1"/>
  <c r="AU624" i="1"/>
  <c r="AV624" i="1"/>
  <c r="AW624" i="1"/>
  <c r="AX624" i="1"/>
  <c r="AY624" i="1"/>
  <c r="AU588" i="1"/>
  <c r="AV588" i="1"/>
  <c r="AW588" i="1"/>
  <c r="AX588" i="1"/>
  <c r="AY588" i="1"/>
  <c r="AU589" i="1"/>
  <c r="AV589" i="1"/>
  <c r="AW589" i="1"/>
  <c r="AX589" i="1"/>
  <c r="AY589" i="1"/>
  <c r="AU590" i="1"/>
  <c r="AV590" i="1"/>
  <c r="AW590" i="1"/>
  <c r="AX590" i="1"/>
  <c r="AY590" i="1"/>
  <c r="AU591" i="1"/>
  <c r="AV591" i="1"/>
  <c r="AW591" i="1"/>
  <c r="AX591" i="1"/>
  <c r="AY591" i="1"/>
  <c r="AU592" i="1"/>
  <c r="AV592" i="1"/>
  <c r="AW592" i="1"/>
  <c r="AX592" i="1"/>
  <c r="AY592" i="1"/>
  <c r="AU593" i="1"/>
  <c r="AV593" i="1"/>
  <c r="AW593" i="1"/>
  <c r="AX593" i="1"/>
  <c r="AY593" i="1"/>
  <c r="AU594" i="1"/>
  <c r="AV594" i="1"/>
  <c r="AW594" i="1"/>
  <c r="AX594" i="1"/>
  <c r="AY594" i="1"/>
  <c r="AU595" i="1"/>
  <c r="AV595" i="1"/>
  <c r="AW595" i="1"/>
  <c r="AX595" i="1"/>
  <c r="AY595" i="1"/>
  <c r="AU596" i="1"/>
  <c r="AV596" i="1"/>
  <c r="AW596" i="1"/>
  <c r="AX596" i="1"/>
  <c r="AY596" i="1"/>
  <c r="AU597" i="1"/>
  <c r="AV597" i="1"/>
  <c r="AW597" i="1"/>
  <c r="AX597" i="1"/>
  <c r="AY597" i="1"/>
  <c r="AU598" i="1"/>
  <c r="AV598" i="1"/>
  <c r="AW598" i="1"/>
  <c r="AX598" i="1"/>
  <c r="AY598" i="1"/>
  <c r="AU599" i="1"/>
  <c r="AV599" i="1"/>
  <c r="AW599" i="1"/>
  <c r="AX599" i="1"/>
  <c r="AY599" i="1"/>
  <c r="AU600" i="1"/>
  <c r="AV600" i="1"/>
  <c r="AW600" i="1"/>
  <c r="AX600" i="1"/>
  <c r="AY600" i="1"/>
  <c r="AU601" i="1"/>
  <c r="AV601" i="1"/>
  <c r="AW601" i="1"/>
  <c r="AX601" i="1"/>
  <c r="AY601" i="1"/>
  <c r="AU602" i="1"/>
  <c r="AV602" i="1"/>
  <c r="AW602" i="1"/>
  <c r="AX602" i="1"/>
  <c r="AY602" i="1"/>
  <c r="AV603" i="1"/>
  <c r="AW603" i="1"/>
  <c r="AX603" i="1"/>
  <c r="AY603" i="1"/>
  <c r="AU604" i="1"/>
  <c r="AV604" i="1"/>
  <c r="AW604" i="1"/>
  <c r="AX604" i="1"/>
  <c r="AY604" i="1"/>
  <c r="AU605" i="1"/>
  <c r="AV605" i="1"/>
  <c r="AW605" i="1"/>
  <c r="AX605" i="1"/>
  <c r="AY605" i="1"/>
  <c r="AU606" i="1"/>
  <c r="AV606" i="1"/>
  <c r="AW606" i="1"/>
  <c r="AX606" i="1"/>
  <c r="AY606" i="1"/>
  <c r="AU607" i="1"/>
  <c r="AV607" i="1"/>
  <c r="AW607" i="1"/>
  <c r="AX607" i="1"/>
  <c r="AY607" i="1"/>
  <c r="AU608" i="1"/>
  <c r="AV608" i="1"/>
  <c r="AW608" i="1"/>
  <c r="AX608" i="1"/>
  <c r="AY608" i="1"/>
  <c r="AU609" i="1"/>
  <c r="AV609" i="1"/>
  <c r="AW609" i="1"/>
  <c r="AX609" i="1"/>
  <c r="AY609" i="1"/>
  <c r="AU567" i="1"/>
  <c r="AV567" i="1"/>
  <c r="AW567" i="1"/>
  <c r="AX567" i="1"/>
  <c r="AY567" i="1"/>
  <c r="AU568" i="1"/>
  <c r="AV568" i="1"/>
  <c r="AW568" i="1"/>
  <c r="AX568" i="1"/>
  <c r="AY568" i="1"/>
  <c r="AU569" i="1"/>
  <c r="AV569" i="1"/>
  <c r="AW569" i="1"/>
  <c r="AX569" i="1"/>
  <c r="AY569" i="1"/>
  <c r="AU570" i="1"/>
  <c r="AV570" i="1"/>
  <c r="AW570" i="1"/>
  <c r="AX570" i="1"/>
  <c r="AY570" i="1"/>
  <c r="AU571" i="1"/>
  <c r="AV571" i="1"/>
  <c r="AW571" i="1"/>
  <c r="AX571" i="1"/>
  <c r="AY571" i="1"/>
  <c r="AU572" i="1"/>
  <c r="AV572" i="1"/>
  <c r="AW572" i="1"/>
  <c r="AX572" i="1"/>
  <c r="AY572" i="1"/>
  <c r="AU573" i="1"/>
  <c r="AV573" i="1"/>
  <c r="AW573" i="1"/>
  <c r="AX573" i="1"/>
  <c r="AY573" i="1"/>
  <c r="AU574" i="1"/>
  <c r="AV574" i="1"/>
  <c r="AW574" i="1"/>
  <c r="AX574" i="1"/>
  <c r="AY574" i="1"/>
  <c r="AU575" i="1"/>
  <c r="AV575" i="1"/>
  <c r="AW575" i="1"/>
  <c r="AX575" i="1"/>
  <c r="AY575" i="1"/>
  <c r="AU576" i="1"/>
  <c r="AV576" i="1"/>
  <c r="AW576" i="1"/>
  <c r="AX576" i="1"/>
  <c r="AY576" i="1"/>
  <c r="AU577" i="1"/>
  <c r="AV577" i="1"/>
  <c r="AW577" i="1"/>
  <c r="AX577" i="1"/>
  <c r="AY577" i="1"/>
  <c r="AU578" i="1"/>
  <c r="AV578" i="1"/>
  <c r="AW578" i="1"/>
  <c r="AX578" i="1"/>
  <c r="AY578" i="1"/>
  <c r="AU579" i="1"/>
  <c r="AV579" i="1"/>
  <c r="AW579" i="1"/>
  <c r="AX579" i="1"/>
  <c r="AY579" i="1"/>
  <c r="AU580" i="1"/>
  <c r="AV580" i="1"/>
  <c r="AW580" i="1"/>
  <c r="AX580" i="1"/>
  <c r="AY580" i="1"/>
  <c r="AU581" i="1"/>
  <c r="AV581" i="1"/>
  <c r="AW581" i="1"/>
  <c r="AX581" i="1"/>
  <c r="AY581" i="1"/>
  <c r="AU582" i="1"/>
  <c r="AV582" i="1"/>
  <c r="AW582" i="1"/>
  <c r="AX582" i="1"/>
  <c r="AY582" i="1"/>
  <c r="AU583" i="1"/>
  <c r="AV583" i="1"/>
  <c r="AW583" i="1"/>
  <c r="AX583" i="1"/>
  <c r="AY583" i="1"/>
  <c r="AU584" i="1"/>
  <c r="AV584" i="1"/>
  <c r="AW584" i="1"/>
  <c r="AX584" i="1"/>
  <c r="AY584" i="1"/>
  <c r="AU585" i="1"/>
  <c r="AV585" i="1"/>
  <c r="AW585" i="1"/>
  <c r="AX585" i="1"/>
  <c r="AY585" i="1"/>
  <c r="AU586" i="1"/>
  <c r="AV586" i="1"/>
  <c r="AW586" i="1"/>
  <c r="AX586" i="1"/>
  <c r="AY586" i="1"/>
  <c r="AU587" i="1"/>
  <c r="AV587" i="1"/>
  <c r="AW587" i="1"/>
  <c r="AX587" i="1"/>
  <c r="AY587" i="1"/>
  <c r="AU549" i="1"/>
  <c r="AV549" i="1"/>
  <c r="AW549" i="1"/>
  <c r="AX549" i="1"/>
  <c r="AY549" i="1"/>
  <c r="AU550" i="1"/>
  <c r="AV550" i="1"/>
  <c r="AW550" i="1"/>
  <c r="AX550" i="1"/>
  <c r="AY550" i="1"/>
  <c r="AU551" i="1"/>
  <c r="AV551" i="1"/>
  <c r="AW551" i="1"/>
  <c r="AX551" i="1"/>
  <c r="AY551" i="1"/>
  <c r="AU552" i="1"/>
  <c r="AV552" i="1"/>
  <c r="AW552" i="1"/>
  <c r="AX552" i="1"/>
  <c r="AY552" i="1"/>
  <c r="AU553" i="1"/>
  <c r="AV553" i="1"/>
  <c r="AW553" i="1"/>
  <c r="AX553" i="1"/>
  <c r="AY553" i="1"/>
  <c r="AU554" i="1"/>
  <c r="AV554" i="1"/>
  <c r="AW554" i="1"/>
  <c r="AX554" i="1"/>
  <c r="AY554" i="1"/>
  <c r="AU555" i="1"/>
  <c r="AV555" i="1"/>
  <c r="AW555" i="1"/>
  <c r="AX555" i="1"/>
  <c r="AY555" i="1"/>
  <c r="AU556" i="1"/>
  <c r="AV556" i="1"/>
  <c r="AW556" i="1"/>
  <c r="AX556" i="1"/>
  <c r="AY556" i="1"/>
  <c r="AU557" i="1"/>
  <c r="AV557" i="1"/>
  <c r="AW557" i="1"/>
  <c r="AX557" i="1"/>
  <c r="AY557" i="1"/>
  <c r="AU558" i="1"/>
  <c r="AV558" i="1"/>
  <c r="AW558" i="1"/>
  <c r="AX558" i="1"/>
  <c r="AY558" i="1"/>
  <c r="AU559" i="1"/>
  <c r="AV559" i="1"/>
  <c r="AW559" i="1"/>
  <c r="AX559" i="1"/>
  <c r="AY559" i="1"/>
  <c r="AU560" i="1"/>
  <c r="AV560" i="1"/>
  <c r="AW560" i="1"/>
  <c r="AX560" i="1"/>
  <c r="AY560" i="1"/>
  <c r="AU561" i="1"/>
  <c r="AV561" i="1"/>
  <c r="AW561" i="1"/>
  <c r="AX561" i="1"/>
  <c r="AY561" i="1"/>
  <c r="AU562" i="1"/>
  <c r="AV562" i="1"/>
  <c r="AW562" i="1"/>
  <c r="AX562" i="1"/>
  <c r="AY562" i="1"/>
  <c r="AU563" i="1"/>
  <c r="AV563" i="1"/>
  <c r="AW563" i="1"/>
  <c r="AX563" i="1"/>
  <c r="AY563" i="1"/>
  <c r="AU564" i="1"/>
  <c r="AV564" i="1"/>
  <c r="AW564" i="1"/>
  <c r="AX564" i="1"/>
  <c r="AY564" i="1"/>
  <c r="AU565" i="1"/>
  <c r="AV565" i="1"/>
  <c r="AW565" i="1"/>
  <c r="AX565" i="1"/>
  <c r="AY565" i="1"/>
  <c r="AU566" i="1"/>
  <c r="AV566" i="1"/>
  <c r="AW566" i="1"/>
  <c r="AX566" i="1"/>
  <c r="AY566" i="1"/>
  <c r="AU531" i="1"/>
  <c r="AV531" i="1"/>
  <c r="AW531" i="1"/>
  <c r="AX531" i="1"/>
  <c r="AY531" i="1"/>
  <c r="AU532" i="1"/>
  <c r="AV532" i="1"/>
  <c r="AW532" i="1"/>
  <c r="AX532" i="1"/>
  <c r="AY532" i="1"/>
  <c r="AU533" i="1"/>
  <c r="AV533" i="1"/>
  <c r="AW533" i="1"/>
  <c r="AX533" i="1"/>
  <c r="AY533" i="1"/>
  <c r="AU534" i="1"/>
  <c r="AV534" i="1"/>
  <c r="AW534" i="1"/>
  <c r="AX534" i="1"/>
  <c r="AY534" i="1"/>
  <c r="AU535" i="1"/>
  <c r="AV535" i="1"/>
  <c r="AW535" i="1"/>
  <c r="AX535" i="1"/>
  <c r="AY535" i="1"/>
  <c r="AU536" i="1"/>
  <c r="AV536" i="1"/>
  <c r="AW536" i="1"/>
  <c r="AX536" i="1"/>
  <c r="AY536" i="1"/>
  <c r="AU537" i="1"/>
  <c r="AV537" i="1"/>
  <c r="AW537" i="1"/>
  <c r="AX537" i="1"/>
  <c r="AY537" i="1"/>
  <c r="AU538" i="1"/>
  <c r="AV538" i="1"/>
  <c r="AW538" i="1"/>
  <c r="AX538" i="1"/>
  <c r="AY538" i="1"/>
  <c r="AU539" i="1"/>
  <c r="AV539" i="1"/>
  <c r="AW539" i="1"/>
  <c r="AX539" i="1"/>
  <c r="AY539" i="1"/>
  <c r="AU540" i="1"/>
  <c r="AV540" i="1"/>
  <c r="AW540" i="1"/>
  <c r="AX540" i="1"/>
  <c r="AY540" i="1"/>
  <c r="AU541" i="1"/>
  <c r="AV541" i="1"/>
  <c r="AW541" i="1"/>
  <c r="AX541" i="1"/>
  <c r="AY541" i="1"/>
  <c r="AU542" i="1"/>
  <c r="AV542" i="1"/>
  <c r="AW542" i="1"/>
  <c r="AX542" i="1"/>
  <c r="AY542" i="1"/>
  <c r="AU543" i="1"/>
  <c r="AV543" i="1"/>
  <c r="AW543" i="1"/>
  <c r="AX543" i="1"/>
  <c r="AY543" i="1"/>
  <c r="AU544" i="1"/>
  <c r="AV544" i="1"/>
  <c r="AW544" i="1"/>
  <c r="AX544" i="1"/>
  <c r="AY544" i="1"/>
  <c r="AU545" i="1"/>
  <c r="AV545" i="1"/>
  <c r="AW545" i="1"/>
  <c r="AX545" i="1"/>
  <c r="AY545" i="1"/>
  <c r="AU546" i="1"/>
  <c r="AV546" i="1"/>
  <c r="AW546" i="1"/>
  <c r="AX546" i="1"/>
  <c r="AY546" i="1"/>
  <c r="AU547" i="1"/>
  <c r="AV547" i="1"/>
  <c r="AW547" i="1"/>
  <c r="AX547" i="1"/>
  <c r="AY547" i="1"/>
  <c r="AU548" i="1"/>
  <c r="AV548" i="1"/>
  <c r="AW548" i="1"/>
  <c r="AX548" i="1"/>
  <c r="AY548" i="1"/>
  <c r="AY530" i="1"/>
  <c r="AX530" i="1"/>
  <c r="AW530" i="1"/>
  <c r="AV530" i="1"/>
  <c r="AU530" i="1"/>
  <c r="AU527" i="1"/>
  <c r="AV527" i="1"/>
  <c r="AW527" i="1"/>
  <c r="AX527" i="1"/>
  <c r="AY527" i="1"/>
  <c r="AU528" i="1"/>
  <c r="AV528" i="1"/>
  <c r="AW528" i="1"/>
  <c r="AX528" i="1"/>
  <c r="AY528" i="1"/>
  <c r="AY526" i="1"/>
  <c r="AX526" i="1"/>
  <c r="AW526" i="1"/>
  <c r="AV526" i="1"/>
  <c r="AU526" i="1"/>
  <c r="AU513" i="1"/>
  <c r="AV513" i="1"/>
  <c r="AW513" i="1"/>
  <c r="AX513" i="1"/>
  <c r="AY513" i="1"/>
  <c r="AU514" i="1"/>
  <c r="AV514" i="1"/>
  <c r="AW514" i="1"/>
  <c r="AX514" i="1"/>
  <c r="AY514" i="1"/>
  <c r="AU515" i="1"/>
  <c r="AV515" i="1"/>
  <c r="AW515" i="1"/>
  <c r="AX515" i="1"/>
  <c r="AY515" i="1"/>
  <c r="AU516" i="1"/>
  <c r="AV516" i="1"/>
  <c r="AW516" i="1"/>
  <c r="AX516" i="1"/>
  <c r="AY516" i="1"/>
  <c r="AU517" i="1"/>
  <c r="AV517" i="1"/>
  <c r="AW517" i="1"/>
  <c r="AX517" i="1"/>
  <c r="AY517" i="1"/>
  <c r="AU518" i="1"/>
  <c r="AV518" i="1"/>
  <c r="AW518" i="1"/>
  <c r="AX518" i="1"/>
  <c r="AY518" i="1"/>
  <c r="AU519" i="1"/>
  <c r="AV519" i="1"/>
  <c r="AW519" i="1"/>
  <c r="AX519" i="1"/>
  <c r="AY519" i="1"/>
  <c r="AU520" i="1"/>
  <c r="AV520" i="1"/>
  <c r="AW520" i="1"/>
  <c r="AX520" i="1"/>
  <c r="AY520" i="1"/>
  <c r="AU521" i="1"/>
  <c r="AV521" i="1"/>
  <c r="AW521" i="1"/>
  <c r="AX521" i="1"/>
  <c r="AY521" i="1"/>
  <c r="AU522" i="1"/>
  <c r="AV522" i="1"/>
  <c r="AW522" i="1"/>
  <c r="AX522" i="1"/>
  <c r="AY522" i="1"/>
  <c r="AU523" i="1"/>
  <c r="AV523" i="1"/>
  <c r="AW523" i="1"/>
  <c r="AX523" i="1"/>
  <c r="AY523" i="1"/>
  <c r="AU524" i="1"/>
  <c r="AV524" i="1"/>
  <c r="AW524" i="1"/>
  <c r="AX524" i="1"/>
  <c r="AY524" i="1"/>
  <c r="AU497" i="1"/>
  <c r="AV497" i="1"/>
  <c r="AW497" i="1"/>
  <c r="AX497" i="1"/>
  <c r="AY497" i="1"/>
  <c r="AU498" i="1"/>
  <c r="AV498" i="1"/>
  <c r="AW498" i="1"/>
  <c r="AX498" i="1"/>
  <c r="AY498" i="1"/>
  <c r="AU499" i="1"/>
  <c r="AV499" i="1"/>
  <c r="AW499" i="1"/>
  <c r="AX499" i="1"/>
  <c r="AY499" i="1"/>
  <c r="AU500" i="1"/>
  <c r="AV500" i="1"/>
  <c r="AW500" i="1"/>
  <c r="AX500" i="1"/>
  <c r="AY500" i="1"/>
  <c r="AU501" i="1"/>
  <c r="AV501" i="1"/>
  <c r="AW501" i="1"/>
  <c r="AX501" i="1"/>
  <c r="AY501" i="1"/>
  <c r="AU502" i="1"/>
  <c r="AV502" i="1"/>
  <c r="AW502" i="1"/>
  <c r="AX502" i="1"/>
  <c r="AY502" i="1"/>
  <c r="AU503" i="1"/>
  <c r="AV503" i="1"/>
  <c r="AW503" i="1"/>
  <c r="AX503" i="1"/>
  <c r="AY503" i="1"/>
  <c r="AU504" i="1"/>
  <c r="AV504" i="1"/>
  <c r="AW504" i="1"/>
  <c r="AX504" i="1"/>
  <c r="AY504" i="1"/>
  <c r="AU505" i="1"/>
  <c r="AV505" i="1"/>
  <c r="AW505" i="1"/>
  <c r="AX505" i="1"/>
  <c r="AY505" i="1"/>
  <c r="AU506" i="1"/>
  <c r="AV506" i="1"/>
  <c r="AW506" i="1"/>
  <c r="AX506" i="1"/>
  <c r="AY506" i="1"/>
  <c r="AU507" i="1"/>
  <c r="AV507" i="1"/>
  <c r="AW507" i="1"/>
  <c r="AX507" i="1"/>
  <c r="AY507" i="1"/>
  <c r="AU508" i="1"/>
  <c r="AV508" i="1"/>
  <c r="AW508" i="1"/>
  <c r="AX508" i="1"/>
  <c r="AY508" i="1"/>
  <c r="AU509" i="1"/>
  <c r="AV509" i="1"/>
  <c r="AW509" i="1"/>
  <c r="AX509" i="1"/>
  <c r="AY509" i="1"/>
  <c r="AU510" i="1"/>
  <c r="AV510" i="1"/>
  <c r="AW510" i="1"/>
  <c r="AX510" i="1"/>
  <c r="AY510" i="1"/>
  <c r="AU511" i="1"/>
  <c r="AV511" i="1"/>
  <c r="AW511" i="1"/>
  <c r="AX511" i="1"/>
  <c r="AY511" i="1"/>
  <c r="AU512" i="1"/>
  <c r="AV512" i="1"/>
  <c r="AW512" i="1"/>
  <c r="AX512" i="1"/>
  <c r="AY512" i="1"/>
  <c r="AY496" i="1"/>
  <c r="AX496" i="1"/>
  <c r="AW496" i="1"/>
  <c r="AV496" i="1"/>
  <c r="AU496" i="1"/>
  <c r="AY494" i="1"/>
  <c r="AX494" i="1"/>
  <c r="AW494" i="1"/>
  <c r="AV494" i="1"/>
  <c r="AU494" i="1"/>
  <c r="AY491" i="1"/>
  <c r="AX491" i="1"/>
  <c r="AW491" i="1"/>
  <c r="AV491" i="1"/>
  <c r="AU491" i="1"/>
  <c r="AU488" i="1"/>
  <c r="AV488" i="1"/>
  <c r="AW488" i="1"/>
  <c r="AX488" i="1"/>
  <c r="AY488" i="1"/>
  <c r="AY487" i="1"/>
  <c r="AX487" i="1"/>
  <c r="AW487" i="1"/>
  <c r="AV487" i="1"/>
  <c r="AU487" i="1"/>
  <c r="AU473" i="1"/>
  <c r="AV473" i="1"/>
  <c r="AW473" i="1"/>
  <c r="AX473" i="1"/>
  <c r="AY473" i="1"/>
  <c r="AU474" i="1"/>
  <c r="AV474" i="1"/>
  <c r="AW474" i="1"/>
  <c r="AX474" i="1"/>
  <c r="AY474" i="1"/>
  <c r="AU475" i="1"/>
  <c r="AV475" i="1"/>
  <c r="AW475" i="1"/>
  <c r="AX475" i="1"/>
  <c r="AY475" i="1"/>
  <c r="AU476" i="1"/>
  <c r="AV476" i="1"/>
  <c r="AW476" i="1"/>
  <c r="AX476" i="1"/>
  <c r="AY476" i="1"/>
  <c r="AU477" i="1"/>
  <c r="AV477" i="1"/>
  <c r="AW477" i="1"/>
  <c r="AX477" i="1"/>
  <c r="AY477" i="1"/>
  <c r="AU478" i="1"/>
  <c r="AV478" i="1"/>
  <c r="AW478" i="1"/>
  <c r="AX478" i="1"/>
  <c r="AY478" i="1"/>
  <c r="AU479" i="1"/>
  <c r="AV479" i="1"/>
  <c r="AW479" i="1"/>
  <c r="AX479" i="1"/>
  <c r="AY479" i="1"/>
  <c r="AU480" i="1"/>
  <c r="AV480" i="1"/>
  <c r="AW480" i="1"/>
  <c r="AX480" i="1"/>
  <c r="AY480" i="1"/>
  <c r="AU481" i="1"/>
  <c r="AV481" i="1"/>
  <c r="AW481" i="1"/>
  <c r="AX481" i="1"/>
  <c r="AY481" i="1"/>
  <c r="AU482" i="1"/>
  <c r="AV482" i="1"/>
  <c r="AW482" i="1"/>
  <c r="AX482" i="1"/>
  <c r="AY482" i="1"/>
  <c r="AU483" i="1"/>
  <c r="AV483" i="1"/>
  <c r="AW483" i="1"/>
  <c r="AX483" i="1"/>
  <c r="AY483" i="1"/>
  <c r="AU484" i="1"/>
  <c r="AV484" i="1"/>
  <c r="AW484" i="1"/>
  <c r="AX484" i="1"/>
  <c r="AY484" i="1"/>
  <c r="AU485" i="1"/>
  <c r="AV485" i="1"/>
  <c r="AW485" i="1"/>
  <c r="AX485" i="1"/>
  <c r="AY485" i="1"/>
  <c r="AY472" i="1"/>
  <c r="AX472" i="1"/>
  <c r="AW472" i="1"/>
  <c r="AV472" i="1"/>
  <c r="AU472" i="1"/>
  <c r="AU453" i="1"/>
  <c r="AV453" i="1"/>
  <c r="AW453" i="1"/>
  <c r="AX453" i="1"/>
  <c r="AY453" i="1"/>
  <c r="AU454" i="1"/>
  <c r="AV454" i="1"/>
  <c r="AW454" i="1"/>
  <c r="AX454" i="1"/>
  <c r="AY454" i="1"/>
  <c r="AU455" i="1"/>
  <c r="AV455" i="1"/>
  <c r="AW455" i="1"/>
  <c r="AX455" i="1"/>
  <c r="AY455" i="1"/>
  <c r="AU456" i="1"/>
  <c r="AV456" i="1"/>
  <c r="AW456" i="1"/>
  <c r="AX456" i="1"/>
  <c r="AY456" i="1"/>
  <c r="AU457" i="1"/>
  <c r="AV457" i="1"/>
  <c r="AW457" i="1"/>
  <c r="AX457" i="1"/>
  <c r="AY457" i="1"/>
  <c r="AU458" i="1"/>
  <c r="AV458" i="1"/>
  <c r="AW458" i="1"/>
  <c r="AX458" i="1"/>
  <c r="AY458" i="1"/>
  <c r="AU459" i="1"/>
  <c r="AV459" i="1"/>
  <c r="AW459" i="1"/>
  <c r="AX459" i="1"/>
  <c r="AY459" i="1"/>
  <c r="AU460" i="1"/>
  <c r="AV460" i="1"/>
  <c r="AW460" i="1"/>
  <c r="AX460" i="1"/>
  <c r="AY460" i="1"/>
  <c r="AU461" i="1"/>
  <c r="AV461" i="1"/>
  <c r="AW461" i="1"/>
  <c r="AX461" i="1"/>
  <c r="AY461" i="1"/>
  <c r="AU462" i="1"/>
  <c r="AV462" i="1"/>
  <c r="AW462" i="1"/>
  <c r="AX462" i="1"/>
  <c r="AY462" i="1"/>
  <c r="AU463" i="1"/>
  <c r="AV463" i="1"/>
  <c r="AW463" i="1"/>
  <c r="AX463" i="1"/>
  <c r="AY463" i="1"/>
  <c r="AU464" i="1"/>
  <c r="AV464" i="1"/>
  <c r="AW464" i="1"/>
  <c r="AX464" i="1"/>
  <c r="AY464" i="1"/>
  <c r="AU465" i="1"/>
  <c r="AV465" i="1"/>
  <c r="AW465" i="1"/>
  <c r="AX465" i="1"/>
  <c r="AY465" i="1"/>
  <c r="AU466" i="1"/>
  <c r="AV466" i="1"/>
  <c r="AW466" i="1"/>
  <c r="AX466" i="1"/>
  <c r="AY466" i="1"/>
  <c r="AU467" i="1"/>
  <c r="AV467" i="1"/>
  <c r="AW467" i="1"/>
  <c r="AX467" i="1"/>
  <c r="AY467" i="1"/>
  <c r="AU468" i="1"/>
  <c r="AV468" i="1"/>
  <c r="AW468" i="1"/>
  <c r="AX468" i="1"/>
  <c r="AY468" i="1"/>
  <c r="AU469" i="1"/>
  <c r="AV469" i="1"/>
  <c r="AW469" i="1"/>
  <c r="AX469" i="1"/>
  <c r="AY469" i="1"/>
  <c r="AU470" i="1"/>
  <c r="AV470" i="1"/>
  <c r="AW470" i="1"/>
  <c r="AX470" i="1"/>
  <c r="AY470" i="1"/>
  <c r="AU435" i="1"/>
  <c r="AV435" i="1"/>
  <c r="AW435" i="1"/>
  <c r="AX435" i="1"/>
  <c r="AY435" i="1"/>
  <c r="AU436" i="1"/>
  <c r="AV436" i="1"/>
  <c r="AW436" i="1"/>
  <c r="AX436" i="1"/>
  <c r="AY436" i="1"/>
  <c r="AU437" i="1"/>
  <c r="AV437" i="1"/>
  <c r="AW437" i="1"/>
  <c r="AX437" i="1"/>
  <c r="AY437" i="1"/>
  <c r="AU438" i="1"/>
  <c r="AV438" i="1"/>
  <c r="AW438" i="1"/>
  <c r="AX438" i="1"/>
  <c r="AY438" i="1"/>
  <c r="AU439" i="1"/>
  <c r="AV439" i="1"/>
  <c r="AW439" i="1"/>
  <c r="AX439" i="1"/>
  <c r="AY439" i="1"/>
  <c r="AU440" i="1"/>
  <c r="AV440" i="1"/>
  <c r="AW440" i="1"/>
  <c r="AX440" i="1"/>
  <c r="AY440" i="1"/>
  <c r="AU441" i="1"/>
  <c r="AV441" i="1"/>
  <c r="AW441" i="1"/>
  <c r="AX441" i="1"/>
  <c r="AY441" i="1"/>
  <c r="AU442" i="1"/>
  <c r="AV442" i="1"/>
  <c r="AW442" i="1"/>
  <c r="AX442" i="1"/>
  <c r="AY442" i="1"/>
  <c r="AU443" i="1"/>
  <c r="AV443" i="1"/>
  <c r="AW443" i="1"/>
  <c r="AX443" i="1"/>
  <c r="AY443" i="1"/>
  <c r="AU444" i="1"/>
  <c r="AV444" i="1"/>
  <c r="AW444" i="1"/>
  <c r="AX444" i="1"/>
  <c r="AY444" i="1"/>
  <c r="AU445" i="1"/>
  <c r="AV445" i="1"/>
  <c r="AW445" i="1"/>
  <c r="AX445" i="1"/>
  <c r="AY445" i="1"/>
  <c r="AU446" i="1"/>
  <c r="AV446" i="1"/>
  <c r="AW446" i="1"/>
  <c r="AX446" i="1"/>
  <c r="AY446" i="1"/>
  <c r="AU447" i="1"/>
  <c r="AV447" i="1"/>
  <c r="AW447" i="1"/>
  <c r="AX447" i="1"/>
  <c r="AY447" i="1"/>
  <c r="AU448" i="1"/>
  <c r="AV448" i="1"/>
  <c r="AW448" i="1"/>
  <c r="AX448" i="1"/>
  <c r="AY448" i="1"/>
  <c r="AU449" i="1"/>
  <c r="AV449" i="1"/>
  <c r="AW449" i="1"/>
  <c r="AX449" i="1"/>
  <c r="AY449" i="1"/>
  <c r="AU450" i="1"/>
  <c r="AV450" i="1"/>
  <c r="AW450" i="1"/>
  <c r="AX450" i="1"/>
  <c r="AY450" i="1"/>
  <c r="AU451" i="1"/>
  <c r="AV451" i="1"/>
  <c r="AW451" i="1"/>
  <c r="AX451" i="1"/>
  <c r="AY451" i="1"/>
  <c r="AU452" i="1"/>
  <c r="AV452" i="1"/>
  <c r="AW452" i="1"/>
  <c r="AX452" i="1"/>
  <c r="AY452" i="1"/>
  <c r="AU411" i="1"/>
  <c r="AV411" i="1"/>
  <c r="AW411" i="1"/>
  <c r="AX411" i="1"/>
  <c r="AY411" i="1"/>
  <c r="AU412" i="1"/>
  <c r="AV412" i="1"/>
  <c r="AW412" i="1"/>
  <c r="AX412" i="1"/>
  <c r="AY412" i="1"/>
  <c r="AU413" i="1"/>
  <c r="AV413" i="1"/>
  <c r="AW413" i="1"/>
  <c r="AX413" i="1"/>
  <c r="AY413" i="1"/>
  <c r="AU414" i="1"/>
  <c r="AV414" i="1"/>
  <c r="AW414" i="1"/>
  <c r="AX414" i="1"/>
  <c r="AY414" i="1"/>
  <c r="AU415" i="1"/>
  <c r="AV415" i="1"/>
  <c r="AW415" i="1"/>
  <c r="AX415" i="1"/>
  <c r="AY415" i="1"/>
  <c r="AU416" i="1"/>
  <c r="AV416" i="1"/>
  <c r="AW416" i="1"/>
  <c r="AX416" i="1"/>
  <c r="AY416" i="1"/>
  <c r="AU417" i="1"/>
  <c r="AV417" i="1"/>
  <c r="AW417" i="1"/>
  <c r="AX417" i="1"/>
  <c r="AY417" i="1"/>
  <c r="AU418" i="1"/>
  <c r="AV418" i="1"/>
  <c r="AW418" i="1"/>
  <c r="AX418" i="1"/>
  <c r="AY418" i="1"/>
  <c r="AU419" i="1"/>
  <c r="AV419" i="1"/>
  <c r="AW419" i="1"/>
  <c r="AX419" i="1"/>
  <c r="AY419" i="1"/>
  <c r="AU420" i="1"/>
  <c r="AV420" i="1"/>
  <c r="AW420" i="1"/>
  <c r="AX420" i="1"/>
  <c r="AY420" i="1"/>
  <c r="AU421" i="1"/>
  <c r="AV421" i="1"/>
  <c r="AW421" i="1"/>
  <c r="AX421" i="1"/>
  <c r="AY421" i="1"/>
  <c r="AU422" i="1"/>
  <c r="AV422" i="1"/>
  <c r="AW422" i="1"/>
  <c r="AX422" i="1"/>
  <c r="AY422" i="1"/>
  <c r="AU423" i="1"/>
  <c r="AV423" i="1"/>
  <c r="AW423" i="1"/>
  <c r="AX423" i="1"/>
  <c r="AY423" i="1"/>
  <c r="AU424" i="1"/>
  <c r="AV424" i="1"/>
  <c r="AW424" i="1"/>
  <c r="AX424" i="1"/>
  <c r="AY424" i="1"/>
  <c r="AU425" i="1"/>
  <c r="AV425" i="1"/>
  <c r="AW425" i="1"/>
  <c r="AX425" i="1"/>
  <c r="AY425" i="1"/>
  <c r="AU426" i="1"/>
  <c r="AV426" i="1"/>
  <c r="AW426" i="1"/>
  <c r="AX426" i="1"/>
  <c r="AY426" i="1"/>
  <c r="AU427" i="1"/>
  <c r="AV427" i="1"/>
  <c r="AW427" i="1"/>
  <c r="AX427" i="1"/>
  <c r="AY427" i="1"/>
  <c r="AU428" i="1"/>
  <c r="AV428" i="1"/>
  <c r="AW428" i="1"/>
  <c r="AX428" i="1"/>
  <c r="AY428" i="1"/>
  <c r="AU429" i="1"/>
  <c r="AV429" i="1"/>
  <c r="AW429" i="1"/>
  <c r="AX429" i="1"/>
  <c r="AY429" i="1"/>
  <c r="AU430" i="1"/>
  <c r="AV430" i="1"/>
  <c r="AW430" i="1"/>
  <c r="AX430" i="1"/>
  <c r="AY430" i="1"/>
  <c r="AU431" i="1"/>
  <c r="AV431" i="1"/>
  <c r="AW431" i="1"/>
  <c r="AX431" i="1"/>
  <c r="AY431" i="1"/>
  <c r="AU432" i="1"/>
  <c r="AV432" i="1"/>
  <c r="AW432" i="1"/>
  <c r="AX432" i="1"/>
  <c r="AY432" i="1"/>
  <c r="AU433" i="1"/>
  <c r="AV433" i="1"/>
  <c r="AW433" i="1"/>
  <c r="AX433" i="1"/>
  <c r="AY433" i="1"/>
  <c r="AU434" i="1"/>
  <c r="AV434" i="1"/>
  <c r="AW434" i="1"/>
  <c r="AX434" i="1"/>
  <c r="AY434" i="1"/>
  <c r="AY410" i="1"/>
  <c r="AX410" i="1"/>
  <c r="AW410" i="1"/>
  <c r="AV410" i="1"/>
  <c r="AU410" i="1"/>
  <c r="AU402" i="1"/>
  <c r="AV402" i="1"/>
  <c r="AW402" i="1"/>
  <c r="AX402" i="1"/>
  <c r="AY402" i="1"/>
  <c r="AU403" i="1"/>
  <c r="AV403" i="1"/>
  <c r="AW403" i="1"/>
  <c r="AX403" i="1"/>
  <c r="AY403" i="1"/>
  <c r="AU404" i="1"/>
  <c r="AV404" i="1"/>
  <c r="AW404" i="1"/>
  <c r="AX404" i="1"/>
  <c r="AY404" i="1"/>
  <c r="AU405" i="1"/>
  <c r="AV405" i="1"/>
  <c r="AW405" i="1"/>
  <c r="AX405" i="1"/>
  <c r="AY405" i="1"/>
  <c r="AU406" i="1"/>
  <c r="AV406" i="1"/>
  <c r="AW406" i="1"/>
  <c r="AX406" i="1"/>
  <c r="AY406" i="1"/>
  <c r="AU407" i="1"/>
  <c r="AV407" i="1"/>
  <c r="AW407" i="1"/>
  <c r="AX407" i="1"/>
  <c r="AY407" i="1"/>
  <c r="AU408" i="1"/>
  <c r="AV408" i="1"/>
  <c r="AW408" i="1"/>
  <c r="AX408" i="1"/>
  <c r="AY408" i="1"/>
  <c r="AU380" i="1"/>
  <c r="AV380" i="1"/>
  <c r="AW380" i="1"/>
  <c r="AX380" i="1"/>
  <c r="AY380" i="1"/>
  <c r="AU381" i="1"/>
  <c r="AV381" i="1"/>
  <c r="AW381" i="1"/>
  <c r="AX381" i="1"/>
  <c r="AY381" i="1"/>
  <c r="AU382" i="1"/>
  <c r="AV382" i="1"/>
  <c r="AW382" i="1"/>
  <c r="AX382" i="1"/>
  <c r="AY382" i="1"/>
  <c r="AU383" i="1"/>
  <c r="AV383" i="1"/>
  <c r="AW383" i="1"/>
  <c r="AX383" i="1"/>
  <c r="AY383" i="1"/>
  <c r="AU384" i="1"/>
  <c r="AV384" i="1"/>
  <c r="AW384" i="1"/>
  <c r="AX384" i="1"/>
  <c r="AY384" i="1"/>
  <c r="AU385" i="1"/>
  <c r="AV385" i="1"/>
  <c r="AW385" i="1"/>
  <c r="AX385" i="1"/>
  <c r="AY385" i="1"/>
  <c r="AU386" i="1"/>
  <c r="AV386" i="1"/>
  <c r="AW386" i="1"/>
  <c r="AX386" i="1"/>
  <c r="AY386" i="1"/>
  <c r="AU387" i="1"/>
  <c r="AV387" i="1"/>
  <c r="AW387" i="1"/>
  <c r="AX387" i="1"/>
  <c r="AY387" i="1"/>
  <c r="AU388" i="1"/>
  <c r="AV388" i="1"/>
  <c r="AW388" i="1"/>
  <c r="AX388" i="1"/>
  <c r="AU389" i="1"/>
  <c r="AV389" i="1"/>
  <c r="AW389" i="1"/>
  <c r="AX389" i="1"/>
  <c r="AY389" i="1"/>
  <c r="AU390" i="1"/>
  <c r="AV390" i="1"/>
  <c r="AW390" i="1"/>
  <c r="AX390" i="1"/>
  <c r="AY390" i="1"/>
  <c r="AU391" i="1"/>
  <c r="AV391" i="1"/>
  <c r="AW391" i="1"/>
  <c r="AX391" i="1"/>
  <c r="AY391" i="1"/>
  <c r="AU392" i="1"/>
  <c r="AV392" i="1"/>
  <c r="AW392" i="1"/>
  <c r="AX392" i="1"/>
  <c r="AY392" i="1"/>
  <c r="AU393" i="1"/>
  <c r="AV393" i="1"/>
  <c r="AW393" i="1"/>
  <c r="AX393" i="1"/>
  <c r="AY393" i="1"/>
  <c r="AU394" i="1"/>
  <c r="AV394" i="1"/>
  <c r="AW394" i="1"/>
  <c r="AX394" i="1"/>
  <c r="AY394" i="1"/>
  <c r="AU395" i="1"/>
  <c r="AV395" i="1"/>
  <c r="AW395" i="1"/>
  <c r="AX395" i="1"/>
  <c r="AY395" i="1"/>
  <c r="AU396" i="1"/>
  <c r="AV396" i="1"/>
  <c r="AW396" i="1"/>
  <c r="AX396" i="1"/>
  <c r="AY396" i="1"/>
  <c r="AU397" i="1"/>
  <c r="AV397" i="1"/>
  <c r="AW397" i="1"/>
  <c r="AX397" i="1"/>
  <c r="AY397" i="1"/>
  <c r="AU398" i="1"/>
  <c r="AV398" i="1"/>
  <c r="AW398" i="1"/>
  <c r="AX398" i="1"/>
  <c r="AY398" i="1"/>
  <c r="AU399" i="1"/>
  <c r="AV399" i="1"/>
  <c r="AW399" i="1"/>
  <c r="AX399" i="1"/>
  <c r="AY399" i="1"/>
  <c r="AU400" i="1"/>
  <c r="AV400" i="1"/>
  <c r="AW400" i="1"/>
  <c r="AX400" i="1"/>
  <c r="AY400" i="1"/>
  <c r="AU401" i="1"/>
  <c r="AV401" i="1"/>
  <c r="AW401" i="1"/>
  <c r="AX401" i="1"/>
  <c r="AY401" i="1"/>
  <c r="AY379" i="1"/>
  <c r="AX379" i="1"/>
  <c r="AW379" i="1"/>
  <c r="AV379" i="1"/>
  <c r="AU379" i="1"/>
  <c r="AU375" i="1"/>
  <c r="AV375" i="1"/>
  <c r="AW375" i="1"/>
  <c r="AX375" i="1"/>
  <c r="AY375" i="1"/>
  <c r="AU376" i="1"/>
  <c r="AV376" i="1"/>
  <c r="AW376" i="1"/>
  <c r="AX376" i="1"/>
  <c r="AY376" i="1"/>
  <c r="AU377" i="1"/>
  <c r="AV377" i="1"/>
  <c r="AW377" i="1"/>
  <c r="AX377" i="1"/>
  <c r="AY377" i="1"/>
  <c r="AY374" i="1"/>
  <c r="AX374" i="1"/>
  <c r="AW374" i="1"/>
  <c r="AV374" i="1"/>
  <c r="AU374" i="1"/>
  <c r="AX371" i="1"/>
  <c r="AW371" i="1"/>
  <c r="AV371" i="1"/>
  <c r="AU371" i="1"/>
  <c r="AY371" i="1"/>
  <c r="AU369" i="1"/>
  <c r="AV369" i="1"/>
  <c r="AW369" i="1"/>
  <c r="AX369" i="1"/>
  <c r="AY369" i="1"/>
  <c r="AY358" i="1"/>
  <c r="AY359" i="1"/>
  <c r="AY360" i="1"/>
  <c r="AY361" i="1"/>
  <c r="AY362" i="1"/>
  <c r="AY363" i="1"/>
  <c r="AY364" i="1"/>
  <c r="AY365" i="1"/>
  <c r="AY366" i="1"/>
  <c r="AY367" i="1"/>
  <c r="AY368" i="1"/>
  <c r="AY357" i="1"/>
  <c r="AU358" i="1"/>
  <c r="AV358" i="1"/>
  <c r="AW358" i="1"/>
  <c r="AX358" i="1"/>
  <c r="AU359" i="1"/>
  <c r="AV359" i="1"/>
  <c r="AW359" i="1"/>
  <c r="AX359" i="1"/>
  <c r="AU360" i="1"/>
  <c r="AV360" i="1"/>
  <c r="AW360" i="1"/>
  <c r="AX360" i="1"/>
  <c r="AU361" i="1"/>
  <c r="AV361" i="1"/>
  <c r="AW361" i="1"/>
  <c r="AX361" i="1"/>
  <c r="AU362" i="1"/>
  <c r="AV362" i="1"/>
  <c r="AW362" i="1"/>
  <c r="AX362" i="1"/>
  <c r="AU363" i="1"/>
  <c r="AV363" i="1"/>
  <c r="AW363" i="1"/>
  <c r="AX363" i="1"/>
  <c r="AU364" i="1"/>
  <c r="AV364" i="1"/>
  <c r="AW364" i="1"/>
  <c r="AX364" i="1"/>
  <c r="AU365" i="1"/>
  <c r="AV365" i="1"/>
  <c r="AW365" i="1"/>
  <c r="AX365" i="1"/>
  <c r="AU366" i="1"/>
  <c r="AV366" i="1"/>
  <c r="AW366" i="1"/>
  <c r="AX366" i="1"/>
  <c r="AU367" i="1"/>
  <c r="AV367" i="1"/>
  <c r="AW367" i="1"/>
  <c r="AX367" i="1"/>
  <c r="AU368" i="1"/>
  <c r="AV368" i="1"/>
  <c r="AW368" i="1"/>
  <c r="AX368" i="1"/>
  <c r="AX357" i="1"/>
  <c r="AW357" i="1"/>
  <c r="AV357" i="1"/>
  <c r="AU357" i="1"/>
  <c r="AU334" i="1"/>
  <c r="AV334" i="1"/>
  <c r="AW334" i="1"/>
  <c r="AX334" i="1"/>
  <c r="AU335" i="1"/>
  <c r="AV335" i="1"/>
  <c r="AW335" i="1"/>
  <c r="AX335" i="1"/>
  <c r="AU336" i="1"/>
  <c r="AV336" i="1"/>
  <c r="AW336" i="1"/>
  <c r="AX336" i="1"/>
  <c r="AY336" i="1"/>
  <c r="AU337" i="1"/>
  <c r="AV337" i="1"/>
  <c r="AW337" i="1"/>
  <c r="AX337" i="1"/>
  <c r="AY337" i="1"/>
  <c r="AU338" i="1"/>
  <c r="AV338" i="1"/>
  <c r="AW338" i="1"/>
  <c r="AX338" i="1"/>
  <c r="AY338" i="1"/>
  <c r="AU339" i="1"/>
  <c r="AV339" i="1"/>
  <c r="AW339" i="1"/>
  <c r="AX339" i="1"/>
  <c r="AY339" i="1"/>
  <c r="AU340" i="1"/>
  <c r="AV340" i="1"/>
  <c r="AW340" i="1"/>
  <c r="AX340" i="1"/>
  <c r="AY340" i="1"/>
  <c r="AU341" i="1"/>
  <c r="AV341" i="1"/>
  <c r="AW341" i="1"/>
  <c r="AX341" i="1"/>
  <c r="AY341" i="1"/>
  <c r="AU342" i="1"/>
  <c r="AV342" i="1"/>
  <c r="AW342" i="1"/>
  <c r="AX342" i="1"/>
  <c r="AY342" i="1"/>
  <c r="AU343" i="1"/>
  <c r="AV343" i="1"/>
  <c r="AW343" i="1"/>
  <c r="AX343" i="1"/>
  <c r="AY343" i="1"/>
  <c r="AU344" i="1"/>
  <c r="AV344" i="1"/>
  <c r="AW344" i="1"/>
  <c r="AX344" i="1"/>
  <c r="AY344" i="1"/>
  <c r="AU345" i="1"/>
  <c r="AV345" i="1"/>
  <c r="AW345" i="1"/>
  <c r="AX345" i="1"/>
  <c r="AY345" i="1"/>
  <c r="AU346" i="1"/>
  <c r="AV346" i="1"/>
  <c r="AW346" i="1"/>
  <c r="AX346" i="1"/>
  <c r="AY346" i="1"/>
  <c r="AU347" i="1"/>
  <c r="AV347" i="1"/>
  <c r="AW347" i="1"/>
  <c r="AX347" i="1"/>
  <c r="AY347" i="1"/>
  <c r="AU348" i="1"/>
  <c r="AV348" i="1"/>
  <c r="AW348" i="1"/>
  <c r="AX348" i="1"/>
  <c r="AY348" i="1"/>
  <c r="AU349" i="1"/>
  <c r="AV349" i="1"/>
  <c r="AW349" i="1"/>
  <c r="AX349" i="1"/>
  <c r="AY349" i="1"/>
  <c r="AU350" i="1"/>
  <c r="AV350" i="1"/>
  <c r="AW350" i="1"/>
  <c r="AX350" i="1"/>
  <c r="AY350" i="1"/>
  <c r="AU351" i="1"/>
  <c r="AV351" i="1"/>
  <c r="AW351" i="1"/>
  <c r="AX351" i="1"/>
  <c r="AY351" i="1"/>
  <c r="AU352" i="1"/>
  <c r="AV352" i="1"/>
  <c r="AW352" i="1"/>
  <c r="AX352" i="1"/>
  <c r="AY352" i="1"/>
  <c r="AU353" i="1"/>
  <c r="AV353" i="1"/>
  <c r="AW353" i="1"/>
  <c r="AX353" i="1"/>
  <c r="AY353" i="1"/>
  <c r="AU354" i="1"/>
  <c r="AV354" i="1"/>
  <c r="AW354" i="1"/>
  <c r="AX354" i="1"/>
  <c r="AY354" i="1"/>
  <c r="AU355" i="1"/>
  <c r="AV355" i="1"/>
  <c r="AW355" i="1"/>
  <c r="AX355" i="1"/>
  <c r="AY355" i="1"/>
  <c r="AU310" i="1"/>
  <c r="AV310" i="1"/>
  <c r="AW310" i="1"/>
  <c r="AX310" i="1"/>
  <c r="AY310" i="1"/>
  <c r="AU311" i="1"/>
  <c r="AV311" i="1"/>
  <c r="AW311" i="1"/>
  <c r="AX311" i="1"/>
  <c r="AY311" i="1"/>
  <c r="AU312" i="1"/>
  <c r="AV312" i="1"/>
  <c r="AW312" i="1"/>
  <c r="AX312" i="1"/>
  <c r="AY312" i="1"/>
  <c r="AU313" i="1"/>
  <c r="AV313" i="1"/>
  <c r="AW313" i="1"/>
  <c r="AX313" i="1"/>
  <c r="AY313" i="1"/>
  <c r="AU314" i="1"/>
  <c r="AV314" i="1"/>
  <c r="AW314" i="1"/>
  <c r="AX314" i="1"/>
  <c r="AY314" i="1"/>
  <c r="AU315" i="1"/>
  <c r="AV315" i="1"/>
  <c r="AW315" i="1"/>
  <c r="AX315" i="1"/>
  <c r="AY315" i="1"/>
  <c r="AU316" i="1"/>
  <c r="AV316" i="1"/>
  <c r="AW316" i="1"/>
  <c r="AX316" i="1"/>
  <c r="AY316" i="1"/>
  <c r="AU317" i="1"/>
  <c r="AV317" i="1"/>
  <c r="AW317" i="1"/>
  <c r="AX317" i="1"/>
  <c r="AY317" i="1"/>
  <c r="AU318" i="1"/>
  <c r="AV318" i="1"/>
  <c r="AW318" i="1"/>
  <c r="AX318" i="1"/>
  <c r="AU319" i="1"/>
  <c r="AV319" i="1"/>
  <c r="AW319" i="1"/>
  <c r="AX319" i="1"/>
  <c r="AY319" i="1"/>
  <c r="AU320" i="1"/>
  <c r="AV320" i="1"/>
  <c r="AW320" i="1"/>
  <c r="AX320" i="1"/>
  <c r="AY320" i="1"/>
  <c r="AU321" i="1"/>
  <c r="AV321" i="1"/>
  <c r="AW321" i="1"/>
  <c r="AX321" i="1"/>
  <c r="AY321" i="1"/>
  <c r="AU322" i="1"/>
  <c r="AV322" i="1"/>
  <c r="AW322" i="1"/>
  <c r="AX322" i="1"/>
  <c r="AY322" i="1"/>
  <c r="AU323" i="1"/>
  <c r="AV323" i="1"/>
  <c r="AW323" i="1"/>
  <c r="AX323" i="1"/>
  <c r="AY323" i="1"/>
  <c r="AU324" i="1"/>
  <c r="AV324" i="1"/>
  <c r="AW324" i="1"/>
  <c r="AX324" i="1"/>
  <c r="AY324" i="1"/>
  <c r="AU325" i="1"/>
  <c r="AV325" i="1"/>
  <c r="AW325" i="1"/>
  <c r="AX325" i="1"/>
  <c r="AY325" i="1"/>
  <c r="AU326" i="1"/>
  <c r="AV326" i="1"/>
  <c r="AW326" i="1"/>
  <c r="AX326" i="1"/>
  <c r="AY326" i="1"/>
  <c r="AU327" i="1"/>
  <c r="AV327" i="1"/>
  <c r="AW327" i="1"/>
  <c r="AX327" i="1"/>
  <c r="AY327" i="1"/>
  <c r="AU328" i="1"/>
  <c r="AV328" i="1"/>
  <c r="AW328" i="1"/>
  <c r="AX328" i="1"/>
  <c r="AY328" i="1"/>
  <c r="AU329" i="1"/>
  <c r="AV329" i="1"/>
  <c r="AW329" i="1"/>
  <c r="AX329" i="1"/>
  <c r="AY329" i="1"/>
  <c r="AU330" i="1"/>
  <c r="AV330" i="1"/>
  <c r="AW330" i="1"/>
  <c r="AX330" i="1"/>
  <c r="AY330" i="1"/>
  <c r="AU331" i="1"/>
  <c r="AV331" i="1"/>
  <c r="AW331" i="1"/>
  <c r="AX331" i="1"/>
  <c r="AY331" i="1"/>
  <c r="AU332" i="1"/>
  <c r="AV332" i="1"/>
  <c r="AW332" i="1"/>
  <c r="AX332" i="1"/>
  <c r="AY332" i="1"/>
  <c r="AU333" i="1"/>
  <c r="AV333" i="1"/>
  <c r="AW333" i="1"/>
  <c r="AX333" i="1"/>
  <c r="AY333" i="1"/>
  <c r="AU301" i="1"/>
  <c r="AV301" i="1"/>
  <c r="AW301" i="1"/>
  <c r="AX301" i="1"/>
  <c r="AY301" i="1"/>
  <c r="AU302" i="1"/>
  <c r="AV302" i="1"/>
  <c r="AW302" i="1"/>
  <c r="AX302" i="1"/>
  <c r="AU303" i="1"/>
  <c r="AV303" i="1"/>
  <c r="AW303" i="1"/>
  <c r="AX303" i="1"/>
  <c r="AY303" i="1"/>
  <c r="AU304" i="1"/>
  <c r="AV304" i="1"/>
  <c r="AW304" i="1"/>
  <c r="AX304" i="1"/>
  <c r="AY304" i="1"/>
  <c r="AU305" i="1"/>
  <c r="AV305" i="1"/>
  <c r="AW305" i="1"/>
  <c r="AX305" i="1"/>
  <c r="AY305" i="1"/>
  <c r="AU306" i="1"/>
  <c r="AV306" i="1"/>
  <c r="AW306" i="1"/>
  <c r="AX306" i="1"/>
  <c r="AY306" i="1"/>
  <c r="AU307" i="1"/>
  <c r="AV307" i="1"/>
  <c r="AW307" i="1"/>
  <c r="AX307" i="1"/>
  <c r="AY307" i="1"/>
  <c r="AU308" i="1"/>
  <c r="AV308" i="1"/>
  <c r="AW308" i="1"/>
  <c r="AX308" i="1"/>
  <c r="AY308" i="1"/>
  <c r="AU309" i="1"/>
  <c r="AV309" i="1"/>
  <c r="AW309" i="1"/>
  <c r="AX309" i="1"/>
  <c r="AY309" i="1"/>
  <c r="AY300" i="1"/>
  <c r="AX300" i="1"/>
  <c r="AW300" i="1"/>
  <c r="AV300" i="1"/>
  <c r="AU300" i="1"/>
  <c r="AU298" i="1"/>
  <c r="AV298" i="1"/>
  <c r="AW298" i="1"/>
  <c r="AX298" i="1"/>
  <c r="AY298" i="1"/>
  <c r="AU290" i="1"/>
  <c r="AV290" i="1"/>
  <c r="AW290" i="1"/>
  <c r="AX290" i="1"/>
  <c r="AU291" i="1"/>
  <c r="AV291" i="1"/>
  <c r="AW291" i="1"/>
  <c r="AX291" i="1"/>
  <c r="AY291" i="1"/>
  <c r="AU292" i="1"/>
  <c r="AV292" i="1"/>
  <c r="AW292" i="1"/>
  <c r="AX292" i="1"/>
  <c r="AY292" i="1"/>
  <c r="AU293" i="1"/>
  <c r="AV293" i="1"/>
  <c r="AW293" i="1"/>
  <c r="AX293" i="1"/>
  <c r="AY293" i="1"/>
  <c r="AU294" i="1"/>
  <c r="AV294" i="1"/>
  <c r="AW294" i="1"/>
  <c r="AX294" i="1"/>
  <c r="AU295" i="1"/>
  <c r="AV295" i="1"/>
  <c r="AW295" i="1"/>
  <c r="AX295" i="1"/>
  <c r="AY295" i="1"/>
  <c r="AU296" i="1"/>
  <c r="AV296" i="1"/>
  <c r="AW296" i="1"/>
  <c r="AX296" i="1"/>
  <c r="AY296" i="1"/>
  <c r="AU297" i="1"/>
  <c r="AV297" i="1"/>
  <c r="AW297" i="1"/>
  <c r="AX297" i="1"/>
  <c r="AY297" i="1"/>
  <c r="AX289" i="1"/>
  <c r="AW289" i="1"/>
  <c r="AV289" i="1"/>
  <c r="AU289" i="1"/>
  <c r="AU287" i="1"/>
  <c r="AV287" i="1"/>
  <c r="AW287" i="1"/>
  <c r="AX287" i="1"/>
  <c r="AY287" i="1"/>
  <c r="AU283" i="1"/>
  <c r="AV283" i="1"/>
  <c r="AW283" i="1"/>
  <c r="AX283" i="1"/>
  <c r="AY283" i="1"/>
  <c r="AU284" i="1"/>
  <c r="AV284" i="1"/>
  <c r="AW284" i="1"/>
  <c r="AX284" i="1"/>
  <c r="AY284" i="1"/>
  <c r="AU285" i="1"/>
  <c r="AV285" i="1"/>
  <c r="AW285" i="1"/>
  <c r="AX285" i="1"/>
  <c r="AY285" i="1"/>
  <c r="AU286" i="1"/>
  <c r="AV286" i="1"/>
  <c r="AW286" i="1"/>
  <c r="AX286" i="1"/>
  <c r="AY286" i="1"/>
  <c r="AU265" i="1"/>
  <c r="AV265" i="1"/>
  <c r="AW265" i="1"/>
  <c r="AX265" i="1"/>
  <c r="AY265" i="1"/>
  <c r="AU266" i="1"/>
  <c r="AV266" i="1"/>
  <c r="AW266" i="1"/>
  <c r="AX266" i="1"/>
  <c r="AY266" i="1"/>
  <c r="AU267" i="1"/>
  <c r="AV267" i="1"/>
  <c r="AW267" i="1"/>
  <c r="AX267" i="1"/>
  <c r="AY267" i="1"/>
  <c r="AU268" i="1"/>
  <c r="AV268" i="1"/>
  <c r="AW268" i="1"/>
  <c r="AX268" i="1"/>
  <c r="AY268" i="1"/>
  <c r="AU269" i="1"/>
  <c r="AV269" i="1"/>
  <c r="AW269" i="1"/>
  <c r="AX269" i="1"/>
  <c r="AY269" i="1"/>
  <c r="AU270" i="1"/>
  <c r="AV270" i="1"/>
  <c r="AW270" i="1"/>
  <c r="AX270" i="1"/>
  <c r="AY270" i="1"/>
  <c r="AU271" i="1"/>
  <c r="AV271" i="1"/>
  <c r="AW271" i="1"/>
  <c r="AX271" i="1"/>
  <c r="AY271" i="1"/>
  <c r="AU272" i="1"/>
  <c r="AV272" i="1"/>
  <c r="AW272" i="1"/>
  <c r="AX272" i="1"/>
  <c r="AY272" i="1"/>
  <c r="AU273" i="1"/>
  <c r="AV273" i="1"/>
  <c r="AW273" i="1"/>
  <c r="AX273" i="1"/>
  <c r="AY273" i="1"/>
  <c r="AU274" i="1"/>
  <c r="AV274" i="1"/>
  <c r="AW274" i="1"/>
  <c r="AX274" i="1"/>
  <c r="AY274" i="1"/>
  <c r="AU275" i="1"/>
  <c r="AV275" i="1"/>
  <c r="AW275" i="1"/>
  <c r="AX275" i="1"/>
  <c r="AY275" i="1"/>
  <c r="AU276" i="1"/>
  <c r="AV276" i="1"/>
  <c r="AW276" i="1"/>
  <c r="AX276" i="1"/>
  <c r="AY276" i="1"/>
  <c r="AU277" i="1"/>
  <c r="AV277" i="1"/>
  <c r="AW277" i="1"/>
  <c r="AX277" i="1"/>
  <c r="AY277" i="1"/>
  <c r="AU278" i="1"/>
  <c r="AV278" i="1"/>
  <c r="AW278" i="1"/>
  <c r="AX278" i="1"/>
  <c r="AY278" i="1"/>
  <c r="AU279" i="1"/>
  <c r="AV279" i="1"/>
  <c r="AW279" i="1"/>
  <c r="AX279" i="1"/>
  <c r="AY279" i="1"/>
  <c r="AU280" i="1"/>
  <c r="AV280" i="1"/>
  <c r="AW280" i="1"/>
  <c r="AX280" i="1"/>
  <c r="AY280" i="1"/>
  <c r="AU281" i="1"/>
  <c r="AV281" i="1"/>
  <c r="AW281" i="1"/>
  <c r="AX281" i="1"/>
  <c r="AY281" i="1"/>
  <c r="AU282" i="1"/>
  <c r="AV282" i="1"/>
  <c r="AW282" i="1"/>
  <c r="AX282" i="1"/>
  <c r="AY282" i="1"/>
  <c r="AU254" i="1"/>
  <c r="AV254" i="1"/>
  <c r="AW254" i="1"/>
  <c r="AX254" i="1"/>
  <c r="AY254" i="1"/>
  <c r="AU255" i="1"/>
  <c r="AV255" i="1"/>
  <c r="AW255" i="1"/>
  <c r="AX255" i="1"/>
  <c r="AY255" i="1"/>
  <c r="AU256" i="1"/>
  <c r="AV256" i="1"/>
  <c r="AW256" i="1"/>
  <c r="AX256" i="1"/>
  <c r="AY256" i="1"/>
  <c r="AU257" i="1"/>
  <c r="AV257" i="1"/>
  <c r="AW257" i="1"/>
  <c r="AX257" i="1"/>
  <c r="AY257" i="1"/>
  <c r="AU258" i="1"/>
  <c r="AV258" i="1"/>
  <c r="AW258" i="1"/>
  <c r="AX258" i="1"/>
  <c r="AY258" i="1"/>
  <c r="AU259" i="1"/>
  <c r="AV259" i="1"/>
  <c r="AW259" i="1"/>
  <c r="AX259" i="1"/>
  <c r="AY259" i="1"/>
  <c r="AU260" i="1"/>
  <c r="AV260" i="1"/>
  <c r="AW260" i="1"/>
  <c r="AX260" i="1"/>
  <c r="AY260" i="1"/>
  <c r="AU261" i="1"/>
  <c r="AV261" i="1"/>
  <c r="AW261" i="1"/>
  <c r="AX261" i="1"/>
  <c r="AY261" i="1"/>
  <c r="AU262" i="1"/>
  <c r="AV262" i="1"/>
  <c r="AW262" i="1"/>
  <c r="AX262" i="1"/>
  <c r="AY262" i="1"/>
  <c r="AU263" i="1"/>
  <c r="AV263" i="1"/>
  <c r="AW263" i="1"/>
  <c r="AX263" i="1"/>
  <c r="AY263" i="1"/>
  <c r="AU264" i="1"/>
  <c r="AV264" i="1"/>
  <c r="AW264" i="1"/>
  <c r="AX264" i="1"/>
  <c r="AY264" i="1"/>
  <c r="AU253" i="1"/>
  <c r="AV253" i="1"/>
  <c r="AW253" i="1"/>
  <c r="AX253" i="1"/>
  <c r="AY253" i="1"/>
  <c r="AU252" i="1"/>
  <c r="AV252" i="1"/>
  <c r="AW252" i="1"/>
  <c r="AX252" i="1"/>
  <c r="AY252" i="1"/>
  <c r="AY251" i="1"/>
  <c r="AX251" i="1"/>
  <c r="AW251" i="1"/>
  <c r="AV251" i="1"/>
  <c r="AU251" i="1"/>
  <c r="AU245" i="1"/>
  <c r="AV245" i="1"/>
  <c r="AW245" i="1"/>
  <c r="AX245" i="1"/>
  <c r="AY245" i="1"/>
  <c r="AU246" i="1"/>
  <c r="AV246" i="1"/>
  <c r="AW246" i="1"/>
  <c r="AX246" i="1"/>
  <c r="AY246" i="1"/>
  <c r="AU247" i="1"/>
  <c r="AV247" i="1"/>
  <c r="AW247" i="1"/>
  <c r="AX247" i="1"/>
  <c r="AY247" i="1"/>
  <c r="AU248" i="1"/>
  <c r="AV248" i="1"/>
  <c r="AW248" i="1"/>
  <c r="AX248" i="1"/>
  <c r="AY248" i="1"/>
  <c r="AU233" i="1"/>
  <c r="AV233" i="1"/>
  <c r="AW233" i="1"/>
  <c r="AX233" i="1"/>
  <c r="AY233" i="1"/>
  <c r="AU234" i="1"/>
  <c r="AV234" i="1"/>
  <c r="AW234" i="1"/>
  <c r="AX234" i="1"/>
  <c r="AY234" i="1"/>
  <c r="AU235" i="1"/>
  <c r="AV235" i="1"/>
  <c r="AW235" i="1"/>
  <c r="AX235" i="1"/>
  <c r="AY235" i="1"/>
  <c r="AU236" i="1"/>
  <c r="AV236" i="1"/>
  <c r="AW236" i="1"/>
  <c r="AX236" i="1"/>
  <c r="AY236" i="1"/>
  <c r="AU237" i="1"/>
  <c r="AV237" i="1"/>
  <c r="AW237" i="1"/>
  <c r="AX237" i="1"/>
  <c r="AY237" i="1"/>
  <c r="AU238" i="1"/>
  <c r="AV238" i="1"/>
  <c r="AW238" i="1"/>
  <c r="AX238" i="1"/>
  <c r="AY238" i="1"/>
  <c r="AU239" i="1"/>
  <c r="AV239" i="1"/>
  <c r="AW239" i="1"/>
  <c r="AX239" i="1"/>
  <c r="AY239" i="1"/>
  <c r="AU240" i="1"/>
  <c r="AV240" i="1"/>
  <c r="AW240" i="1"/>
  <c r="AX240" i="1"/>
  <c r="AY240" i="1"/>
  <c r="AU241" i="1"/>
  <c r="AV241" i="1"/>
  <c r="AW241" i="1"/>
  <c r="AX241" i="1"/>
  <c r="AY241" i="1"/>
  <c r="AU242" i="1"/>
  <c r="AV242" i="1"/>
  <c r="AW242" i="1"/>
  <c r="AX242" i="1"/>
  <c r="AY242" i="1"/>
  <c r="AU243" i="1"/>
  <c r="AV243" i="1"/>
  <c r="AW243" i="1"/>
  <c r="AX243" i="1"/>
  <c r="AY243" i="1"/>
  <c r="AU244" i="1"/>
  <c r="AV244" i="1"/>
  <c r="AW244" i="1"/>
  <c r="AX244" i="1"/>
  <c r="AY244" i="1"/>
  <c r="AY232" i="1"/>
  <c r="AX232" i="1"/>
  <c r="AW232" i="1"/>
  <c r="AV232" i="1"/>
  <c r="AU232" i="1"/>
  <c r="AU224" i="1"/>
  <c r="AV224" i="1"/>
  <c r="AW224" i="1"/>
  <c r="AX224" i="1"/>
  <c r="AY224" i="1"/>
  <c r="AU225" i="1"/>
  <c r="AV225" i="1"/>
  <c r="AW225" i="1"/>
  <c r="AX225" i="1"/>
  <c r="AY225" i="1"/>
  <c r="AU226" i="1"/>
  <c r="AV226" i="1"/>
  <c r="AW226" i="1"/>
  <c r="AX226" i="1"/>
  <c r="AY226" i="1"/>
  <c r="AU227" i="1"/>
  <c r="AV227" i="1"/>
  <c r="AW227" i="1"/>
  <c r="AX227" i="1"/>
  <c r="AY227" i="1"/>
  <c r="AU228" i="1"/>
  <c r="AV228" i="1"/>
  <c r="AW228" i="1"/>
  <c r="AX228" i="1"/>
  <c r="AY228" i="1"/>
  <c r="AU229" i="1"/>
  <c r="AV229" i="1"/>
  <c r="AW229" i="1"/>
  <c r="AX229" i="1"/>
  <c r="AY229" i="1"/>
  <c r="AU230" i="1"/>
  <c r="AV230" i="1"/>
  <c r="AW230" i="1"/>
  <c r="AX230" i="1"/>
  <c r="AY230" i="1"/>
  <c r="AU212" i="1"/>
  <c r="AV212" i="1"/>
  <c r="AW212" i="1"/>
  <c r="AX212" i="1"/>
  <c r="AY212" i="1"/>
  <c r="AU213" i="1"/>
  <c r="AV213" i="1"/>
  <c r="AW213" i="1"/>
  <c r="AX213" i="1"/>
  <c r="AY213" i="1"/>
  <c r="AU214" i="1"/>
  <c r="AV214" i="1"/>
  <c r="AW214" i="1"/>
  <c r="AX214" i="1"/>
  <c r="AY214" i="1"/>
  <c r="AU215" i="1"/>
  <c r="AV215" i="1"/>
  <c r="AW215" i="1"/>
  <c r="AX215" i="1"/>
  <c r="AY215" i="1"/>
  <c r="AU216" i="1"/>
  <c r="AV216" i="1"/>
  <c r="AW216" i="1"/>
  <c r="AX216" i="1"/>
  <c r="AY216" i="1"/>
  <c r="AU217" i="1"/>
  <c r="AV217" i="1"/>
  <c r="AW217" i="1"/>
  <c r="AX217" i="1"/>
  <c r="AY217" i="1"/>
  <c r="AU218" i="1"/>
  <c r="AV218" i="1"/>
  <c r="AW218" i="1"/>
  <c r="AX218" i="1"/>
  <c r="AY218" i="1"/>
  <c r="AU219" i="1"/>
  <c r="AV219" i="1"/>
  <c r="AW219" i="1"/>
  <c r="AX219" i="1"/>
  <c r="AY219" i="1"/>
  <c r="AU220" i="1"/>
  <c r="AV220" i="1"/>
  <c r="AW220" i="1"/>
  <c r="AX220" i="1"/>
  <c r="AY220" i="1"/>
  <c r="AU221" i="1"/>
  <c r="AV221" i="1"/>
  <c r="AW221" i="1"/>
  <c r="AX221" i="1"/>
  <c r="AY221" i="1"/>
  <c r="AU222" i="1"/>
  <c r="AV222" i="1"/>
  <c r="AW222" i="1"/>
  <c r="AX222" i="1"/>
  <c r="AY222" i="1"/>
  <c r="AU223" i="1"/>
  <c r="AV223" i="1"/>
  <c r="AW223" i="1"/>
  <c r="AX223" i="1"/>
  <c r="AY223" i="1"/>
  <c r="AY211" i="1"/>
  <c r="AX211" i="1"/>
  <c r="AW211" i="1"/>
  <c r="AV211" i="1"/>
  <c r="AU211" i="1"/>
  <c r="S79" i="1" l="1"/>
  <c r="Q79" i="10"/>
  <c r="A626" i="10" l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B626" i="10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B638" i="10" s="1"/>
  <c r="A504" i="10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B504" i="10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A474" i="10"/>
  <c r="B474" i="10"/>
  <c r="B475" i="10" s="1"/>
  <c r="B476" i="10" s="1"/>
  <c r="B477" i="10" s="1"/>
  <c r="B478" i="10" s="1"/>
  <c r="B479" i="10" s="1"/>
  <c r="B480" i="10" s="1"/>
  <c r="B481" i="10" s="1"/>
  <c r="B482" i="10" s="1"/>
  <c r="B483" i="10" s="1"/>
  <c r="B484" i="10" s="1"/>
  <c r="B485" i="10" s="1"/>
  <c r="B486" i="10" s="1"/>
  <c r="B487" i="10" s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A475" i="10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407" i="10"/>
  <c r="B407" i="10"/>
  <c r="B408" i="10" s="1"/>
  <c r="B409" i="10" s="1"/>
  <c r="B410" i="10" s="1"/>
  <c r="B411" i="10" s="1"/>
  <c r="B412" i="10" s="1"/>
  <c r="B413" i="10" s="1"/>
  <c r="A408" i="10"/>
  <c r="A409" i="10" s="1"/>
  <c r="A410" i="10" s="1"/>
  <c r="A411" i="10" s="1"/>
  <c r="A412" i="10" s="1"/>
  <c r="A413" i="10" s="1"/>
  <c r="A377" i="10"/>
  <c r="A378" i="10" s="1"/>
  <c r="A379" i="10" s="1"/>
  <c r="A380" i="10" s="1"/>
  <c r="A381" i="10" s="1"/>
  <c r="A382" i="10" s="1"/>
  <c r="B377" i="10"/>
  <c r="B378" i="10" s="1"/>
  <c r="B379" i="10" s="1"/>
  <c r="B380" i="10" s="1"/>
  <c r="B381" i="10" s="1"/>
  <c r="B382" i="10" s="1"/>
  <c r="A355" i="10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B355" i="10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A287" i="10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B287" i="10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A239" i="10"/>
  <c r="B239" i="10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A240" i="10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30" i="10"/>
  <c r="A231" i="10" s="1"/>
  <c r="A232" i="10" s="1"/>
  <c r="A233" i="10" s="1"/>
  <c r="A234" i="10" s="1"/>
  <c r="A235" i="10" s="1"/>
  <c r="A236" i="10" s="1"/>
  <c r="A237" i="10" s="1"/>
  <c r="A238" i="10" s="1"/>
  <c r="B230" i="10"/>
  <c r="B231" i="10" s="1"/>
  <c r="B232" i="10" s="1"/>
  <c r="B233" i="10" s="1"/>
  <c r="B234" i="10" s="1"/>
  <c r="B235" i="10" s="1"/>
  <c r="B236" i="10" s="1"/>
  <c r="B237" i="10" s="1"/>
  <c r="B238" i="10" s="1"/>
  <c r="A166" i="10"/>
  <c r="A167" i="10" s="1"/>
  <c r="A168" i="10" s="1"/>
  <c r="A169" i="10" s="1"/>
  <c r="A170" i="10" s="1"/>
  <c r="A171" i="10" s="1"/>
  <c r="A172" i="10" s="1"/>
  <c r="A173" i="10" s="1"/>
  <c r="A174" i="10" s="1"/>
  <c r="B166" i="10"/>
  <c r="B167" i="10" s="1"/>
  <c r="B168" i="10" s="1"/>
  <c r="B169" i="10" s="1"/>
  <c r="B170" i="10" s="1"/>
  <c r="B171" i="10" s="1"/>
  <c r="B172" i="10" s="1"/>
  <c r="B173" i="10" s="1"/>
  <c r="B174" i="10" s="1"/>
  <c r="A125" i="10"/>
  <c r="A126" i="10" s="1"/>
  <c r="A127" i="10" s="1"/>
  <c r="A128" i="10" s="1"/>
  <c r="A129" i="10" s="1"/>
  <c r="B125" i="10"/>
  <c r="B126" i="10" s="1"/>
  <c r="B127" i="10" s="1"/>
  <c r="B128" i="10" s="1"/>
  <c r="B129" i="10" s="1"/>
  <c r="A69" i="10"/>
  <c r="A70" i="10" s="1"/>
  <c r="A71" i="10" s="1"/>
  <c r="A72" i="10" s="1"/>
  <c r="A73" i="10" s="1"/>
  <c r="A74" i="10" s="1"/>
  <c r="B69" i="10"/>
  <c r="B70" i="10" s="1"/>
  <c r="B71" i="10" s="1"/>
  <c r="B72" i="10" s="1"/>
  <c r="B73" i="10" s="1"/>
  <c r="B74" i="10" s="1"/>
  <c r="A627" i="1"/>
  <c r="A628" i="1" s="1"/>
  <c r="A629" i="1" s="1"/>
  <c r="A630" i="1" s="1"/>
  <c r="A631" i="1" s="1"/>
  <c r="A632" i="1" s="1"/>
  <c r="A633" i="1" s="1"/>
  <c r="A634" i="1" s="1"/>
  <c r="B627" i="1"/>
  <c r="B628" i="1" s="1"/>
  <c r="B629" i="1" s="1"/>
  <c r="B630" i="1" s="1"/>
  <c r="B631" i="1" s="1"/>
  <c r="B632" i="1" s="1"/>
  <c r="B633" i="1" s="1"/>
  <c r="B634" i="1" s="1"/>
  <c r="A528" i="1"/>
  <c r="B528" i="1"/>
  <c r="A529" i="1"/>
  <c r="A530" i="1" s="1"/>
  <c r="A531" i="1" s="1"/>
  <c r="A532" i="1" s="1"/>
  <c r="B529" i="1"/>
  <c r="B530" i="1" s="1"/>
  <c r="B531" i="1" s="1"/>
  <c r="B532" i="1" s="1"/>
  <c r="A522" i="1"/>
  <c r="A523" i="1" s="1"/>
  <c r="A524" i="1" s="1"/>
  <c r="A525" i="1" s="1"/>
  <c r="A526" i="1" s="1"/>
  <c r="A527" i="1" s="1"/>
  <c r="B522" i="1"/>
  <c r="B523" i="1" s="1"/>
  <c r="B524" i="1" s="1"/>
  <c r="B525" i="1" s="1"/>
  <c r="B526" i="1" s="1"/>
  <c r="B527" i="1" s="1"/>
  <c r="A485" i="1"/>
  <c r="B485" i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08" i="1"/>
  <c r="A409" i="1" s="1"/>
  <c r="A410" i="1" s="1"/>
  <c r="A411" i="1" s="1"/>
  <c r="A412" i="1" s="1"/>
  <c r="A413" i="1" s="1"/>
  <c r="B408" i="1"/>
  <c r="B409" i="1" s="1"/>
  <c r="B410" i="1" s="1"/>
  <c r="B411" i="1" s="1"/>
  <c r="B412" i="1" s="1"/>
  <c r="B413" i="1" s="1"/>
  <c r="A368" i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B368" i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A355" i="1"/>
  <c r="B355" i="1"/>
  <c r="B356" i="1" s="1"/>
  <c r="B357" i="1" s="1"/>
  <c r="B358" i="1" s="1"/>
  <c r="B359" i="1" s="1"/>
  <c r="A356" i="1"/>
  <c r="A357" i="1" s="1"/>
  <c r="A358" i="1" s="1"/>
  <c r="A359" i="1" s="1"/>
  <c r="A299" i="1"/>
  <c r="A300" i="1" s="1"/>
  <c r="B299" i="1"/>
  <c r="B300" i="1" s="1"/>
  <c r="A287" i="1"/>
  <c r="B287" i="1"/>
  <c r="B288" i="1" s="1"/>
  <c r="B289" i="1" s="1"/>
  <c r="B290" i="1" s="1"/>
  <c r="A288" i="1"/>
  <c r="A289" i="1" s="1"/>
  <c r="A290" i="1" s="1"/>
  <c r="A249" i="1"/>
  <c r="B249" i="1"/>
  <c r="B250" i="1" s="1"/>
  <c r="B251" i="1" s="1"/>
  <c r="B252" i="1" s="1"/>
  <c r="B253" i="1" s="1"/>
  <c r="B254" i="1" s="1"/>
  <c r="A250" i="1"/>
  <c r="A251" i="1" s="1"/>
  <c r="A252" i="1" s="1"/>
  <c r="A253" i="1" s="1"/>
  <c r="A254" i="1" s="1"/>
  <c r="A231" i="1"/>
  <c r="B231" i="1"/>
  <c r="B232" i="1" s="1"/>
  <c r="B233" i="1" s="1"/>
  <c r="B234" i="1" s="1"/>
  <c r="B235" i="1" s="1"/>
  <c r="A232" i="1"/>
  <c r="A233" i="1" s="1"/>
  <c r="A234" i="1" s="1"/>
  <c r="A235" i="1" s="1"/>
  <c r="A124" i="1"/>
  <c r="A125" i="1" s="1"/>
  <c r="A126" i="1" s="1"/>
  <c r="A127" i="1" s="1"/>
  <c r="A128" i="1" s="1"/>
  <c r="A129" i="1" s="1"/>
  <c r="B124" i="1"/>
  <c r="B125" i="1" s="1"/>
  <c r="B126" i="1" s="1"/>
  <c r="B127" i="1" s="1"/>
  <c r="B128" i="1" s="1"/>
  <c r="B129" i="1" s="1"/>
  <c r="A66" i="1"/>
  <c r="B66" i="1"/>
  <c r="B67" i="1" s="1"/>
  <c r="B68" i="1" s="1"/>
  <c r="B69" i="1" s="1"/>
  <c r="B70" i="1" s="1"/>
  <c r="B71" i="1" s="1"/>
  <c r="B72" i="1" s="1"/>
  <c r="A67" i="1"/>
  <c r="A68" i="1" s="1"/>
  <c r="A69" i="1" s="1"/>
  <c r="A70" i="1" s="1"/>
  <c r="A71" i="1" s="1"/>
  <c r="A72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213" i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474" i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T635" i="1"/>
  <c r="R635" i="1"/>
  <c r="AS490" i="1"/>
  <c r="AT490" i="1" s="1"/>
  <c r="AS489" i="1"/>
  <c r="AT489" i="1" s="1"/>
  <c r="AS493" i="1"/>
  <c r="AT493" i="1" s="1"/>
  <c r="AS492" i="1"/>
  <c r="AT492" i="1" s="1"/>
  <c r="AS495" i="1"/>
  <c r="AT742" i="1"/>
  <c r="AT741" i="1"/>
  <c r="AT740" i="1"/>
  <c r="AT739" i="1"/>
  <c r="AT738" i="1"/>
  <c r="AT737" i="1"/>
  <c r="AT736" i="1"/>
  <c r="AT735" i="1"/>
  <c r="AT734" i="1"/>
  <c r="AT733" i="1"/>
  <c r="AT732" i="1"/>
  <c r="AT729" i="1"/>
  <c r="AT728" i="1"/>
  <c r="AT727" i="1"/>
  <c r="AT726" i="1"/>
  <c r="AT725" i="1"/>
  <c r="AT724" i="1"/>
  <c r="AT723" i="1"/>
  <c r="AT722" i="1"/>
  <c r="AT721" i="1"/>
  <c r="AT720" i="1"/>
  <c r="AT719" i="1"/>
  <c r="AT718" i="1"/>
  <c r="AT717" i="1"/>
  <c r="AT716" i="1"/>
  <c r="AT715" i="1"/>
  <c r="AT714" i="1"/>
  <c r="AT713" i="1"/>
  <c r="AT712" i="1"/>
  <c r="AT711" i="1"/>
  <c r="AT710" i="1"/>
  <c r="AT709" i="1"/>
  <c r="AT708" i="1"/>
  <c r="AT707" i="1"/>
  <c r="AT706" i="1"/>
  <c r="AT705" i="1"/>
  <c r="AT704" i="1"/>
  <c r="AT703" i="1"/>
  <c r="AT702" i="1"/>
  <c r="AT701" i="1"/>
  <c r="AT700" i="1"/>
  <c r="AT699" i="1"/>
  <c r="AT698" i="1"/>
  <c r="AT697" i="1"/>
  <c r="AT696" i="1"/>
  <c r="AT695" i="1"/>
  <c r="AT694" i="1"/>
  <c r="AT693" i="1"/>
  <c r="AT692" i="1"/>
  <c r="AT691" i="1"/>
  <c r="AT690" i="1"/>
  <c r="AT689" i="1"/>
  <c r="AT688" i="1"/>
  <c r="AT687" i="1"/>
  <c r="AT686" i="1"/>
  <c r="AT685" i="1"/>
  <c r="AT684" i="1"/>
  <c r="AT683" i="1"/>
  <c r="AT682" i="1"/>
  <c r="AT681" i="1"/>
  <c r="AT680" i="1"/>
  <c r="AT679" i="1"/>
  <c r="AT678" i="1"/>
  <c r="AT677" i="1"/>
  <c r="AT676" i="1"/>
  <c r="AT675" i="1"/>
  <c r="AT674" i="1"/>
  <c r="AT673" i="1"/>
  <c r="AT672" i="1"/>
  <c r="AT671" i="1"/>
  <c r="AT670" i="1"/>
  <c r="AT669" i="1"/>
  <c r="AT668" i="1"/>
  <c r="AT667" i="1"/>
  <c r="AT666" i="1"/>
  <c r="AT665" i="1"/>
  <c r="AT664" i="1"/>
  <c r="AT663" i="1"/>
  <c r="AT662" i="1"/>
  <c r="AT661" i="1"/>
  <c r="AT660" i="1"/>
  <c r="AT659" i="1"/>
  <c r="AT658" i="1"/>
  <c r="AT657" i="1"/>
  <c r="AT656" i="1"/>
  <c r="AT655" i="1"/>
  <c r="AT654" i="1"/>
  <c r="AT653" i="1"/>
  <c r="AT652" i="1"/>
  <c r="AT651" i="1"/>
  <c r="AT650" i="1"/>
  <c r="AT649" i="1"/>
  <c r="AT648" i="1"/>
  <c r="AT647" i="1"/>
  <c r="AT646" i="1"/>
  <c r="AT645" i="1"/>
  <c r="AT644" i="1"/>
  <c r="AT643" i="1"/>
  <c r="AT642" i="1"/>
  <c r="AT641" i="1"/>
  <c r="AT640" i="1"/>
  <c r="AT639" i="1"/>
  <c r="AT638" i="1"/>
  <c r="AT637" i="1"/>
  <c r="AT636" i="1"/>
  <c r="AT635" i="1"/>
  <c r="AT634" i="1"/>
  <c r="AT633" i="1"/>
  <c r="AT632" i="1"/>
  <c r="AT631" i="1"/>
  <c r="AT630" i="1"/>
  <c r="AT629" i="1"/>
  <c r="AT628" i="1"/>
  <c r="AT627" i="1"/>
  <c r="AT626" i="1"/>
  <c r="AT625" i="1"/>
  <c r="AT624" i="1"/>
  <c r="AT623" i="1"/>
  <c r="AT622" i="1"/>
  <c r="AT621" i="1"/>
  <c r="AT620" i="1"/>
  <c r="AT619" i="1"/>
  <c r="AT618" i="1"/>
  <c r="AT617" i="1"/>
  <c r="AT616" i="1"/>
  <c r="AT615" i="1"/>
  <c r="AT614" i="1"/>
  <c r="AT613" i="1"/>
  <c r="AT612" i="1"/>
  <c r="AT611" i="1"/>
  <c r="AT609" i="1"/>
  <c r="AT608" i="1"/>
  <c r="AT607" i="1"/>
  <c r="AT606" i="1"/>
  <c r="AT605" i="1"/>
  <c r="AT604" i="1"/>
  <c r="AT603" i="1"/>
  <c r="AT602" i="1"/>
  <c r="AT601" i="1"/>
  <c r="AT600" i="1"/>
  <c r="AT599" i="1"/>
  <c r="AT598" i="1"/>
  <c r="AT597" i="1"/>
  <c r="AT596" i="1"/>
  <c r="AT595" i="1"/>
  <c r="AT594" i="1"/>
  <c r="AT593" i="1"/>
  <c r="AT592" i="1"/>
  <c r="AT591" i="1"/>
  <c r="AT590" i="1"/>
  <c r="AT589" i="1"/>
  <c r="AT588" i="1"/>
  <c r="AT587" i="1"/>
  <c r="AT586" i="1"/>
  <c r="AT585" i="1"/>
  <c r="AT584" i="1"/>
  <c r="AT583" i="1"/>
  <c r="AT582" i="1"/>
  <c r="AT581" i="1"/>
  <c r="AT580" i="1"/>
  <c r="AT579" i="1"/>
  <c r="AT578" i="1"/>
  <c r="AT577" i="1"/>
  <c r="AT576" i="1"/>
  <c r="AT575" i="1"/>
  <c r="AT574" i="1"/>
  <c r="AT573" i="1"/>
  <c r="AT572" i="1"/>
  <c r="AT571" i="1"/>
  <c r="AT570" i="1"/>
  <c r="AT569" i="1"/>
  <c r="AT568" i="1"/>
  <c r="AT567" i="1"/>
  <c r="AT566" i="1"/>
  <c r="AT565" i="1"/>
  <c r="AT564" i="1"/>
  <c r="AT563" i="1"/>
  <c r="AT562" i="1"/>
  <c r="AT561" i="1"/>
  <c r="AT560" i="1"/>
  <c r="AT559" i="1"/>
  <c r="AT558" i="1"/>
  <c r="AT557" i="1"/>
  <c r="AT556" i="1"/>
  <c r="AT555" i="1"/>
  <c r="AT554" i="1"/>
  <c r="AT553" i="1"/>
  <c r="AT552" i="1"/>
  <c r="AT551" i="1"/>
  <c r="AT550" i="1"/>
  <c r="AT549" i="1"/>
  <c r="AT548" i="1"/>
  <c r="AT547" i="1"/>
  <c r="AT546" i="1"/>
  <c r="AT545" i="1"/>
  <c r="AT544" i="1"/>
  <c r="AT543" i="1"/>
  <c r="AT542" i="1"/>
  <c r="AT541" i="1"/>
  <c r="AT540" i="1"/>
  <c r="AT539" i="1"/>
  <c r="AT538" i="1"/>
  <c r="AT537" i="1"/>
  <c r="AT536" i="1"/>
  <c r="AT535" i="1"/>
  <c r="AT534" i="1"/>
  <c r="AT533" i="1"/>
  <c r="AT532" i="1"/>
  <c r="AT530" i="1"/>
  <c r="AT529" i="1"/>
  <c r="AT528" i="1"/>
  <c r="AT527" i="1"/>
  <c r="AT526" i="1"/>
  <c r="AT525" i="1"/>
  <c r="AT524" i="1"/>
  <c r="AT523" i="1"/>
  <c r="AT522" i="1"/>
  <c r="AT521" i="1"/>
  <c r="AT520" i="1"/>
  <c r="AT519" i="1"/>
  <c r="AT518" i="1"/>
  <c r="AT517" i="1"/>
  <c r="AT516" i="1"/>
  <c r="AT515" i="1"/>
  <c r="AT514" i="1"/>
  <c r="AT513" i="1"/>
  <c r="AT512" i="1"/>
  <c r="AT511" i="1"/>
  <c r="AT510" i="1"/>
  <c r="AT509" i="1"/>
  <c r="AT508" i="1"/>
  <c r="AT507" i="1"/>
  <c r="AT506" i="1"/>
  <c r="AT505" i="1"/>
  <c r="AT504" i="1"/>
  <c r="AT503" i="1"/>
  <c r="AT502" i="1"/>
  <c r="AT501" i="1"/>
  <c r="AT500" i="1"/>
  <c r="AT499" i="1"/>
  <c r="AT498" i="1"/>
  <c r="AT497" i="1"/>
  <c r="AT496" i="1"/>
  <c r="AT495" i="1"/>
  <c r="AT494" i="1"/>
  <c r="AT491" i="1"/>
  <c r="AT488" i="1"/>
  <c r="AT487" i="1"/>
  <c r="AT486" i="1"/>
  <c r="AT485" i="1"/>
  <c r="AT484" i="1"/>
  <c r="AT483" i="1"/>
  <c r="AT482" i="1"/>
  <c r="AT481" i="1"/>
  <c r="AT480" i="1"/>
  <c r="AT479" i="1"/>
  <c r="AT478" i="1"/>
  <c r="AT477" i="1"/>
  <c r="AT476" i="1"/>
  <c r="AT475" i="1"/>
  <c r="AT474" i="1"/>
  <c r="AT473" i="1"/>
  <c r="AT472" i="1"/>
  <c r="AT470" i="1"/>
  <c r="AT469" i="1"/>
  <c r="AT468" i="1"/>
  <c r="AT467" i="1"/>
  <c r="AT466" i="1"/>
  <c r="AT465" i="1"/>
  <c r="AT464" i="1"/>
  <c r="AT463" i="1"/>
  <c r="AT462" i="1"/>
  <c r="AT461" i="1"/>
  <c r="AT460" i="1"/>
  <c r="AT459" i="1"/>
  <c r="AT458" i="1"/>
  <c r="AT457" i="1"/>
  <c r="AT456" i="1"/>
  <c r="AT455" i="1"/>
  <c r="AT454" i="1"/>
  <c r="AT453" i="1"/>
  <c r="AT452" i="1"/>
  <c r="AT451" i="1"/>
  <c r="AT450" i="1"/>
  <c r="AT449" i="1"/>
  <c r="AT448" i="1"/>
  <c r="AT447" i="1"/>
  <c r="AT446" i="1"/>
  <c r="AT445" i="1"/>
  <c r="AT444" i="1"/>
  <c r="AT443" i="1"/>
  <c r="AT442" i="1"/>
  <c r="AT441" i="1"/>
  <c r="AT440" i="1"/>
  <c r="AT439" i="1"/>
  <c r="AT438" i="1"/>
  <c r="AT437" i="1"/>
  <c r="AT436" i="1"/>
  <c r="AT435" i="1"/>
  <c r="AT434" i="1"/>
  <c r="AT433" i="1"/>
  <c r="AT432" i="1"/>
  <c r="AT431" i="1"/>
  <c r="AT430" i="1"/>
  <c r="AT429" i="1"/>
  <c r="AT428" i="1"/>
  <c r="AT427" i="1"/>
  <c r="AT426" i="1"/>
  <c r="AT425" i="1"/>
  <c r="AT424" i="1"/>
  <c r="AT423" i="1"/>
  <c r="AT422" i="1"/>
  <c r="AT421" i="1"/>
  <c r="AT420" i="1"/>
  <c r="AT419" i="1"/>
  <c r="AT418" i="1"/>
  <c r="AT417" i="1"/>
  <c r="AT416" i="1"/>
  <c r="AT415" i="1"/>
  <c r="AT414" i="1"/>
  <c r="AT413" i="1"/>
  <c r="AT412" i="1"/>
  <c r="AT411" i="1"/>
  <c r="AT410" i="1"/>
  <c r="AT409" i="1"/>
  <c r="AT408" i="1"/>
  <c r="AT407" i="1"/>
  <c r="AT406" i="1"/>
  <c r="AT405" i="1"/>
  <c r="AT404" i="1"/>
  <c r="AT403" i="1"/>
  <c r="AT402" i="1"/>
  <c r="AT401" i="1"/>
  <c r="AT400" i="1"/>
  <c r="AT399" i="1"/>
  <c r="AT398" i="1"/>
  <c r="AT397" i="1"/>
  <c r="AT396" i="1"/>
  <c r="AT395" i="1"/>
  <c r="AT394" i="1"/>
  <c r="AT393" i="1"/>
  <c r="AT392" i="1"/>
  <c r="AT391" i="1"/>
  <c r="AT390" i="1"/>
  <c r="AT389" i="1"/>
  <c r="AT388" i="1"/>
  <c r="AT387" i="1"/>
  <c r="AT386" i="1"/>
  <c r="AT385" i="1"/>
  <c r="AT384" i="1"/>
  <c r="AT383" i="1"/>
  <c r="AT382" i="1"/>
  <c r="AT381" i="1"/>
  <c r="AT380" i="1"/>
  <c r="AT379" i="1"/>
  <c r="AT377" i="1"/>
  <c r="AT376" i="1"/>
  <c r="AT375" i="1"/>
  <c r="AT374" i="1"/>
  <c r="AT373" i="1"/>
  <c r="AT372" i="1"/>
  <c r="AT371" i="1"/>
  <c r="AT370" i="1"/>
  <c r="AT369" i="1"/>
  <c r="AT368" i="1"/>
  <c r="AT367" i="1"/>
  <c r="AT366" i="1"/>
  <c r="AT365" i="1"/>
  <c r="AT364" i="1"/>
  <c r="AT363" i="1"/>
  <c r="AT362" i="1"/>
  <c r="AT361" i="1"/>
  <c r="AT360" i="1"/>
  <c r="AT359" i="1"/>
  <c r="AT358" i="1"/>
  <c r="AT357" i="1"/>
  <c r="AT356" i="1"/>
  <c r="AT355" i="1"/>
  <c r="AT354" i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30" i="1"/>
  <c r="AT31" i="1"/>
  <c r="AT32" i="1"/>
  <c r="AT33" i="1"/>
  <c r="AT34" i="1"/>
  <c r="AT35" i="1"/>
  <c r="AT36" i="1"/>
  <c r="AT37" i="1"/>
  <c r="AT38" i="1"/>
  <c r="AT39" i="1"/>
  <c r="AT40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15" i="1"/>
  <c r="T628" i="1"/>
  <c r="AS253" i="1"/>
  <c r="AR253" i="1"/>
  <c r="Z253" i="1"/>
  <c r="X253" i="1"/>
  <c r="N253" i="1"/>
  <c r="U253" i="10"/>
  <c r="E253" i="10"/>
  <c r="P158" i="1"/>
  <c r="P121" i="1"/>
  <c r="R70" i="1"/>
  <c r="B236" i="1" l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73" i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P253" i="1"/>
  <c r="U253" i="1"/>
  <c r="V253" i="1"/>
  <c r="T110" i="1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F14" i="10"/>
  <c r="S632" i="1"/>
  <c r="P632" i="1" s="1"/>
  <c r="B255" i="1" l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A130" i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B130" i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498" i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N525" i="1"/>
  <c r="R409" i="1"/>
  <c r="R378" i="1"/>
  <c r="R373" i="1"/>
  <c r="R372" i="1"/>
  <c r="R370" i="1"/>
  <c r="R356" i="1"/>
  <c r="B291" i="1" l="1"/>
  <c r="B292" i="1" s="1"/>
  <c r="B293" i="1" s="1"/>
  <c r="B294" i="1" s="1"/>
  <c r="B295" i="1" s="1"/>
  <c r="B296" i="1" s="1"/>
  <c r="B297" i="1" s="1"/>
  <c r="B298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533" i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R126" i="1"/>
  <c r="AP525" i="1"/>
  <c r="Q14" i="1"/>
  <c r="B360" i="1" l="1"/>
  <c r="B361" i="1" s="1"/>
  <c r="B362" i="1" s="1"/>
  <c r="B363" i="1" s="1"/>
  <c r="B364" i="1" s="1"/>
  <c r="B365" i="1" s="1"/>
  <c r="B366" i="1" s="1"/>
  <c r="B367" i="1" s="1"/>
  <c r="R632" i="1"/>
  <c r="R628" i="1"/>
  <c r="R529" i="1"/>
  <c r="S495" i="1"/>
  <c r="S492" i="1"/>
  <c r="N492" i="1" s="1"/>
  <c r="AP492" i="1" s="1"/>
  <c r="S493" i="1"/>
  <c r="N493" i="1" s="1"/>
  <c r="AP493" i="1" s="1"/>
  <c r="R495" i="1"/>
  <c r="R493" i="1"/>
  <c r="R492" i="1"/>
  <c r="R490" i="1"/>
  <c r="R299" i="1"/>
  <c r="R288" i="1"/>
  <c r="R250" i="1"/>
  <c r="AS249" i="1"/>
  <c r="AS250" i="1"/>
  <c r="AS409" i="1"/>
  <c r="AS632" i="1"/>
  <c r="AS628" i="1"/>
  <c r="AS529" i="1"/>
  <c r="AS378" i="1"/>
  <c r="AS373" i="1"/>
  <c r="AS372" i="1"/>
  <c r="AS370" i="1"/>
  <c r="AS356" i="1"/>
  <c r="AS299" i="1"/>
  <c r="AS288" i="1"/>
  <c r="AS126" i="1"/>
  <c r="S529" i="1"/>
  <c r="P529" i="1" s="1"/>
  <c r="AS70" i="1"/>
  <c r="AR632" i="1"/>
  <c r="AR628" i="1"/>
  <c r="AR529" i="1"/>
  <c r="AR495" i="1"/>
  <c r="AR492" i="1"/>
  <c r="AR493" i="1"/>
  <c r="AR489" i="1"/>
  <c r="AR490" i="1"/>
  <c r="AR409" i="1"/>
  <c r="AR372" i="1"/>
  <c r="AR373" i="1"/>
  <c r="AR370" i="1"/>
  <c r="AR356" i="1"/>
  <c r="AR299" i="1"/>
  <c r="AR288" i="1"/>
  <c r="AR249" i="1"/>
  <c r="R249" i="1" s="1"/>
  <c r="AR250" i="1"/>
  <c r="AR126" i="1"/>
  <c r="AR70" i="1"/>
  <c r="AR378" i="1"/>
  <c r="E249" i="10"/>
  <c r="E250" i="10"/>
  <c r="S250" i="1" s="1"/>
  <c r="N250" i="1" s="1"/>
  <c r="AP250" i="1" s="1"/>
  <c r="E231" i="10"/>
  <c r="R231" i="1" s="1"/>
  <c r="AP231" i="1" s="1"/>
  <c r="B635" i="1" l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S249" i="1"/>
  <c r="N249" i="1" s="1"/>
  <c r="AP249" i="1" s="1"/>
  <c r="N495" i="1"/>
  <c r="AP495" i="1" s="1"/>
  <c r="AQ603" i="1"/>
  <c r="S299" i="1"/>
  <c r="AS603" i="1" s="1"/>
  <c r="P603" i="1" s="1"/>
  <c r="AU603" i="1" s="1"/>
  <c r="S490" i="1"/>
  <c r="N490" i="1" s="1"/>
  <c r="AP490" i="1" s="1"/>
  <c r="S628" i="1"/>
  <c r="R489" i="1"/>
  <c r="S489" i="1" s="1"/>
  <c r="N489" i="1" l="1"/>
  <c r="B381" i="1" l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X489" i="1"/>
  <c r="AP489" i="1"/>
  <c r="U489" i="1"/>
  <c r="V489" i="1"/>
  <c r="B414" i="1" l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AQ486" i="1"/>
  <c r="AR486" i="1"/>
  <c r="R486" i="1" s="1"/>
  <c r="Z486" i="1"/>
  <c r="X486" i="1"/>
  <c r="U486" i="10"/>
  <c r="E486" i="10"/>
  <c r="AD489" i="1" l="1"/>
  <c r="U70" i="10" l="1"/>
  <c r="U120" i="10"/>
  <c r="U121" i="10"/>
  <c r="U122" i="10"/>
  <c r="U288" i="10"/>
  <c r="U378" i="10"/>
  <c r="U355" i="10"/>
  <c r="U356" i="10"/>
  <c r="U357" i="10"/>
  <c r="U358" i="10"/>
  <c r="U359" i="10"/>
  <c r="U360" i="10"/>
  <c r="U361" i="10"/>
  <c r="U362" i="10"/>
  <c r="U363" i="10"/>
  <c r="U364" i="10"/>
  <c r="U365" i="10"/>
  <c r="U366" i="10"/>
  <c r="U367" i="10"/>
  <c r="U368" i="10"/>
  <c r="U369" i="10"/>
  <c r="U370" i="10"/>
  <c r="U371" i="10"/>
  <c r="U372" i="10"/>
  <c r="U373" i="10"/>
  <c r="U529" i="10"/>
  <c r="U632" i="10"/>
  <c r="Z628" i="1"/>
  <c r="X628" i="1"/>
  <c r="E632" i="10"/>
  <c r="U628" i="10"/>
  <c r="E628" i="10"/>
  <c r="E529" i="10"/>
  <c r="P409" i="1"/>
  <c r="E409" i="10"/>
  <c r="Y378" i="1"/>
  <c r="E378" i="10"/>
  <c r="Z299" i="1"/>
  <c r="X299" i="1"/>
  <c r="Z288" i="1"/>
  <c r="X288" i="1"/>
  <c r="U299" i="10"/>
  <c r="E299" i="10"/>
  <c r="E288" i="10"/>
  <c r="S288" i="1" s="1"/>
  <c r="P370" i="1"/>
  <c r="P373" i="1"/>
  <c r="P372" i="1"/>
  <c r="P356" i="1"/>
  <c r="E370" i="10"/>
  <c r="E373" i="10"/>
  <c r="E372" i="10"/>
  <c r="E356" i="10"/>
  <c r="E70" i="10"/>
  <c r="S70" i="1" s="1"/>
  <c r="T70" i="1"/>
  <c r="P70" i="1"/>
  <c r="T126" i="1"/>
  <c r="U126" i="10"/>
  <c r="E126" i="10"/>
  <c r="N628" i="1" l="1"/>
  <c r="N299" i="1"/>
  <c r="AP299" i="1" s="1"/>
  <c r="N632" i="1"/>
  <c r="N288" i="1"/>
  <c r="N409" i="1"/>
  <c r="N370" i="1"/>
  <c r="N356" i="1"/>
  <c r="N372" i="1"/>
  <c r="N373" i="1"/>
  <c r="N70" i="1"/>
  <c r="N126" i="1"/>
  <c r="U628" i="1" l="1"/>
  <c r="AP628" i="1"/>
  <c r="U632" i="1"/>
  <c r="AP632" i="1"/>
  <c r="V409" i="1"/>
  <c r="AP409" i="1"/>
  <c r="V372" i="1"/>
  <c r="AP372" i="1"/>
  <c r="U373" i="1"/>
  <c r="AP373" i="1"/>
  <c r="U370" i="1"/>
  <c r="AP370" i="1"/>
  <c r="U356" i="1"/>
  <c r="AP356" i="1"/>
  <c r="V288" i="1"/>
  <c r="AP288" i="1"/>
  <c r="V126" i="1"/>
  <c r="AP126" i="1"/>
  <c r="U70" i="1"/>
  <c r="AP70" i="1"/>
  <c r="U288" i="1"/>
  <c r="U409" i="1"/>
  <c r="V370" i="1"/>
  <c r="U299" i="1"/>
  <c r="V299" i="1"/>
  <c r="U372" i="1"/>
  <c r="V356" i="1"/>
  <c r="V373" i="1"/>
  <c r="U126" i="1"/>
  <c r="AS48" i="1" l="1"/>
  <c r="AR48" i="1"/>
  <c r="U48" i="10"/>
  <c r="E48" i="10"/>
  <c r="R48" i="1" s="1"/>
  <c r="N48" i="1" s="1"/>
  <c r="AP48" i="1" s="1"/>
  <c r="S167" i="1"/>
  <c r="AR167" i="1"/>
  <c r="Z167" i="1"/>
  <c r="X167" i="1"/>
  <c r="U167" i="10"/>
  <c r="E167" i="10"/>
  <c r="V48" i="1" l="1"/>
  <c r="U48" i="1"/>
  <c r="P18" i="1" l="1"/>
  <c r="T317" i="1" l="1"/>
  <c r="S59" i="1"/>
  <c r="P59" i="1"/>
  <c r="U635" i="10" l="1"/>
  <c r="R266" i="1" l="1"/>
  <c r="S266" i="1"/>
  <c r="AT266" i="1" s="1"/>
  <c r="P508" i="1" l="1"/>
  <c r="G210" i="10" l="1"/>
  <c r="H210" i="10"/>
  <c r="I210" i="10"/>
  <c r="J210" i="10"/>
  <c r="K210" i="10"/>
  <c r="L210" i="10"/>
  <c r="M210" i="10"/>
  <c r="N210" i="10"/>
  <c r="O210" i="10"/>
  <c r="P210" i="10"/>
  <c r="Q210" i="10"/>
  <c r="S210" i="10"/>
  <c r="F210" i="10"/>
  <c r="P121" i="10" l="1"/>
  <c r="Q748" i="10" l="1"/>
  <c r="P748" i="10"/>
  <c r="O748" i="10"/>
  <c r="N748" i="10"/>
  <c r="M748" i="10"/>
  <c r="L748" i="10"/>
  <c r="G748" i="10"/>
  <c r="H748" i="10"/>
  <c r="I748" i="10"/>
  <c r="J748" i="10"/>
  <c r="F748" i="10"/>
  <c r="Q747" i="10"/>
  <c r="O747" i="10"/>
  <c r="N747" i="10"/>
  <c r="M747" i="10"/>
  <c r="H747" i="10"/>
  <c r="I747" i="10"/>
  <c r="J747" i="10"/>
  <c r="G747" i="10"/>
  <c r="F747" i="10"/>
  <c r="U207" i="10"/>
  <c r="U208" i="10"/>
  <c r="U209" i="10"/>
  <c r="AR318" i="1"/>
  <c r="Z318" i="1"/>
  <c r="X318" i="1"/>
  <c r="U318" i="10"/>
  <c r="E318" i="10"/>
  <c r="AS266" i="1"/>
  <c r="AR266" i="1"/>
  <c r="AQ266" i="1"/>
  <c r="Z266" i="1"/>
  <c r="X266" i="1"/>
  <c r="U266" i="10"/>
  <c r="E266" i="10"/>
  <c r="AS179" i="1" l="1"/>
  <c r="AR179" i="1"/>
  <c r="Z179" i="1"/>
  <c r="X179" i="1"/>
  <c r="U179" i="10"/>
  <c r="E179" i="10"/>
  <c r="R179" i="1" s="1"/>
  <c r="AS178" i="1"/>
  <c r="AR178" i="1"/>
  <c r="AQ178" i="1"/>
  <c r="Z178" i="1"/>
  <c r="X178" i="1"/>
  <c r="U178" i="10"/>
  <c r="E178" i="10"/>
  <c r="S178" i="1" s="1"/>
  <c r="U145" i="10"/>
  <c r="E145" i="10"/>
  <c r="AQ283" i="1"/>
  <c r="AS80" i="1"/>
  <c r="AR80" i="1"/>
  <c r="AQ80" i="1"/>
  <c r="Z80" i="1"/>
  <c r="X80" i="1"/>
  <c r="U80" i="10"/>
  <c r="E80" i="10"/>
  <c r="S80" i="1" s="1"/>
  <c r="AS283" i="1" s="1"/>
  <c r="N179" i="1" l="1"/>
  <c r="AP179" i="1" s="1"/>
  <c r="R145" i="1"/>
  <c r="V179" i="1" l="1"/>
  <c r="U179" i="1"/>
  <c r="R55" i="1" l="1"/>
  <c r="R40" i="1"/>
  <c r="P565" i="1" l="1"/>
  <c r="P532" i="1"/>
  <c r="P75" i="1"/>
  <c r="P74" i="1"/>
  <c r="P170" i="10" l="1"/>
  <c r="P747" i="10" s="1"/>
  <c r="AS284" i="1"/>
  <c r="AQ284" i="1"/>
  <c r="T284" i="10"/>
  <c r="T210" i="10" s="1"/>
  <c r="AS470" i="1"/>
  <c r="AR470" i="1"/>
  <c r="AQ470" i="1"/>
  <c r="AO470" i="1"/>
  <c r="AN470" i="1"/>
  <c r="AM470" i="1"/>
  <c r="X470" i="1"/>
  <c r="AR469" i="1"/>
  <c r="Z469" i="1"/>
  <c r="X469" i="1"/>
  <c r="U470" i="10"/>
  <c r="E470" i="10"/>
  <c r="U469" i="10"/>
  <c r="E469" i="10"/>
  <c r="AS145" i="1"/>
  <c r="AR145" i="1"/>
  <c r="Z145" i="1"/>
  <c r="X145" i="1"/>
  <c r="AS337" i="1"/>
  <c r="AR337" i="1"/>
  <c r="Z337" i="1"/>
  <c r="X337" i="1"/>
  <c r="U337" i="10"/>
  <c r="E337" i="10"/>
  <c r="AR317" i="1"/>
  <c r="Z317" i="1"/>
  <c r="X317" i="1"/>
  <c r="U317" i="10"/>
  <c r="E317" i="10"/>
  <c r="AS303" i="1"/>
  <c r="AR303" i="1"/>
  <c r="R303" i="1" s="1"/>
  <c r="Z303" i="1"/>
  <c r="X303" i="1"/>
  <c r="U303" i="10"/>
  <c r="E303" i="10"/>
  <c r="AR297" i="1"/>
  <c r="Z297" i="1"/>
  <c r="X297" i="1"/>
  <c r="U297" i="10"/>
  <c r="E297" i="10"/>
  <c r="AS293" i="1"/>
  <c r="AR293" i="1"/>
  <c r="R293" i="1" s="1"/>
  <c r="Z293" i="1"/>
  <c r="X293" i="1"/>
  <c r="U293" i="10"/>
  <c r="E293" i="10"/>
  <c r="AS287" i="1"/>
  <c r="AR287" i="1"/>
  <c r="R287" i="1" s="1"/>
  <c r="Z287" i="1"/>
  <c r="X287" i="1"/>
  <c r="U287" i="10"/>
  <c r="E287" i="10"/>
  <c r="AR271" i="1"/>
  <c r="Z271" i="1"/>
  <c r="X271" i="1"/>
  <c r="U271" i="10"/>
  <c r="E271" i="10"/>
  <c r="AS177" i="1"/>
  <c r="AR177" i="1"/>
  <c r="R177" i="1" s="1"/>
  <c r="AQ436" i="1" s="1"/>
  <c r="AQ177" i="1"/>
  <c r="Z177" i="1"/>
  <c r="X177" i="1"/>
  <c r="U177" i="10"/>
  <c r="E177" i="10"/>
  <c r="AS158" i="1"/>
  <c r="AR158" i="1"/>
  <c r="AQ388" i="1" s="1"/>
  <c r="Z158" i="1"/>
  <c r="X158" i="1"/>
  <c r="U158" i="10"/>
  <c r="E158" i="10"/>
  <c r="AS99" i="1"/>
  <c r="AR99" i="1"/>
  <c r="AQ99" i="1"/>
  <c r="Z99" i="1"/>
  <c r="X99" i="1"/>
  <c r="U99" i="10"/>
  <c r="E99" i="10"/>
  <c r="AS76" i="1"/>
  <c r="AR76" i="1"/>
  <c r="Z76" i="1"/>
  <c r="X76" i="1"/>
  <c r="U76" i="10"/>
  <c r="E76" i="10"/>
  <c r="AS51" i="1"/>
  <c r="AR51" i="1"/>
  <c r="Z51" i="1"/>
  <c r="X51" i="1"/>
  <c r="U51" i="10"/>
  <c r="E51" i="10"/>
  <c r="Z470" i="1" l="1"/>
  <c r="R470" i="1"/>
  <c r="R99" i="1"/>
  <c r="S99" i="1" s="1"/>
  <c r="N99" i="1" s="1"/>
  <c r="AP99" i="1" s="1"/>
  <c r="N145" i="1"/>
  <c r="AP145" i="1" s="1"/>
  <c r="V99" i="1" l="1"/>
  <c r="V145" i="1"/>
  <c r="U145" i="1"/>
  <c r="U99" i="1"/>
  <c r="AS214" i="1" l="1"/>
  <c r="E667" i="10" l="1"/>
  <c r="U667" i="10"/>
  <c r="N209" i="1" l="1"/>
  <c r="N208" i="1"/>
  <c r="N207" i="1"/>
  <c r="V208" i="1" l="1"/>
  <c r="U209" i="1"/>
  <c r="E208" i="10"/>
  <c r="AP208" i="1" s="1"/>
  <c r="E209" i="10"/>
  <c r="AP209" i="1" s="1"/>
  <c r="V209" i="1" l="1"/>
  <c r="U208" i="1"/>
  <c r="E181" i="10" l="1"/>
  <c r="U181" i="10"/>
  <c r="AQ156" i="1" l="1"/>
  <c r="AS150" i="1"/>
  <c r="AS431" i="1" l="1"/>
  <c r="AQ431" i="1"/>
  <c r="AQ438" i="1"/>
  <c r="AQ437" i="1"/>
  <c r="AS438" i="1"/>
  <c r="AS437" i="1"/>
  <c r="AS417" i="1"/>
  <c r="AQ417" i="1"/>
  <c r="AS316" i="1"/>
  <c r="AQ316" i="1"/>
  <c r="R25" i="10" l="1"/>
  <c r="S283" i="1" l="1"/>
  <c r="E207" i="10" l="1"/>
  <c r="AP207" i="1" s="1"/>
  <c r="AS207" i="1" l="1"/>
  <c r="AR207" i="1"/>
  <c r="Z207" i="1"/>
  <c r="X207" i="1"/>
  <c r="V207" i="1" l="1"/>
  <c r="U207" i="1"/>
  <c r="R210" i="10"/>
  <c r="AS379" i="1" l="1"/>
  <c r="AR379" i="1"/>
  <c r="R379" i="1" s="1"/>
  <c r="U379" i="10"/>
  <c r="E379" i="10"/>
  <c r="E298" i="10" l="1"/>
  <c r="AS182" i="1"/>
  <c r="AR182" i="1"/>
  <c r="Z182" i="1"/>
  <c r="X182" i="1"/>
  <c r="U182" i="10"/>
  <c r="E182" i="10"/>
  <c r="S182" i="1" s="1"/>
  <c r="AS174" i="1"/>
  <c r="AR174" i="1"/>
  <c r="Z174" i="1"/>
  <c r="X174" i="1"/>
  <c r="U174" i="10"/>
  <c r="E174" i="10"/>
  <c r="S174" i="1" s="1"/>
  <c r="AS173" i="1"/>
  <c r="AR173" i="1"/>
  <c r="Z173" i="1"/>
  <c r="X173" i="1"/>
  <c r="U173" i="10"/>
  <c r="E173" i="10"/>
  <c r="S173" i="1" s="1"/>
  <c r="AS144" i="1"/>
  <c r="S144" i="1" s="1"/>
  <c r="AR144" i="1"/>
  <c r="AQ144" i="1"/>
  <c r="Z144" i="1"/>
  <c r="X144" i="1"/>
  <c r="AS143" i="1"/>
  <c r="AR143" i="1"/>
  <c r="AQ143" i="1"/>
  <c r="Z143" i="1"/>
  <c r="X143" i="1"/>
  <c r="AS142" i="1"/>
  <c r="AR142" i="1"/>
  <c r="AQ142" i="1"/>
  <c r="Z142" i="1"/>
  <c r="X142" i="1"/>
  <c r="AS141" i="1"/>
  <c r="S141" i="1" s="1"/>
  <c r="AR141" i="1"/>
  <c r="AQ141" i="1"/>
  <c r="Z141" i="1"/>
  <c r="X141" i="1"/>
  <c r="U144" i="10"/>
  <c r="E144" i="10"/>
  <c r="U143" i="10"/>
  <c r="E143" i="10"/>
  <c r="U142" i="10"/>
  <c r="E142" i="10"/>
  <c r="U141" i="10"/>
  <c r="E141" i="10"/>
  <c r="AS140" i="1"/>
  <c r="AR140" i="1"/>
  <c r="AQ140" i="1"/>
  <c r="Z140" i="1"/>
  <c r="X140" i="1"/>
  <c r="U140" i="10"/>
  <c r="E140" i="10"/>
  <c r="AS121" i="1"/>
  <c r="S121" i="1" s="1"/>
  <c r="AR121" i="1"/>
  <c r="R121" i="1" s="1"/>
  <c r="Y121" i="1"/>
  <c r="E121" i="10"/>
  <c r="AS77" i="1"/>
  <c r="AR77" i="1"/>
  <c r="R77" i="1" s="1"/>
  <c r="Z77" i="1"/>
  <c r="X77" i="1"/>
  <c r="U77" i="10"/>
  <c r="E77" i="10"/>
  <c r="AS59" i="1"/>
  <c r="AR59" i="1"/>
  <c r="R59" i="1" s="1"/>
  <c r="Z59" i="1"/>
  <c r="X59" i="1"/>
  <c r="U59" i="10"/>
  <c r="E59" i="10"/>
  <c r="AS61" i="1"/>
  <c r="S61" i="1" s="1"/>
  <c r="AR61" i="1"/>
  <c r="AQ61" i="1"/>
  <c r="Z61" i="1"/>
  <c r="X61" i="1"/>
  <c r="AS24" i="1"/>
  <c r="AR24" i="1"/>
  <c r="R24" i="1" s="1"/>
  <c r="Z24" i="1"/>
  <c r="X24" i="1"/>
  <c r="U24" i="10"/>
  <c r="E24" i="10"/>
  <c r="B212" i="1"/>
  <c r="B212" i="10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AS468" i="1"/>
  <c r="AR468" i="1"/>
  <c r="AQ468" i="1"/>
  <c r="Z468" i="1"/>
  <c r="X468" i="1"/>
  <c r="U468" i="10"/>
  <c r="E468" i="10"/>
  <c r="AS425" i="1"/>
  <c r="S425" i="1" s="1"/>
  <c r="AR425" i="1"/>
  <c r="AQ425" i="1"/>
  <c r="Z425" i="1"/>
  <c r="X425" i="1"/>
  <c r="U425" i="10"/>
  <c r="E425" i="10"/>
  <c r="AS383" i="1"/>
  <c r="AR383" i="1"/>
  <c r="R383" i="1" s="1"/>
  <c r="Z383" i="1"/>
  <c r="X383" i="1"/>
  <c r="AS382" i="1"/>
  <c r="AR382" i="1"/>
  <c r="R382" i="1" s="1"/>
  <c r="Z382" i="1"/>
  <c r="X382" i="1"/>
  <c r="AS381" i="1"/>
  <c r="AR381" i="1"/>
  <c r="R381" i="1" s="1"/>
  <c r="Z381" i="1"/>
  <c r="X381" i="1"/>
  <c r="AS380" i="1"/>
  <c r="AR380" i="1"/>
  <c r="R380" i="1" s="1"/>
  <c r="Z380" i="1"/>
  <c r="X380" i="1"/>
  <c r="U383" i="10"/>
  <c r="E383" i="10"/>
  <c r="U382" i="10"/>
  <c r="E382" i="10"/>
  <c r="U381" i="10"/>
  <c r="E381" i="10"/>
  <c r="U380" i="10"/>
  <c r="E380" i="10"/>
  <c r="AS377" i="1"/>
  <c r="AR377" i="1"/>
  <c r="R377" i="1" s="1"/>
  <c r="Z377" i="1"/>
  <c r="X377" i="1"/>
  <c r="AS376" i="1"/>
  <c r="S376" i="1" s="1"/>
  <c r="AR376" i="1"/>
  <c r="Z376" i="1"/>
  <c r="X376" i="1"/>
  <c r="U377" i="10"/>
  <c r="E377" i="10"/>
  <c r="U376" i="10"/>
  <c r="E376" i="10"/>
  <c r="B271" i="10" l="1"/>
  <c r="B272" i="10" s="1"/>
  <c r="B273" i="10" s="1"/>
  <c r="P24" i="1"/>
  <c r="T24" i="1" s="1"/>
  <c r="S77" i="1"/>
  <c r="R142" i="1"/>
  <c r="R140" i="1"/>
  <c r="R144" i="1"/>
  <c r="R141" i="1"/>
  <c r="R143" i="1"/>
  <c r="R61" i="1"/>
  <c r="R468" i="1"/>
  <c r="AS342" i="1"/>
  <c r="AR342" i="1"/>
  <c r="AQ342" i="1"/>
  <c r="Z342" i="1"/>
  <c r="X342" i="1"/>
  <c r="U342" i="10"/>
  <c r="E342" i="10"/>
  <c r="AS333" i="1"/>
  <c r="AR333" i="1"/>
  <c r="R333" i="1" s="1"/>
  <c r="Z333" i="1"/>
  <c r="X333" i="1"/>
  <c r="U333" i="10"/>
  <c r="E333" i="10"/>
  <c r="AS330" i="1"/>
  <c r="AR330" i="1"/>
  <c r="R330" i="1" s="1"/>
  <c r="Z330" i="1"/>
  <c r="X330" i="1"/>
  <c r="U330" i="10"/>
  <c r="E330" i="10"/>
  <c r="AS324" i="1"/>
  <c r="AR324" i="1"/>
  <c r="R324" i="1" s="1"/>
  <c r="Z324" i="1"/>
  <c r="X324" i="1"/>
  <c r="U324" i="10"/>
  <c r="E324" i="10"/>
  <c r="AS304" i="1"/>
  <c r="AR304" i="1"/>
  <c r="R304" i="1" s="1"/>
  <c r="Z304" i="1"/>
  <c r="X304" i="1"/>
  <c r="U304" i="10"/>
  <c r="E304" i="10"/>
  <c r="AS300" i="1"/>
  <c r="AR300" i="1"/>
  <c r="R300" i="1" s="1"/>
  <c r="Z300" i="1"/>
  <c r="X300" i="1"/>
  <c r="U300" i="10"/>
  <c r="E300" i="10"/>
  <c r="AS285" i="1"/>
  <c r="AR285" i="1"/>
  <c r="AQ285" i="1"/>
  <c r="Z285" i="1"/>
  <c r="X285" i="1"/>
  <c r="U285" i="10"/>
  <c r="E285" i="10"/>
  <c r="AS273" i="1"/>
  <c r="AR273" i="1"/>
  <c r="AQ273" i="1"/>
  <c r="Z273" i="1"/>
  <c r="U273" i="10"/>
  <c r="E273" i="10"/>
  <c r="AS272" i="1"/>
  <c r="AR272" i="1"/>
  <c r="R272" i="1" s="1"/>
  <c r="Z272" i="1"/>
  <c r="X272" i="1"/>
  <c r="U272" i="10"/>
  <c r="E272" i="10"/>
  <c r="AS238" i="1"/>
  <c r="AR238" i="1"/>
  <c r="Z238" i="1"/>
  <c r="X238" i="1"/>
  <c r="U238" i="10"/>
  <c r="E238" i="10"/>
  <c r="AS236" i="1"/>
  <c r="AR236" i="1"/>
  <c r="Z236" i="1"/>
  <c r="X236" i="1"/>
  <c r="U236" i="10"/>
  <c r="E236" i="10"/>
  <c r="AS234" i="1"/>
  <c r="AR234" i="1"/>
  <c r="R234" i="1" s="1"/>
  <c r="Z234" i="1"/>
  <c r="X234" i="1"/>
  <c r="U234" i="10"/>
  <c r="E234" i="10"/>
  <c r="AS211" i="1"/>
  <c r="S211" i="1" s="1"/>
  <c r="AR211" i="1"/>
  <c r="R211" i="1" s="1"/>
  <c r="Z211" i="1"/>
  <c r="X211" i="1"/>
  <c r="U211" i="10"/>
  <c r="E211" i="10"/>
  <c r="AS467" i="1"/>
  <c r="AR467" i="1"/>
  <c r="AQ467" i="1"/>
  <c r="Z467" i="1"/>
  <c r="X467" i="1"/>
  <c r="AS466" i="1"/>
  <c r="AR466" i="1"/>
  <c r="AQ466" i="1"/>
  <c r="Z466" i="1"/>
  <c r="X466" i="1"/>
  <c r="U467" i="10"/>
  <c r="E467" i="10"/>
  <c r="U466" i="10"/>
  <c r="E466" i="10"/>
  <c r="AS465" i="1"/>
  <c r="AR465" i="1"/>
  <c r="Z465" i="1"/>
  <c r="X465" i="1"/>
  <c r="U465" i="10"/>
  <c r="E465" i="10"/>
  <c r="AS464" i="1"/>
  <c r="AR464" i="1"/>
  <c r="AQ464" i="1"/>
  <c r="Z464" i="1"/>
  <c r="X464" i="1"/>
  <c r="AS463" i="1"/>
  <c r="AR463" i="1"/>
  <c r="AQ463" i="1"/>
  <c r="Z463" i="1"/>
  <c r="X463" i="1"/>
  <c r="AS462" i="1"/>
  <c r="AR462" i="1"/>
  <c r="Z462" i="1"/>
  <c r="X462" i="1"/>
  <c r="U464" i="10"/>
  <c r="E464" i="10"/>
  <c r="U463" i="10"/>
  <c r="E463" i="10"/>
  <c r="U462" i="10"/>
  <c r="E462" i="10"/>
  <c r="AS461" i="1"/>
  <c r="AR461" i="1"/>
  <c r="R461" i="1" s="1"/>
  <c r="Z461" i="1"/>
  <c r="X461" i="1"/>
  <c r="U461" i="10"/>
  <c r="E461" i="10"/>
  <c r="AS442" i="1"/>
  <c r="AR442" i="1"/>
  <c r="R442" i="1" s="1"/>
  <c r="Z442" i="1"/>
  <c r="X442" i="1"/>
  <c r="AS441" i="1"/>
  <c r="AR441" i="1"/>
  <c r="R441" i="1" s="1"/>
  <c r="Z441" i="1"/>
  <c r="X441" i="1"/>
  <c r="U442" i="10"/>
  <c r="E442" i="10"/>
  <c r="U441" i="10"/>
  <c r="E441" i="10"/>
  <c r="AS435" i="1"/>
  <c r="AR435" i="1"/>
  <c r="R435" i="1" s="1"/>
  <c r="Z435" i="1"/>
  <c r="X435" i="1"/>
  <c r="AS430" i="1"/>
  <c r="AR430" i="1"/>
  <c r="R430" i="1" s="1"/>
  <c r="Z430" i="1"/>
  <c r="X430" i="1"/>
  <c r="U435" i="10"/>
  <c r="E435" i="10"/>
  <c r="U430" i="10"/>
  <c r="E430" i="10"/>
  <c r="AS384" i="1"/>
  <c r="AR384" i="1"/>
  <c r="R384" i="1" s="1"/>
  <c r="Z384" i="1"/>
  <c r="X384" i="1"/>
  <c r="U384" i="10"/>
  <c r="E384" i="10"/>
  <c r="AS375" i="1"/>
  <c r="S375" i="1" s="1"/>
  <c r="AR375" i="1"/>
  <c r="R375" i="1" s="1"/>
  <c r="Z375" i="1"/>
  <c r="X375" i="1"/>
  <c r="AS374" i="1"/>
  <c r="AR374" i="1"/>
  <c r="R374" i="1" s="1"/>
  <c r="Z374" i="1"/>
  <c r="X374" i="1"/>
  <c r="U375" i="10"/>
  <c r="E375" i="10"/>
  <c r="U374" i="10"/>
  <c r="E374" i="10"/>
  <c r="AS343" i="1"/>
  <c r="AR343" i="1"/>
  <c r="R343" i="1" s="1"/>
  <c r="Z343" i="1"/>
  <c r="X343" i="1"/>
  <c r="AS136" i="1"/>
  <c r="S136" i="1" s="1"/>
  <c r="AR136" i="1"/>
  <c r="AQ136" i="1"/>
  <c r="Z136" i="1"/>
  <c r="X136" i="1"/>
  <c r="U343" i="10"/>
  <c r="E343" i="10"/>
  <c r="U136" i="10"/>
  <c r="E136" i="10"/>
  <c r="AS326" i="1"/>
  <c r="AR326" i="1"/>
  <c r="R326" i="1" s="1"/>
  <c r="Z326" i="1"/>
  <c r="X326" i="1"/>
  <c r="U326" i="10"/>
  <c r="E326" i="10"/>
  <c r="AS306" i="1"/>
  <c r="AR306" i="1"/>
  <c r="AQ306" i="1"/>
  <c r="Z306" i="1"/>
  <c r="X306" i="1"/>
  <c r="U306" i="10"/>
  <c r="E306" i="10"/>
  <c r="AS67" i="1"/>
  <c r="AR67" i="1"/>
  <c r="Z67" i="1"/>
  <c r="X67" i="1"/>
  <c r="U67" i="10"/>
  <c r="E67" i="10"/>
  <c r="AS268" i="1"/>
  <c r="AR268" i="1"/>
  <c r="R268" i="1" s="1"/>
  <c r="Z268" i="1"/>
  <c r="X268" i="1"/>
  <c r="U268" i="10"/>
  <c r="E268" i="10"/>
  <c r="AS264" i="1"/>
  <c r="AR264" i="1"/>
  <c r="R264" i="1" s="1"/>
  <c r="Z264" i="1"/>
  <c r="X264" i="1"/>
  <c r="U264" i="10"/>
  <c r="E264" i="10"/>
  <c r="AS230" i="1"/>
  <c r="AR230" i="1"/>
  <c r="R230" i="1" s="1"/>
  <c r="Z230" i="1"/>
  <c r="X230" i="1"/>
  <c r="U230" i="10"/>
  <c r="E230" i="10"/>
  <c r="AS217" i="1"/>
  <c r="AR217" i="1"/>
  <c r="R217" i="1" s="1"/>
  <c r="Z217" i="1"/>
  <c r="X217" i="1"/>
  <c r="U217" i="10"/>
  <c r="E217" i="10"/>
  <c r="U61" i="10"/>
  <c r="E61" i="10"/>
  <c r="B274" i="10" l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R462" i="1"/>
  <c r="R238" i="1"/>
  <c r="R465" i="1"/>
  <c r="R464" i="1"/>
  <c r="R306" i="1"/>
  <c r="R67" i="1"/>
  <c r="T77" i="1"/>
  <c r="R236" i="1"/>
  <c r="AQ484" i="1"/>
  <c r="S304" i="1"/>
  <c r="N24" i="1"/>
  <c r="AP24" i="1" s="1"/>
  <c r="S142" i="1"/>
  <c r="T142" i="1" s="1"/>
  <c r="R342" i="1"/>
  <c r="R285" i="1"/>
  <c r="R273" i="1"/>
  <c r="R467" i="1"/>
  <c r="R466" i="1"/>
  <c r="R463" i="1"/>
  <c r="S435" i="1"/>
  <c r="R136" i="1"/>
  <c r="AS281" i="1"/>
  <c r="AR281" i="1"/>
  <c r="R281" i="1" s="1"/>
  <c r="Z281" i="1"/>
  <c r="X281" i="1"/>
  <c r="U281" i="10"/>
  <c r="E281" i="10"/>
  <c r="N142" i="1" l="1"/>
  <c r="AP142" i="1" s="1"/>
  <c r="T435" i="1"/>
  <c r="N435" i="1" s="1"/>
  <c r="AP435" i="1" s="1"/>
  <c r="N77" i="1"/>
  <c r="AP77" i="1" s="1"/>
  <c r="V24" i="1"/>
  <c r="U24" i="1"/>
  <c r="S273" i="1"/>
  <c r="S281" i="1"/>
  <c r="S285" i="1"/>
  <c r="E120" i="10"/>
  <c r="B305" i="10" l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U142" i="1"/>
  <c r="V142" i="1"/>
  <c r="V77" i="1"/>
  <c r="U77" i="1"/>
  <c r="V435" i="1"/>
  <c r="U435" i="1"/>
  <c r="E18" i="10"/>
  <c r="E19" i="10"/>
  <c r="E20" i="10"/>
  <c r="R20" i="1" s="1"/>
  <c r="E21" i="10"/>
  <c r="E22" i="10"/>
  <c r="E23" i="10"/>
  <c r="E26" i="10"/>
  <c r="E27" i="10"/>
  <c r="T27" i="1" s="1"/>
  <c r="E28" i="10"/>
  <c r="S28" i="1" s="1"/>
  <c r="E29" i="10"/>
  <c r="E30" i="10"/>
  <c r="E31" i="10"/>
  <c r="E32" i="10"/>
  <c r="E33" i="10"/>
  <c r="E34" i="10"/>
  <c r="R34" i="1" s="1"/>
  <c r="E35" i="10"/>
  <c r="E36" i="10"/>
  <c r="E37" i="10"/>
  <c r="R37" i="1" s="1"/>
  <c r="E38" i="10"/>
  <c r="E39" i="10"/>
  <c r="E40" i="10"/>
  <c r="N40" i="1" s="1"/>
  <c r="AP40" i="1" s="1"/>
  <c r="E41" i="10"/>
  <c r="E42" i="10"/>
  <c r="N42" i="1" s="1"/>
  <c r="AP42" i="1" s="1"/>
  <c r="E43" i="10"/>
  <c r="E44" i="10"/>
  <c r="E49" i="10"/>
  <c r="E50" i="10"/>
  <c r="E52" i="10"/>
  <c r="R52" i="1" s="1"/>
  <c r="E53" i="10"/>
  <c r="E55" i="10"/>
  <c r="N55" i="1" s="1"/>
  <c r="AP55" i="1" s="1"/>
  <c r="E57" i="10"/>
  <c r="E58" i="10"/>
  <c r="E60" i="10"/>
  <c r="E62" i="10"/>
  <c r="E63" i="10"/>
  <c r="E64" i="10"/>
  <c r="E65" i="10"/>
  <c r="E66" i="10"/>
  <c r="E68" i="10"/>
  <c r="E69" i="10"/>
  <c r="E71" i="10"/>
  <c r="E72" i="10"/>
  <c r="E73" i="10"/>
  <c r="E74" i="10"/>
  <c r="E75" i="10"/>
  <c r="E78" i="10"/>
  <c r="E81" i="10"/>
  <c r="T81" i="1" s="1"/>
  <c r="E82" i="10"/>
  <c r="E83" i="10"/>
  <c r="E84" i="10"/>
  <c r="E85" i="10"/>
  <c r="E87" i="10"/>
  <c r="R87" i="1" s="1"/>
  <c r="E88" i="10"/>
  <c r="E89" i="10"/>
  <c r="E90" i="10"/>
  <c r="E91" i="10"/>
  <c r="E92" i="10"/>
  <c r="E93" i="10"/>
  <c r="E94" i="10"/>
  <c r="E96" i="10"/>
  <c r="E98" i="10"/>
  <c r="E100" i="10"/>
  <c r="E101" i="10"/>
  <c r="E102" i="10"/>
  <c r="E103" i="10"/>
  <c r="E104" i="10"/>
  <c r="E105" i="10"/>
  <c r="E106" i="10"/>
  <c r="E107" i="10"/>
  <c r="E108" i="10"/>
  <c r="E109" i="10"/>
  <c r="E111" i="10"/>
  <c r="E112" i="10"/>
  <c r="E113" i="10"/>
  <c r="E116" i="10"/>
  <c r="E117" i="10"/>
  <c r="E118" i="10"/>
  <c r="E119" i="10"/>
  <c r="E122" i="10"/>
  <c r="E123" i="10"/>
  <c r="E124" i="10"/>
  <c r="E125" i="10"/>
  <c r="E127" i="10"/>
  <c r="E128" i="10"/>
  <c r="E129" i="10"/>
  <c r="E132" i="10"/>
  <c r="E133" i="10"/>
  <c r="E134" i="10"/>
  <c r="E135" i="10"/>
  <c r="E137" i="10"/>
  <c r="E138" i="10"/>
  <c r="E146" i="10"/>
  <c r="E147" i="10"/>
  <c r="E148" i="10"/>
  <c r="E149" i="10"/>
  <c r="E150" i="10"/>
  <c r="E151" i="10"/>
  <c r="E152" i="10"/>
  <c r="E153" i="10"/>
  <c r="S153" i="1" s="1"/>
  <c r="E154" i="10"/>
  <c r="E155" i="10"/>
  <c r="E156" i="10"/>
  <c r="E157" i="10"/>
  <c r="E159" i="10"/>
  <c r="E160" i="10"/>
  <c r="E161" i="10"/>
  <c r="E162" i="10"/>
  <c r="S162" i="1" s="1"/>
  <c r="T182" i="1" s="1"/>
  <c r="N182" i="1" s="1"/>
  <c r="AP182" i="1" s="1"/>
  <c r="E163" i="10"/>
  <c r="E164" i="10"/>
  <c r="S164" i="1" s="1"/>
  <c r="E165" i="10"/>
  <c r="E166" i="10"/>
  <c r="E168" i="10"/>
  <c r="E169" i="10"/>
  <c r="E170" i="10"/>
  <c r="S170" i="1" s="1"/>
  <c r="E171" i="10"/>
  <c r="S171" i="1" s="1"/>
  <c r="E172" i="10"/>
  <c r="E175" i="10"/>
  <c r="E176" i="10"/>
  <c r="E180" i="10"/>
  <c r="E184" i="10"/>
  <c r="R184" i="1" s="1"/>
  <c r="E185" i="10"/>
  <c r="E186" i="10"/>
  <c r="E187" i="10"/>
  <c r="R187" i="1" s="1"/>
  <c r="E188" i="10"/>
  <c r="R188" i="1" s="1"/>
  <c r="E189" i="10"/>
  <c r="R189" i="1" s="1"/>
  <c r="E190" i="10"/>
  <c r="E191" i="10"/>
  <c r="R191" i="1" s="1"/>
  <c r="T211" i="1" s="1"/>
  <c r="N211" i="1" s="1"/>
  <c r="AP211" i="1" s="1"/>
  <c r="E192" i="10"/>
  <c r="R192" i="1" s="1"/>
  <c r="E193" i="10"/>
  <c r="R193" i="1" s="1"/>
  <c r="E194" i="10"/>
  <c r="E195" i="10"/>
  <c r="E197" i="10"/>
  <c r="E198" i="10"/>
  <c r="E199" i="10"/>
  <c r="R199" i="1" s="1"/>
  <c r="E200" i="10"/>
  <c r="E201" i="10"/>
  <c r="R201" i="1" s="1"/>
  <c r="E202" i="10"/>
  <c r="E203" i="10"/>
  <c r="E204" i="10"/>
  <c r="E205" i="10"/>
  <c r="E206" i="10"/>
  <c r="E17" i="10"/>
  <c r="E16" i="10"/>
  <c r="N31" i="1" l="1"/>
  <c r="AP31" i="1" s="1"/>
  <c r="U182" i="1"/>
  <c r="V182" i="1"/>
  <c r="T59" i="1"/>
  <c r="N59" i="1" s="1"/>
  <c r="AP59" i="1" s="1"/>
  <c r="U211" i="1"/>
  <c r="V211" i="1"/>
  <c r="N27" i="1"/>
  <c r="AP27" i="1" s="1"/>
  <c r="N81" i="1"/>
  <c r="AP81" i="1" s="1"/>
  <c r="S123" i="1"/>
  <c r="R26" i="1"/>
  <c r="P535" i="1"/>
  <c r="B375" i="10" l="1"/>
  <c r="B376" i="10" s="1"/>
  <c r="V59" i="1"/>
  <c r="U59" i="1"/>
  <c r="T144" i="1"/>
  <c r="N144" i="1" s="1"/>
  <c r="AP144" i="1" s="1"/>
  <c r="T173" i="1"/>
  <c r="N173" i="1" s="1"/>
  <c r="AP173" i="1" s="1"/>
  <c r="B383" i="10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M685" i="10"/>
  <c r="U144" i="1" l="1"/>
  <c r="V144" i="1"/>
  <c r="V173" i="1"/>
  <c r="U173" i="1"/>
  <c r="B414" i="10"/>
  <c r="B415" i="10" s="1"/>
  <c r="B416" i="10" s="1"/>
  <c r="B417" i="10" s="1"/>
  <c r="B418" i="10" s="1"/>
  <c r="B419" i="10" s="1"/>
  <c r="B420" i="10" s="1"/>
  <c r="B421" i="10" s="1"/>
  <c r="B422" i="10" s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U687" i="10"/>
  <c r="E687" i="10"/>
  <c r="U55" i="10" l="1"/>
  <c r="P480" i="1" l="1"/>
  <c r="AR712" i="1" l="1"/>
  <c r="AR711" i="1"/>
  <c r="AR710" i="1"/>
  <c r="AR709" i="1"/>
  <c r="AR708" i="1"/>
  <c r="AR707" i="1"/>
  <c r="AR706" i="1"/>
  <c r="R706" i="1" s="1"/>
  <c r="AR697" i="1"/>
  <c r="AR693" i="1"/>
  <c r="AR688" i="1"/>
  <c r="AR687" i="1"/>
  <c r="AR686" i="1"/>
  <c r="AR685" i="1"/>
  <c r="AR684" i="1"/>
  <c r="AR644" i="1"/>
  <c r="AR639" i="1"/>
  <c r="AR638" i="1"/>
  <c r="AR636" i="1"/>
  <c r="AR624" i="1"/>
  <c r="AR609" i="1"/>
  <c r="AR608" i="1"/>
  <c r="AR602" i="1"/>
  <c r="AR601" i="1"/>
  <c r="AR600" i="1"/>
  <c r="AR599" i="1"/>
  <c r="AR598" i="1"/>
  <c r="AR597" i="1"/>
  <c r="AR588" i="1"/>
  <c r="AR565" i="1"/>
  <c r="AR561" i="1"/>
  <c r="AR560" i="1"/>
  <c r="AR559" i="1"/>
  <c r="AR552" i="1"/>
  <c r="AR551" i="1"/>
  <c r="AR550" i="1"/>
  <c r="AR549" i="1"/>
  <c r="AR548" i="1"/>
  <c r="R548" i="1" s="1"/>
  <c r="AR547" i="1"/>
  <c r="AR544" i="1"/>
  <c r="AR542" i="1"/>
  <c r="AR538" i="1"/>
  <c r="AR534" i="1"/>
  <c r="AR531" i="1"/>
  <c r="AR530" i="1"/>
  <c r="AR519" i="1"/>
  <c r="AR517" i="1"/>
  <c r="AR516" i="1"/>
  <c r="AR515" i="1"/>
  <c r="AR514" i="1"/>
  <c r="AR512" i="1"/>
  <c r="AR511" i="1"/>
  <c r="AR509" i="1"/>
  <c r="AR508" i="1"/>
  <c r="AR507" i="1"/>
  <c r="AR505" i="1"/>
  <c r="AR504" i="1"/>
  <c r="AR503" i="1"/>
  <c r="AR501" i="1"/>
  <c r="AR494" i="1"/>
  <c r="AR491" i="1"/>
  <c r="AR487" i="1"/>
  <c r="AR477" i="1"/>
  <c r="AR475" i="1"/>
  <c r="AR474" i="1"/>
  <c r="AR473" i="1"/>
  <c r="AR472" i="1"/>
  <c r="AR434" i="1"/>
  <c r="AR426" i="1"/>
  <c r="AR423" i="1"/>
  <c r="AR422" i="1"/>
  <c r="AR421" i="1"/>
  <c r="AR420" i="1"/>
  <c r="AR419" i="1"/>
  <c r="AR418" i="1"/>
  <c r="AR417" i="1"/>
  <c r="AR416" i="1"/>
  <c r="AR415" i="1"/>
  <c r="AR411" i="1"/>
  <c r="AR410" i="1"/>
  <c r="AR390" i="1"/>
  <c r="AR388" i="1"/>
  <c r="AR387" i="1"/>
  <c r="AR386" i="1"/>
  <c r="AR385" i="1"/>
  <c r="AR319" i="1"/>
  <c r="AR275" i="1"/>
  <c r="AR274" i="1"/>
  <c r="AR259" i="1"/>
  <c r="AR258" i="1"/>
  <c r="AR257" i="1"/>
  <c r="AR256" i="1"/>
  <c r="AR252" i="1"/>
  <c r="AR251" i="1"/>
  <c r="AR244" i="1"/>
  <c r="AR240" i="1"/>
  <c r="AR239" i="1"/>
  <c r="AR237" i="1"/>
  <c r="AR235" i="1"/>
  <c r="AR233" i="1"/>
  <c r="AR229" i="1"/>
  <c r="AR228" i="1"/>
  <c r="AR225" i="1"/>
  <c r="AR172" i="1"/>
  <c r="AR170" i="1"/>
  <c r="AR169" i="1"/>
  <c r="AR168" i="1"/>
  <c r="AR164" i="1"/>
  <c r="AR163" i="1"/>
  <c r="AR161" i="1"/>
  <c r="AR160" i="1"/>
  <c r="AR159" i="1"/>
  <c r="AR133" i="1"/>
  <c r="AR128" i="1"/>
  <c r="AR127" i="1"/>
  <c r="AR122" i="1"/>
  <c r="AR112" i="1"/>
  <c r="AR89" i="1"/>
  <c r="AR75" i="1"/>
  <c r="AR74" i="1"/>
  <c r="AR73" i="1"/>
  <c r="AR69" i="1"/>
  <c r="AR68" i="1"/>
  <c r="AR55" i="1"/>
  <c r="AR53" i="1"/>
  <c r="AR42" i="1"/>
  <c r="AR40" i="1"/>
  <c r="AR39" i="1"/>
  <c r="AR38" i="1"/>
  <c r="AR37" i="1"/>
  <c r="AR36" i="1"/>
  <c r="AR35" i="1"/>
  <c r="AR34" i="1"/>
  <c r="AR33" i="1"/>
  <c r="AR29" i="1"/>
  <c r="AR28" i="1"/>
  <c r="AR27" i="1"/>
  <c r="AR26" i="1"/>
  <c r="AR742" i="1"/>
  <c r="AR741" i="1"/>
  <c r="AR740" i="1"/>
  <c r="AR739" i="1"/>
  <c r="AR738" i="1"/>
  <c r="AR737" i="1"/>
  <c r="AR736" i="1"/>
  <c r="AR735" i="1"/>
  <c r="AR734" i="1"/>
  <c r="AR733" i="1"/>
  <c r="AR732" i="1"/>
  <c r="AR731" i="1"/>
  <c r="AR730" i="1"/>
  <c r="AR729" i="1"/>
  <c r="AR723" i="1"/>
  <c r="AR722" i="1"/>
  <c r="AR721" i="1"/>
  <c r="AR720" i="1"/>
  <c r="AR719" i="1"/>
  <c r="AR718" i="1"/>
  <c r="AR717" i="1"/>
  <c r="AR716" i="1"/>
  <c r="AR715" i="1"/>
  <c r="AR714" i="1"/>
  <c r="R714" i="1" s="1"/>
  <c r="AR713" i="1"/>
  <c r="AR705" i="1"/>
  <c r="R705" i="1" s="1"/>
  <c r="AR704" i="1"/>
  <c r="R704" i="1" s="1"/>
  <c r="AR703" i="1"/>
  <c r="R703" i="1" s="1"/>
  <c r="AR702" i="1"/>
  <c r="AR701" i="1"/>
  <c r="R701" i="1" s="1"/>
  <c r="AR700" i="1"/>
  <c r="R700" i="1" s="1"/>
  <c r="AR699" i="1"/>
  <c r="AR698" i="1"/>
  <c r="AR696" i="1"/>
  <c r="AR695" i="1"/>
  <c r="AR694" i="1"/>
  <c r="AR692" i="1"/>
  <c r="AR691" i="1"/>
  <c r="AR690" i="1"/>
  <c r="AR689" i="1"/>
  <c r="AR683" i="1"/>
  <c r="AR682" i="1"/>
  <c r="AR681" i="1"/>
  <c r="AR680" i="1"/>
  <c r="AR679" i="1"/>
  <c r="AR678" i="1"/>
  <c r="AR677" i="1"/>
  <c r="AR676" i="1"/>
  <c r="AR675" i="1"/>
  <c r="R675" i="1" s="1"/>
  <c r="AR674" i="1"/>
  <c r="R674" i="1" s="1"/>
  <c r="AR673" i="1"/>
  <c r="AR672" i="1"/>
  <c r="R672" i="1" s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4" i="1"/>
  <c r="AR653" i="1"/>
  <c r="AR652" i="1"/>
  <c r="AR651" i="1"/>
  <c r="AR650" i="1"/>
  <c r="AR649" i="1"/>
  <c r="AR648" i="1"/>
  <c r="AR647" i="1"/>
  <c r="AR646" i="1"/>
  <c r="AR645" i="1"/>
  <c r="AR643" i="1"/>
  <c r="AR131" i="1"/>
  <c r="AR642" i="1"/>
  <c r="AR641" i="1"/>
  <c r="AR640" i="1"/>
  <c r="AR637" i="1"/>
  <c r="AR635" i="1"/>
  <c r="AR634" i="1"/>
  <c r="R634" i="1" s="1"/>
  <c r="AR633" i="1"/>
  <c r="AR631" i="1"/>
  <c r="R631" i="1" s="1"/>
  <c r="AR630" i="1"/>
  <c r="R630" i="1" s="1"/>
  <c r="AR629" i="1"/>
  <c r="AR627" i="1"/>
  <c r="AR626" i="1"/>
  <c r="AR625" i="1"/>
  <c r="AR623" i="1"/>
  <c r="AR622" i="1"/>
  <c r="R622" i="1" s="1"/>
  <c r="AR621" i="1"/>
  <c r="AR620" i="1"/>
  <c r="AR619" i="1"/>
  <c r="AR618" i="1"/>
  <c r="R618" i="1" s="1"/>
  <c r="AR617" i="1"/>
  <c r="AR616" i="1"/>
  <c r="AR615" i="1"/>
  <c r="AR614" i="1"/>
  <c r="AR613" i="1"/>
  <c r="AR612" i="1"/>
  <c r="AR611" i="1"/>
  <c r="AR610" i="1"/>
  <c r="R610" i="1" s="1"/>
  <c r="AR607" i="1"/>
  <c r="AR606" i="1"/>
  <c r="AR605" i="1"/>
  <c r="AR604" i="1"/>
  <c r="AR603" i="1"/>
  <c r="AR596" i="1"/>
  <c r="AR595" i="1"/>
  <c r="AR594" i="1"/>
  <c r="AR593" i="1"/>
  <c r="AR592" i="1"/>
  <c r="AR591" i="1"/>
  <c r="AR590" i="1"/>
  <c r="AR589" i="1"/>
  <c r="AR587" i="1"/>
  <c r="AR586" i="1"/>
  <c r="AR585" i="1"/>
  <c r="AR584" i="1"/>
  <c r="R584" i="1" s="1"/>
  <c r="AR583" i="1"/>
  <c r="AR582" i="1"/>
  <c r="AR581" i="1"/>
  <c r="R581" i="1" s="1"/>
  <c r="AR580" i="1"/>
  <c r="AR579" i="1"/>
  <c r="AR578" i="1"/>
  <c r="AR577" i="1"/>
  <c r="AR576" i="1"/>
  <c r="AR575" i="1"/>
  <c r="AR574" i="1"/>
  <c r="AR573" i="1"/>
  <c r="AR572" i="1"/>
  <c r="AR571" i="1"/>
  <c r="AR570" i="1"/>
  <c r="AR569" i="1"/>
  <c r="AR568" i="1"/>
  <c r="AR567" i="1"/>
  <c r="AR566" i="1"/>
  <c r="AR564" i="1"/>
  <c r="AR563" i="1"/>
  <c r="AR562" i="1"/>
  <c r="AR558" i="1"/>
  <c r="AR557" i="1"/>
  <c r="AR556" i="1"/>
  <c r="AR555" i="1"/>
  <c r="AR554" i="1"/>
  <c r="AR553" i="1"/>
  <c r="AR546" i="1"/>
  <c r="AR545" i="1"/>
  <c r="AR543" i="1"/>
  <c r="AR541" i="1"/>
  <c r="AR540" i="1"/>
  <c r="AR539" i="1"/>
  <c r="AR537" i="1"/>
  <c r="AR536" i="1"/>
  <c r="AR535" i="1"/>
  <c r="AR533" i="1"/>
  <c r="AR532" i="1"/>
  <c r="AR528" i="1"/>
  <c r="AR527" i="1"/>
  <c r="AR526" i="1"/>
  <c r="AR524" i="1"/>
  <c r="AR523" i="1"/>
  <c r="AR522" i="1"/>
  <c r="AR521" i="1"/>
  <c r="AR520" i="1"/>
  <c r="AR518" i="1"/>
  <c r="R518" i="1" s="1"/>
  <c r="AR513" i="1"/>
  <c r="AR510" i="1"/>
  <c r="AR506" i="1"/>
  <c r="AR502" i="1"/>
  <c r="AR500" i="1"/>
  <c r="AR499" i="1"/>
  <c r="AR498" i="1"/>
  <c r="AR497" i="1"/>
  <c r="AR496" i="1"/>
  <c r="AR488" i="1"/>
  <c r="AR485" i="1"/>
  <c r="AR484" i="1"/>
  <c r="AR483" i="1"/>
  <c r="AR482" i="1"/>
  <c r="AR481" i="1"/>
  <c r="AR480" i="1"/>
  <c r="AR479" i="1"/>
  <c r="AR478" i="1"/>
  <c r="AR476" i="1"/>
  <c r="AR196" i="1"/>
  <c r="AR459" i="1"/>
  <c r="AR183" i="1"/>
  <c r="AR452" i="1"/>
  <c r="AR451" i="1"/>
  <c r="AR181" i="1"/>
  <c r="AR450" i="1"/>
  <c r="AR449" i="1"/>
  <c r="AR448" i="1"/>
  <c r="AR447" i="1"/>
  <c r="AR446" i="1"/>
  <c r="AR445" i="1"/>
  <c r="AR444" i="1"/>
  <c r="AR443" i="1"/>
  <c r="AR440" i="1"/>
  <c r="AR439" i="1"/>
  <c r="AR438" i="1"/>
  <c r="R438" i="1" s="1"/>
  <c r="AR437" i="1"/>
  <c r="R437" i="1" s="1"/>
  <c r="AR436" i="1"/>
  <c r="R436" i="1" s="1"/>
  <c r="AR433" i="1"/>
  <c r="AR432" i="1"/>
  <c r="AR431" i="1"/>
  <c r="R431" i="1" s="1"/>
  <c r="AR429" i="1"/>
  <c r="R429" i="1" s="1"/>
  <c r="AR428" i="1"/>
  <c r="AR427" i="1"/>
  <c r="AR424" i="1"/>
  <c r="AR414" i="1"/>
  <c r="AR413" i="1"/>
  <c r="AR412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89" i="1"/>
  <c r="AR371" i="1"/>
  <c r="AR369" i="1"/>
  <c r="AR368" i="1"/>
  <c r="AR367" i="1"/>
  <c r="AR366" i="1"/>
  <c r="AR365" i="1"/>
  <c r="AR364" i="1"/>
  <c r="AR363" i="1"/>
  <c r="AR362" i="1"/>
  <c r="AR361" i="1"/>
  <c r="AR360" i="1"/>
  <c r="AR359" i="1"/>
  <c r="AR358" i="1"/>
  <c r="AR357" i="1"/>
  <c r="AR355" i="1"/>
  <c r="AR354" i="1"/>
  <c r="AR353" i="1"/>
  <c r="AR352" i="1"/>
  <c r="AR351" i="1"/>
  <c r="AR350" i="1"/>
  <c r="AR349" i="1"/>
  <c r="AR347" i="1"/>
  <c r="AR348" i="1"/>
  <c r="AR139" i="1"/>
  <c r="AR346" i="1"/>
  <c r="AR345" i="1"/>
  <c r="AR344" i="1"/>
  <c r="AR341" i="1"/>
  <c r="AR130" i="1"/>
  <c r="AR340" i="1"/>
  <c r="AR339" i="1"/>
  <c r="AR338" i="1"/>
  <c r="AR336" i="1"/>
  <c r="AR335" i="1"/>
  <c r="AR334" i="1"/>
  <c r="AR332" i="1"/>
  <c r="AR331" i="1"/>
  <c r="AR329" i="1"/>
  <c r="AR328" i="1"/>
  <c r="AR327" i="1"/>
  <c r="AR325" i="1"/>
  <c r="AR323" i="1"/>
  <c r="AR322" i="1"/>
  <c r="AR321" i="1"/>
  <c r="AR115" i="1"/>
  <c r="AR114" i="1"/>
  <c r="AR320" i="1"/>
  <c r="AR316" i="1"/>
  <c r="AR315" i="1"/>
  <c r="AR110" i="1"/>
  <c r="AR314" i="1"/>
  <c r="AR313" i="1"/>
  <c r="AR312" i="1"/>
  <c r="AR311" i="1"/>
  <c r="AR310" i="1"/>
  <c r="AR309" i="1"/>
  <c r="AR308" i="1"/>
  <c r="AR307" i="1"/>
  <c r="AR305" i="1"/>
  <c r="AR301" i="1"/>
  <c r="AR302" i="1"/>
  <c r="AR298" i="1"/>
  <c r="AR296" i="1"/>
  <c r="AR295" i="1"/>
  <c r="AR294" i="1"/>
  <c r="AR292" i="1"/>
  <c r="AR291" i="1"/>
  <c r="AR97" i="1"/>
  <c r="AR286" i="1"/>
  <c r="AR284" i="1"/>
  <c r="AR86" i="1"/>
  <c r="AR283" i="1"/>
  <c r="R283" i="1" s="1"/>
  <c r="P300" i="1" s="1"/>
  <c r="AR282" i="1"/>
  <c r="AR280" i="1"/>
  <c r="AR279" i="1"/>
  <c r="AR278" i="1"/>
  <c r="AR277" i="1"/>
  <c r="AR276" i="1"/>
  <c r="AR79" i="1"/>
  <c r="AR270" i="1"/>
  <c r="AR269" i="1"/>
  <c r="AR267" i="1"/>
  <c r="AR265" i="1"/>
  <c r="R265" i="1" s="1"/>
  <c r="AR56" i="1"/>
  <c r="AR263" i="1"/>
  <c r="AR262" i="1"/>
  <c r="AR261" i="1"/>
  <c r="AR260" i="1"/>
  <c r="AR25" i="1"/>
  <c r="AR255" i="1"/>
  <c r="R255" i="1" s="1"/>
  <c r="AR254" i="1"/>
  <c r="AR54" i="1"/>
  <c r="AR248" i="1"/>
  <c r="AR247" i="1"/>
  <c r="AR246" i="1"/>
  <c r="AR245" i="1"/>
  <c r="AR243" i="1"/>
  <c r="AR242" i="1"/>
  <c r="AR241" i="1"/>
  <c r="AR232" i="1"/>
  <c r="AR227" i="1"/>
  <c r="AR226" i="1"/>
  <c r="AR224" i="1"/>
  <c r="AR223" i="1"/>
  <c r="AR222" i="1"/>
  <c r="AR221" i="1"/>
  <c r="AR220" i="1"/>
  <c r="AR219" i="1"/>
  <c r="AR218" i="1"/>
  <c r="AR216" i="1"/>
  <c r="AR215" i="1"/>
  <c r="R215" i="1" s="1"/>
  <c r="AR214" i="1"/>
  <c r="R214" i="1" s="1"/>
  <c r="S234" i="1" s="1"/>
  <c r="N234" i="1" s="1"/>
  <c r="AP234" i="1" s="1"/>
  <c r="AR213" i="1"/>
  <c r="R213" i="1" s="1"/>
  <c r="AR212" i="1"/>
  <c r="AR206" i="1"/>
  <c r="AR205" i="1"/>
  <c r="AR204" i="1"/>
  <c r="AR203" i="1"/>
  <c r="AR202" i="1"/>
  <c r="AR201" i="1"/>
  <c r="AR200" i="1"/>
  <c r="AR199" i="1"/>
  <c r="AR198" i="1"/>
  <c r="AR197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0" i="1"/>
  <c r="AR176" i="1"/>
  <c r="AR175" i="1"/>
  <c r="AR171" i="1"/>
  <c r="AR166" i="1"/>
  <c r="AR165" i="1"/>
  <c r="AR162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38" i="1"/>
  <c r="AR137" i="1"/>
  <c r="AR135" i="1"/>
  <c r="AR134" i="1"/>
  <c r="AR132" i="1"/>
  <c r="AR129" i="1"/>
  <c r="AR125" i="1"/>
  <c r="AR124" i="1"/>
  <c r="AR123" i="1"/>
  <c r="AR120" i="1"/>
  <c r="AR119" i="1"/>
  <c r="AR118" i="1"/>
  <c r="AR117" i="1"/>
  <c r="AR116" i="1"/>
  <c r="R116" i="1" s="1"/>
  <c r="AR113" i="1"/>
  <c r="AR111" i="1"/>
  <c r="AR109" i="1"/>
  <c r="AR108" i="1"/>
  <c r="AR107" i="1"/>
  <c r="R107" i="1" s="1"/>
  <c r="AR106" i="1"/>
  <c r="AR105" i="1"/>
  <c r="AR104" i="1"/>
  <c r="AR103" i="1"/>
  <c r="AR102" i="1"/>
  <c r="AR101" i="1"/>
  <c r="AR100" i="1"/>
  <c r="AR98" i="1"/>
  <c r="AR96" i="1"/>
  <c r="AR95" i="1"/>
  <c r="AR94" i="1"/>
  <c r="AR93" i="1"/>
  <c r="AR92" i="1"/>
  <c r="AR91" i="1"/>
  <c r="AR90" i="1"/>
  <c r="AR88" i="1"/>
  <c r="AR87" i="1"/>
  <c r="AR85" i="1"/>
  <c r="AR84" i="1"/>
  <c r="AR83" i="1"/>
  <c r="AR82" i="1"/>
  <c r="AR81" i="1"/>
  <c r="AR78" i="1"/>
  <c r="AR72" i="1"/>
  <c r="AR71" i="1"/>
  <c r="R71" i="1" s="1"/>
  <c r="AR66" i="1"/>
  <c r="AR65" i="1"/>
  <c r="AR64" i="1"/>
  <c r="AR63" i="1"/>
  <c r="R63" i="1" s="1"/>
  <c r="AR62" i="1"/>
  <c r="AR60" i="1"/>
  <c r="AR58" i="1"/>
  <c r="AR57" i="1"/>
  <c r="AR52" i="1"/>
  <c r="AR50" i="1"/>
  <c r="AR49" i="1"/>
  <c r="AR47" i="1"/>
  <c r="AR46" i="1"/>
  <c r="AR45" i="1"/>
  <c r="R45" i="1" s="1"/>
  <c r="S67" i="1" s="1"/>
  <c r="AR44" i="1"/>
  <c r="AR43" i="1"/>
  <c r="AR41" i="1"/>
  <c r="AR32" i="1"/>
  <c r="R32" i="1" s="1"/>
  <c r="AR31" i="1"/>
  <c r="AR30" i="1"/>
  <c r="R30" i="1" s="1"/>
  <c r="AR23" i="1"/>
  <c r="AR22" i="1"/>
  <c r="AR21" i="1"/>
  <c r="AR20" i="1"/>
  <c r="AR19" i="1"/>
  <c r="AR18" i="1"/>
  <c r="AR17" i="1"/>
  <c r="AR16" i="1"/>
  <c r="AR15" i="1"/>
  <c r="AR728" i="1"/>
  <c r="R728" i="1" s="1"/>
  <c r="AR727" i="1"/>
  <c r="R727" i="1" s="1"/>
  <c r="AR726" i="1"/>
  <c r="R726" i="1" s="1"/>
  <c r="AR725" i="1"/>
  <c r="R725" i="1" s="1"/>
  <c r="AR724" i="1"/>
  <c r="R724" i="1" s="1"/>
  <c r="AR460" i="1"/>
  <c r="AR458" i="1"/>
  <c r="AR457" i="1"/>
  <c r="AR456" i="1"/>
  <c r="AR455" i="1"/>
  <c r="AR454" i="1"/>
  <c r="AR453" i="1"/>
  <c r="V234" i="1" l="1"/>
  <c r="U234" i="1"/>
  <c r="S272" i="1"/>
  <c r="S32" i="1"/>
  <c r="AQ581" i="1"/>
  <c r="T184" i="1"/>
  <c r="AS741" i="1"/>
  <c r="AS740" i="1"/>
  <c r="AS739" i="1"/>
  <c r="AS669" i="1"/>
  <c r="AQ669" i="1"/>
  <c r="AS153" i="1"/>
  <c r="AQ151" i="1"/>
  <c r="AQ152" i="1"/>
  <c r="AS354" i="1"/>
  <c r="AQ354" i="1"/>
  <c r="AS353" i="1"/>
  <c r="AQ353" i="1"/>
  <c r="AS352" i="1"/>
  <c r="AQ352" i="1"/>
  <c r="AS351" i="1"/>
  <c r="AQ351" i="1"/>
  <c r="AS350" i="1"/>
  <c r="AQ350" i="1"/>
  <c r="AS349" i="1"/>
  <c r="AQ349" i="1"/>
  <c r="AS654" i="1"/>
  <c r="AQ654" i="1"/>
  <c r="AS660" i="1"/>
  <c r="AQ660" i="1"/>
  <c r="AS659" i="1"/>
  <c r="AQ659" i="1"/>
  <c r="AS658" i="1"/>
  <c r="AQ658" i="1"/>
  <c r="AS653" i="1"/>
  <c r="AQ653" i="1"/>
  <c r="AS652" i="1"/>
  <c r="AQ652" i="1"/>
  <c r="AQ138" i="1"/>
  <c r="AQ642" i="1"/>
  <c r="AQ640" i="1"/>
  <c r="AQ341" i="1"/>
  <c r="AS133" i="1"/>
  <c r="AQ133" i="1"/>
  <c r="AS132" i="1"/>
  <c r="S132" i="1" s="1"/>
  <c r="AS664" i="1" s="1"/>
  <c r="AS128" i="1"/>
  <c r="AQ128" i="1"/>
  <c r="AS127" i="1"/>
  <c r="AQ127" i="1"/>
  <c r="AS328" i="1"/>
  <c r="AQ328" i="1"/>
  <c r="AQ614" i="1"/>
  <c r="AQ607" i="1"/>
  <c r="AS598" i="1"/>
  <c r="AQ598" i="1"/>
  <c r="AS597" i="1"/>
  <c r="AQ597" i="1"/>
  <c r="AS90" i="1"/>
  <c r="AQ90" i="1"/>
  <c r="AS576" i="1"/>
  <c r="AQ576" i="1"/>
  <c r="AS573" i="1"/>
  <c r="AQ573" i="1"/>
  <c r="AS276" i="1"/>
  <c r="AQ276" i="1"/>
  <c r="AS280" i="1"/>
  <c r="S280" i="1" s="1"/>
  <c r="AQ280" i="1"/>
  <c r="AS75" i="1"/>
  <c r="AQ75" i="1"/>
  <c r="R75" i="1" s="1"/>
  <c r="AQ65" i="1"/>
  <c r="AS65" i="1"/>
  <c r="AQ558" i="1"/>
  <c r="AS556" i="1"/>
  <c r="AQ556" i="1"/>
  <c r="AS243" i="1"/>
  <c r="AQ243" i="1"/>
  <c r="AS527" i="1"/>
  <c r="S527" i="1" s="1"/>
  <c r="AQ527" i="1"/>
  <c r="AS522" i="1"/>
  <c r="AQ522" i="1"/>
  <c r="AS520" i="1"/>
  <c r="AQ520" i="1"/>
  <c r="AS259" i="1"/>
  <c r="AQ259" i="1"/>
  <c r="AS41" i="1"/>
  <c r="AQ41" i="1"/>
  <c r="N184" i="1" l="1"/>
  <c r="AP184" i="1" s="1"/>
  <c r="S519" i="1"/>
  <c r="AS517" i="1"/>
  <c r="AQ517" i="1"/>
  <c r="AS515" i="1"/>
  <c r="AQ515" i="1"/>
  <c r="AS258" i="1"/>
  <c r="AQ258" i="1"/>
  <c r="AS240" i="1"/>
  <c r="AQ240" i="1"/>
  <c r="AQ531" i="1"/>
  <c r="AS531" i="1" l="1"/>
  <c r="AS499" i="1" l="1"/>
  <c r="AQ499" i="1"/>
  <c r="AS497" i="1"/>
  <c r="S497" i="1" s="1"/>
  <c r="AQ497" i="1"/>
  <c r="AQ232" i="1"/>
  <c r="AS28" i="1"/>
  <c r="AQ29" i="1"/>
  <c r="AS226" i="1"/>
  <c r="AQ26" i="1"/>
  <c r="AQ480" i="1"/>
  <c r="AS477" i="1"/>
  <c r="AQ477" i="1"/>
  <c r="AS475" i="1"/>
  <c r="AQ475" i="1"/>
  <c r="AS474" i="1"/>
  <c r="AQ474" i="1"/>
  <c r="AS729" i="1"/>
  <c r="AQ729" i="1"/>
  <c r="AQ201" i="1"/>
  <c r="AS201" i="1"/>
  <c r="AS200" i="1"/>
  <c r="AQ200" i="1"/>
  <c r="AS734" i="1"/>
  <c r="AQ734" i="1"/>
  <c r="AS733" i="1"/>
  <c r="AQ733" i="1"/>
  <c r="AS198" i="1"/>
  <c r="AQ198" i="1"/>
  <c r="AQ730" i="1"/>
  <c r="AS722" i="1"/>
  <c r="AQ722" i="1"/>
  <c r="AS181" i="1"/>
  <c r="AQ181" i="1"/>
  <c r="AS449" i="1"/>
  <c r="AQ449" i="1"/>
  <c r="AS450" i="1"/>
  <c r="AQ450" i="1"/>
  <c r="AS172" i="1"/>
  <c r="AQ172" i="1"/>
  <c r="AS418" i="1"/>
  <c r="AS169" i="1"/>
  <c r="AQ169" i="1"/>
  <c r="AS146" i="1"/>
  <c r="AQ146" i="1"/>
  <c r="AQ130" i="1"/>
  <c r="AS130" i="1"/>
  <c r="AS338" i="1"/>
  <c r="AQ338" i="1"/>
  <c r="AQ313" i="1"/>
  <c r="AQ312" i="1"/>
  <c r="AQ314" i="1"/>
  <c r="AQ615" i="1"/>
  <c r="AQ612" i="1"/>
  <c r="AQ611" i="1"/>
  <c r="AS296" i="1"/>
  <c r="AQ296" i="1"/>
  <c r="AQ298" i="1"/>
  <c r="AQ295" i="1"/>
  <c r="AQ101" i="1"/>
  <c r="AS292" i="1" l="1"/>
  <c r="AQ292" i="1"/>
  <c r="AS97" i="1"/>
  <c r="AQ97" i="1"/>
  <c r="AQ731" i="1" l="1"/>
  <c r="AS731" i="1"/>
  <c r="AT731" i="1" s="1"/>
  <c r="AS730" i="1"/>
  <c r="AT730" i="1" s="1"/>
  <c r="AS229" i="1" l="1"/>
  <c r="AT229" i="1" s="1"/>
  <c r="AS29" i="1"/>
  <c r="AT29" i="1" s="1"/>
  <c r="AQ88" i="1" l="1"/>
  <c r="AS87" i="1"/>
  <c r="AQ87" i="1"/>
  <c r="AQ86" i="1"/>
  <c r="AS575" i="1"/>
  <c r="AQ575" i="1"/>
  <c r="AS277" i="1"/>
  <c r="AQ277" i="1"/>
  <c r="AQ79" i="1"/>
  <c r="AQ257" i="1"/>
  <c r="AS26" i="1"/>
  <c r="AS25" i="1"/>
  <c r="AQ25" i="1"/>
  <c r="AS239" i="1" l="1"/>
  <c r="AQ239" i="1"/>
  <c r="AS235" i="1"/>
  <c r="AS228" i="1"/>
  <c r="AQ226" i="1"/>
  <c r="AQ203" i="1"/>
  <c r="AS203" i="1"/>
  <c r="AS732" i="1"/>
  <c r="AQ732" i="1"/>
  <c r="AQ197" i="1"/>
  <c r="AS443" i="1"/>
  <c r="AQ443" i="1"/>
  <c r="AS439" i="1"/>
  <c r="AQ440" i="1"/>
  <c r="AQ439" i="1"/>
  <c r="AS440" i="1"/>
  <c r="AS715" i="1"/>
  <c r="S715" i="1" s="1"/>
  <c r="AQ715" i="1"/>
  <c r="AS170" i="1"/>
  <c r="AQ170" i="1"/>
  <c r="AS168" i="1"/>
  <c r="AQ168" i="1"/>
  <c r="AS163" i="1"/>
  <c r="AS683" i="1"/>
  <c r="S683" i="1" s="1"/>
  <c r="AQ683" i="1"/>
  <c r="AS157" i="1"/>
  <c r="AS419" i="1" s="1"/>
  <c r="AQ157" i="1"/>
  <c r="AS149" i="1"/>
  <c r="AS138" i="1"/>
  <c r="AQ132" i="1"/>
  <c r="AS331" i="1"/>
  <c r="AQ331" i="1"/>
  <c r="AS107" i="1"/>
  <c r="AS106" i="1"/>
  <c r="AS101" i="1"/>
  <c r="AS100" i="1"/>
  <c r="AS98" i="1"/>
  <c r="AS95" i="1"/>
  <c r="AQ95" i="1"/>
  <c r="AS82" i="1"/>
  <c r="AS81" i="1"/>
  <c r="AS74" i="1"/>
  <c r="AS73" i="1"/>
  <c r="AS64" i="1"/>
  <c r="AS252" i="1"/>
  <c r="AT252" i="1" s="1"/>
  <c r="AS242" i="1"/>
  <c r="R58" i="1" l="1"/>
  <c r="S78" i="1" l="1"/>
  <c r="S289" i="1" l="1"/>
  <c r="S290" i="1"/>
  <c r="S306" i="1" l="1"/>
  <c r="AS460" i="1"/>
  <c r="S460" i="1" s="1"/>
  <c r="R460" i="1"/>
  <c r="AS458" i="1"/>
  <c r="S458" i="1" s="1"/>
  <c r="R458" i="1"/>
  <c r="AS457" i="1"/>
  <c r="S457" i="1" s="1"/>
  <c r="R457" i="1"/>
  <c r="AS456" i="1"/>
  <c r="S456" i="1" s="1"/>
  <c r="R456" i="1"/>
  <c r="AS455" i="1"/>
  <c r="S455" i="1" s="1"/>
  <c r="R455" i="1"/>
  <c r="AS454" i="1"/>
  <c r="S454" i="1" s="1"/>
  <c r="R454" i="1"/>
  <c r="AS453" i="1"/>
  <c r="S453" i="1" s="1"/>
  <c r="R453" i="1"/>
  <c r="AS712" i="1"/>
  <c r="R712" i="1"/>
  <c r="AS710" i="1"/>
  <c r="R710" i="1"/>
  <c r="AS709" i="1"/>
  <c r="R709" i="1"/>
  <c r="AS708" i="1"/>
  <c r="R708" i="1"/>
  <c r="AS707" i="1"/>
  <c r="S707" i="1" s="1"/>
  <c r="R707" i="1"/>
  <c r="AS697" i="1"/>
  <c r="S697" i="1" s="1"/>
  <c r="R697" i="1"/>
  <c r="AS693" i="1"/>
  <c r="R693" i="1"/>
  <c r="AS688" i="1"/>
  <c r="R688" i="1"/>
  <c r="AS687" i="1"/>
  <c r="S687" i="1" s="1"/>
  <c r="R687" i="1"/>
  <c r="AS685" i="1"/>
  <c r="R685" i="1"/>
  <c r="AS636" i="1"/>
  <c r="AS624" i="1"/>
  <c r="AS609" i="1"/>
  <c r="R609" i="1"/>
  <c r="AS608" i="1"/>
  <c r="AS602" i="1"/>
  <c r="AS601" i="1"/>
  <c r="AS600" i="1"/>
  <c r="AS599" i="1"/>
  <c r="R599" i="1"/>
  <c r="R598" i="1"/>
  <c r="R597" i="1"/>
  <c r="AS588" i="1"/>
  <c r="R588" i="1"/>
  <c r="AS561" i="1"/>
  <c r="R561" i="1"/>
  <c r="AS560" i="1"/>
  <c r="R560" i="1"/>
  <c r="AS559" i="1"/>
  <c r="R559" i="1"/>
  <c r="AS552" i="1"/>
  <c r="AS551" i="1"/>
  <c r="AS550" i="1"/>
  <c r="R550" i="1"/>
  <c r="AS549" i="1"/>
  <c r="AS547" i="1"/>
  <c r="R547" i="1"/>
  <c r="AS544" i="1"/>
  <c r="S544" i="1" s="1"/>
  <c r="R544" i="1"/>
  <c r="AS542" i="1"/>
  <c r="S542" i="1" s="1"/>
  <c r="R542" i="1"/>
  <c r="AS534" i="1"/>
  <c r="R534" i="1"/>
  <c r="R531" i="1"/>
  <c r="AS530" i="1"/>
  <c r="R530" i="1"/>
  <c r="R517" i="1"/>
  <c r="R515" i="1"/>
  <c r="AS514" i="1"/>
  <c r="AS512" i="1"/>
  <c r="R512" i="1"/>
  <c r="AS511" i="1"/>
  <c r="R511" i="1"/>
  <c r="AS508" i="1"/>
  <c r="AS507" i="1"/>
  <c r="AS505" i="1"/>
  <c r="R505" i="1"/>
  <c r="AS504" i="1"/>
  <c r="R504" i="1"/>
  <c r="AS503" i="1"/>
  <c r="R503" i="1"/>
  <c r="AS501" i="1"/>
  <c r="R501" i="1"/>
  <c r="AS494" i="1"/>
  <c r="R494" i="1"/>
  <c r="AS491" i="1"/>
  <c r="R491" i="1"/>
  <c r="R477" i="1"/>
  <c r="R475" i="1"/>
  <c r="R474" i="1"/>
  <c r="AS473" i="1"/>
  <c r="AS472" i="1"/>
  <c r="R472" i="1"/>
  <c r="AS434" i="1"/>
  <c r="S434" i="1" s="1"/>
  <c r="R434" i="1"/>
  <c r="AS426" i="1"/>
  <c r="R426" i="1"/>
  <c r="AS423" i="1"/>
  <c r="R423" i="1"/>
  <c r="AS422" i="1"/>
  <c r="R422" i="1"/>
  <c r="AS421" i="1"/>
  <c r="R421" i="1"/>
  <c r="AS420" i="1"/>
  <c r="S420" i="1" s="1"/>
  <c r="R420" i="1"/>
  <c r="S419" i="1"/>
  <c r="AS416" i="1"/>
  <c r="R416" i="1"/>
  <c r="AS411" i="1"/>
  <c r="S411" i="1" s="1"/>
  <c r="R411" i="1"/>
  <c r="AS410" i="1"/>
  <c r="S410" i="1" s="1"/>
  <c r="R410" i="1"/>
  <c r="AS390" i="1"/>
  <c r="R390" i="1"/>
  <c r="R388" i="1"/>
  <c r="AS387" i="1"/>
  <c r="R387" i="1"/>
  <c r="AS386" i="1"/>
  <c r="S386" i="1" s="1"/>
  <c r="R386" i="1"/>
  <c r="AS385" i="1"/>
  <c r="R385" i="1"/>
  <c r="AS319" i="1"/>
  <c r="R319" i="1"/>
  <c r="AS275" i="1"/>
  <c r="AS274" i="1"/>
  <c r="R259" i="1"/>
  <c r="S258" i="1"/>
  <c r="R258" i="1"/>
  <c r="AS257" i="1"/>
  <c r="R257" i="1"/>
  <c r="R252" i="1"/>
  <c r="AS251" i="1"/>
  <c r="R251" i="1"/>
  <c r="AS244" i="1"/>
  <c r="R244" i="1"/>
  <c r="R240" i="1"/>
  <c r="R239" i="1"/>
  <c r="AS233" i="1"/>
  <c r="R233" i="1"/>
  <c r="AS225" i="1"/>
  <c r="R225" i="1"/>
  <c r="R168" i="1"/>
  <c r="AS164" i="1"/>
  <c r="AS161" i="1"/>
  <c r="R161" i="1"/>
  <c r="AS160" i="1"/>
  <c r="R160" i="1"/>
  <c r="AS159" i="1"/>
  <c r="R159" i="1"/>
  <c r="AS122" i="1"/>
  <c r="R122" i="1"/>
  <c r="AS112" i="1"/>
  <c r="AS89" i="1"/>
  <c r="R89" i="1"/>
  <c r="AS69" i="1"/>
  <c r="R69" i="1"/>
  <c r="AS68" i="1"/>
  <c r="R68" i="1"/>
  <c r="AS55" i="1"/>
  <c r="AS53" i="1"/>
  <c r="AS40" i="1"/>
  <c r="AS39" i="1"/>
  <c r="AS38" i="1"/>
  <c r="AS37" i="1"/>
  <c r="AS36" i="1"/>
  <c r="AS35" i="1"/>
  <c r="R35" i="1"/>
  <c r="AS34" i="1"/>
  <c r="AS33" i="1"/>
  <c r="AS27" i="1"/>
  <c r="AS742" i="1"/>
  <c r="S742" i="1" s="1"/>
  <c r="S741" i="1"/>
  <c r="AS738" i="1"/>
  <c r="AS737" i="1"/>
  <c r="S737" i="1" s="1"/>
  <c r="AS736" i="1"/>
  <c r="AS735" i="1"/>
  <c r="AS723" i="1"/>
  <c r="AS721" i="1"/>
  <c r="S721" i="1" s="1"/>
  <c r="AS720" i="1"/>
  <c r="S720" i="1" s="1"/>
  <c r="AS719" i="1"/>
  <c r="S719" i="1" s="1"/>
  <c r="AS718" i="1"/>
  <c r="S718" i="1" s="1"/>
  <c r="AS717" i="1"/>
  <c r="S717" i="1" s="1"/>
  <c r="AS716" i="1"/>
  <c r="S716" i="1" s="1"/>
  <c r="AS713" i="1"/>
  <c r="AS682" i="1"/>
  <c r="S682" i="1" s="1"/>
  <c r="AS681" i="1"/>
  <c r="S681" i="1" s="1"/>
  <c r="AS680" i="1"/>
  <c r="S680" i="1" s="1"/>
  <c r="AS679" i="1"/>
  <c r="S679" i="1" s="1"/>
  <c r="AS678" i="1"/>
  <c r="S678" i="1" s="1"/>
  <c r="AS677" i="1"/>
  <c r="S677" i="1" s="1"/>
  <c r="AS676" i="1"/>
  <c r="S676" i="1" s="1"/>
  <c r="AS673" i="1"/>
  <c r="S673" i="1" s="1"/>
  <c r="AS671" i="1"/>
  <c r="S671" i="1" s="1"/>
  <c r="AS670" i="1"/>
  <c r="S670" i="1" s="1"/>
  <c r="S669" i="1"/>
  <c r="AS667" i="1"/>
  <c r="S667" i="1" s="1"/>
  <c r="AS666" i="1"/>
  <c r="S666" i="1" s="1"/>
  <c r="AS665" i="1"/>
  <c r="AS663" i="1"/>
  <c r="AS662" i="1"/>
  <c r="S662" i="1" s="1"/>
  <c r="AS661" i="1"/>
  <c r="AS657" i="1"/>
  <c r="S657" i="1" s="1"/>
  <c r="AS656" i="1"/>
  <c r="AS655" i="1"/>
  <c r="AS651" i="1"/>
  <c r="S651" i="1" s="1"/>
  <c r="AS649" i="1"/>
  <c r="S649" i="1" s="1"/>
  <c r="AS648" i="1"/>
  <c r="AS645" i="1"/>
  <c r="S645" i="1" s="1"/>
  <c r="AS643" i="1"/>
  <c r="S643" i="1" s="1"/>
  <c r="AS642" i="1"/>
  <c r="AS640" i="1"/>
  <c r="S640" i="1" s="1"/>
  <c r="AS637" i="1"/>
  <c r="S637" i="1" s="1"/>
  <c r="AS634" i="1"/>
  <c r="S634" i="1" s="1"/>
  <c r="AS631" i="1"/>
  <c r="S631" i="1" s="1"/>
  <c r="AS630" i="1"/>
  <c r="S630" i="1" s="1"/>
  <c r="AS629" i="1"/>
  <c r="AS627" i="1"/>
  <c r="S627" i="1" s="1"/>
  <c r="AS626" i="1"/>
  <c r="S626" i="1" s="1"/>
  <c r="AS623" i="1"/>
  <c r="AS621" i="1"/>
  <c r="AS620" i="1"/>
  <c r="AS619" i="1"/>
  <c r="AS618" i="1"/>
  <c r="AS617" i="1"/>
  <c r="AS615" i="1"/>
  <c r="S615" i="1" s="1"/>
  <c r="AS614" i="1"/>
  <c r="AS613" i="1"/>
  <c r="S613" i="1" s="1"/>
  <c r="AS612" i="1"/>
  <c r="AS611" i="1"/>
  <c r="AS607" i="1"/>
  <c r="S607" i="1" s="1"/>
  <c r="AS606" i="1"/>
  <c r="S606" i="1" s="1"/>
  <c r="AS605" i="1"/>
  <c r="S605" i="1" s="1"/>
  <c r="AS604" i="1"/>
  <c r="AS595" i="1"/>
  <c r="AS594" i="1"/>
  <c r="AS593" i="1"/>
  <c r="AS592" i="1"/>
  <c r="AS591" i="1"/>
  <c r="AS590" i="1"/>
  <c r="AS587" i="1"/>
  <c r="AS583" i="1"/>
  <c r="S583" i="1" s="1"/>
  <c r="AS582" i="1"/>
  <c r="S582" i="1" s="1"/>
  <c r="AS580" i="1"/>
  <c r="S580" i="1" s="1"/>
  <c r="AS579" i="1"/>
  <c r="S579" i="1" s="1"/>
  <c r="AS578" i="1"/>
  <c r="S578" i="1" s="1"/>
  <c r="AS577" i="1"/>
  <c r="S577" i="1" s="1"/>
  <c r="S575" i="1"/>
  <c r="AS574" i="1"/>
  <c r="S574" i="1" s="1"/>
  <c r="AS572" i="1"/>
  <c r="AS571" i="1"/>
  <c r="S571" i="1" s="1"/>
  <c r="AS570" i="1"/>
  <c r="AS569" i="1"/>
  <c r="AS568" i="1"/>
  <c r="AS567" i="1"/>
  <c r="AS566" i="1"/>
  <c r="S566" i="1" s="1"/>
  <c r="AS564" i="1"/>
  <c r="S564" i="1" s="1"/>
  <c r="AS563" i="1"/>
  <c r="S563" i="1" s="1"/>
  <c r="AS562" i="1"/>
  <c r="S562" i="1" s="1"/>
  <c r="AS558" i="1"/>
  <c r="AS557" i="1"/>
  <c r="AS555" i="1"/>
  <c r="AS554" i="1"/>
  <c r="AS553" i="1"/>
  <c r="AS546" i="1"/>
  <c r="S546" i="1" s="1"/>
  <c r="AS545" i="1"/>
  <c r="AS543" i="1"/>
  <c r="AS541" i="1"/>
  <c r="AS540" i="1"/>
  <c r="S540" i="1" s="1"/>
  <c r="AS539" i="1"/>
  <c r="AS537" i="1"/>
  <c r="AS536" i="1"/>
  <c r="AS535" i="1"/>
  <c r="S535" i="1" s="1"/>
  <c r="AS533" i="1"/>
  <c r="S533" i="1" s="1"/>
  <c r="AS532" i="1"/>
  <c r="S532" i="1" s="1"/>
  <c r="AS526" i="1"/>
  <c r="AS524" i="1"/>
  <c r="AS523" i="1"/>
  <c r="S523" i="1" s="1"/>
  <c r="AS521" i="1"/>
  <c r="AS513" i="1"/>
  <c r="AS510" i="1"/>
  <c r="S510" i="1" s="1"/>
  <c r="AS506" i="1"/>
  <c r="S506" i="1" s="1"/>
  <c r="AS500" i="1"/>
  <c r="AS496" i="1"/>
  <c r="AS488" i="1"/>
  <c r="AS485" i="1"/>
  <c r="AS483" i="1"/>
  <c r="AS482" i="1"/>
  <c r="S482" i="1" s="1"/>
  <c r="AS480" i="1"/>
  <c r="S480" i="1" s="1"/>
  <c r="AS479" i="1"/>
  <c r="S479" i="1" s="1"/>
  <c r="AS478" i="1"/>
  <c r="S478" i="1" s="1"/>
  <c r="AS476" i="1"/>
  <c r="AS196" i="1"/>
  <c r="AS459" i="1"/>
  <c r="S459" i="1" s="1"/>
  <c r="AS183" i="1"/>
  <c r="AS452" i="1"/>
  <c r="AS451" i="1"/>
  <c r="S451" i="1" s="1"/>
  <c r="S449" i="1"/>
  <c r="AS448" i="1"/>
  <c r="AS447" i="1"/>
  <c r="S447" i="1" s="1"/>
  <c r="AS446" i="1"/>
  <c r="S446" i="1" s="1"/>
  <c r="AS445" i="1"/>
  <c r="AS444" i="1"/>
  <c r="S444" i="1" s="1"/>
  <c r="S443" i="1"/>
  <c r="S440" i="1"/>
  <c r="S439" i="1"/>
  <c r="AS433" i="1"/>
  <c r="S433" i="1" s="1"/>
  <c r="AS432" i="1"/>
  <c r="S432" i="1" s="1"/>
  <c r="AS428" i="1"/>
  <c r="AS427" i="1"/>
  <c r="AS424" i="1"/>
  <c r="AS414" i="1"/>
  <c r="S414" i="1" s="1"/>
  <c r="AS412" i="1"/>
  <c r="AS408" i="1"/>
  <c r="AS407" i="1"/>
  <c r="AS406" i="1"/>
  <c r="S406" i="1" s="1"/>
  <c r="AS405" i="1"/>
  <c r="S405" i="1" s="1"/>
  <c r="AS404" i="1"/>
  <c r="AS403" i="1"/>
  <c r="S403" i="1" s="1"/>
  <c r="AS402" i="1"/>
  <c r="S402" i="1" s="1"/>
  <c r="AS401" i="1"/>
  <c r="AS400" i="1"/>
  <c r="AS399" i="1"/>
  <c r="S399" i="1" s="1"/>
  <c r="AS398" i="1"/>
  <c r="S398" i="1" s="1"/>
  <c r="AS397" i="1"/>
  <c r="AS396" i="1"/>
  <c r="AS395" i="1"/>
  <c r="AS394" i="1"/>
  <c r="AS393" i="1"/>
  <c r="AS392" i="1"/>
  <c r="AS391" i="1"/>
  <c r="AS389" i="1"/>
  <c r="AS371" i="1"/>
  <c r="AS369" i="1"/>
  <c r="AS367" i="1"/>
  <c r="AS366" i="1"/>
  <c r="S366" i="1" s="1"/>
  <c r="AS365" i="1"/>
  <c r="AS364" i="1"/>
  <c r="AS363" i="1"/>
  <c r="S363" i="1" s="1"/>
  <c r="AS362" i="1"/>
  <c r="AS361" i="1"/>
  <c r="AS360" i="1"/>
  <c r="AS359" i="1"/>
  <c r="AS358" i="1"/>
  <c r="AS357" i="1"/>
  <c r="AS355" i="1"/>
  <c r="AS347" i="1"/>
  <c r="AS348" i="1"/>
  <c r="S348" i="1" s="1"/>
  <c r="AS139" i="1"/>
  <c r="S139" i="1" s="1"/>
  <c r="AS346" i="1"/>
  <c r="S346" i="1" s="1"/>
  <c r="AS345" i="1"/>
  <c r="S345" i="1" s="1"/>
  <c r="AS344" i="1"/>
  <c r="AS341" i="1"/>
  <c r="S341" i="1" s="1"/>
  <c r="AS340" i="1"/>
  <c r="S340" i="1" s="1"/>
  <c r="AS339" i="1"/>
  <c r="AS335" i="1"/>
  <c r="S335" i="1" s="1"/>
  <c r="AS334" i="1"/>
  <c r="S334" i="1" s="1"/>
  <c r="AS332" i="1"/>
  <c r="AS329" i="1"/>
  <c r="S329" i="1" s="1"/>
  <c r="AS325" i="1"/>
  <c r="AS323" i="1"/>
  <c r="AS322" i="1"/>
  <c r="AS321" i="1"/>
  <c r="S321" i="1" s="1"/>
  <c r="AS115" i="1"/>
  <c r="AS114" i="1"/>
  <c r="AS320" i="1"/>
  <c r="AS315" i="1"/>
  <c r="AS110" i="1"/>
  <c r="AS314" i="1"/>
  <c r="S314" i="1" s="1"/>
  <c r="AS313" i="1"/>
  <c r="S313" i="1" s="1"/>
  <c r="AS312" i="1"/>
  <c r="S312" i="1" s="1"/>
  <c r="AS311" i="1"/>
  <c r="AS310" i="1"/>
  <c r="AS309" i="1"/>
  <c r="AS308" i="1"/>
  <c r="AS305" i="1"/>
  <c r="S305" i="1" s="1"/>
  <c r="AS302" i="1"/>
  <c r="AS298" i="1"/>
  <c r="S298" i="1" s="1"/>
  <c r="S296" i="1"/>
  <c r="AS295" i="1"/>
  <c r="AS294" i="1"/>
  <c r="S294" i="1" s="1"/>
  <c r="AS291" i="1"/>
  <c r="S291" i="1" s="1"/>
  <c r="AS286" i="1"/>
  <c r="AS86" i="1"/>
  <c r="AS282" i="1"/>
  <c r="AS279" i="1"/>
  <c r="AS278" i="1"/>
  <c r="AS79" i="1"/>
  <c r="AS269" i="1"/>
  <c r="AS56" i="1"/>
  <c r="S56" i="1" s="1"/>
  <c r="AS263" i="1"/>
  <c r="AS262" i="1"/>
  <c r="AS261" i="1"/>
  <c r="AS260" i="1"/>
  <c r="AS254" i="1"/>
  <c r="S254" i="1" s="1"/>
  <c r="AS54" i="1"/>
  <c r="AS248" i="1"/>
  <c r="AS247" i="1"/>
  <c r="AS246" i="1"/>
  <c r="AS245" i="1"/>
  <c r="AS232" i="1"/>
  <c r="AS227" i="1"/>
  <c r="AS224" i="1"/>
  <c r="AS223" i="1"/>
  <c r="S223" i="1" s="1"/>
  <c r="AS222" i="1"/>
  <c r="S222" i="1" s="1"/>
  <c r="AS221" i="1"/>
  <c r="S221" i="1" s="1"/>
  <c r="AS220" i="1"/>
  <c r="S220" i="1" s="1"/>
  <c r="AS219" i="1"/>
  <c r="S219" i="1" s="1"/>
  <c r="AS218" i="1"/>
  <c r="S218" i="1" s="1"/>
  <c r="AS216" i="1"/>
  <c r="AS212" i="1"/>
  <c r="AS206" i="1"/>
  <c r="AS205" i="1"/>
  <c r="S205" i="1" s="1"/>
  <c r="AS204" i="1"/>
  <c r="AS202" i="1"/>
  <c r="AS199" i="1"/>
  <c r="AS197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0" i="1"/>
  <c r="S180" i="1" s="1"/>
  <c r="AS176" i="1"/>
  <c r="AS175" i="1"/>
  <c r="AS171" i="1"/>
  <c r="T171" i="1" s="1"/>
  <c r="AS166" i="1"/>
  <c r="AS165" i="1"/>
  <c r="AS162" i="1"/>
  <c r="AS156" i="1"/>
  <c r="AS155" i="1"/>
  <c r="AS154" i="1"/>
  <c r="AS152" i="1"/>
  <c r="AS151" i="1"/>
  <c r="AS148" i="1"/>
  <c r="AS147" i="1"/>
  <c r="AS137" i="1"/>
  <c r="AS135" i="1"/>
  <c r="AS134" i="1"/>
  <c r="AS129" i="1"/>
  <c r="AS125" i="1"/>
  <c r="AS124" i="1"/>
  <c r="AS123" i="1"/>
  <c r="AS120" i="1"/>
  <c r="S120" i="1" s="1"/>
  <c r="AS119" i="1"/>
  <c r="AS118" i="1"/>
  <c r="AS117" i="1"/>
  <c r="AS116" i="1"/>
  <c r="AS113" i="1"/>
  <c r="S113" i="1" s="1"/>
  <c r="AS111" i="1"/>
  <c r="AS109" i="1"/>
  <c r="AS108" i="1"/>
  <c r="S108" i="1" s="1"/>
  <c r="AS105" i="1"/>
  <c r="AS104" i="1"/>
  <c r="AS103" i="1"/>
  <c r="AS102" i="1"/>
  <c r="AS96" i="1"/>
  <c r="AS94" i="1"/>
  <c r="AS93" i="1"/>
  <c r="AS92" i="1"/>
  <c r="AS91" i="1"/>
  <c r="AS88" i="1"/>
  <c r="AS85" i="1"/>
  <c r="AS84" i="1"/>
  <c r="AS83" i="1"/>
  <c r="AS78" i="1"/>
  <c r="AS72" i="1"/>
  <c r="AS71" i="1"/>
  <c r="AS66" i="1"/>
  <c r="AS63" i="1"/>
  <c r="AS62" i="1"/>
  <c r="AS60" i="1"/>
  <c r="AS58" i="1"/>
  <c r="AS57" i="1"/>
  <c r="AS52" i="1"/>
  <c r="AS50" i="1"/>
  <c r="S50" i="1" s="1"/>
  <c r="R72" i="1" s="1"/>
  <c r="AS49" i="1"/>
  <c r="AS47" i="1"/>
  <c r="AS46" i="1"/>
  <c r="AS45" i="1"/>
  <c r="AS44" i="1"/>
  <c r="AS43" i="1"/>
  <c r="AS32" i="1"/>
  <c r="AS31" i="1"/>
  <c r="AS30" i="1"/>
  <c r="AS23" i="1"/>
  <c r="AS22" i="1"/>
  <c r="AS21" i="1"/>
  <c r="AS20" i="1"/>
  <c r="AS19" i="1"/>
  <c r="AS18" i="1"/>
  <c r="S18" i="1" s="1"/>
  <c r="AS17" i="1"/>
  <c r="S17" i="1" s="1"/>
  <c r="AS16" i="1"/>
  <c r="AS15" i="1"/>
  <c r="R742" i="1"/>
  <c r="R741" i="1"/>
  <c r="R738" i="1"/>
  <c r="R737" i="1"/>
  <c r="R734" i="1"/>
  <c r="R733" i="1"/>
  <c r="R723" i="1"/>
  <c r="R722" i="1"/>
  <c r="R721" i="1"/>
  <c r="R720" i="1"/>
  <c r="R719" i="1"/>
  <c r="R718" i="1"/>
  <c r="R717" i="1"/>
  <c r="R716" i="1"/>
  <c r="R715" i="1"/>
  <c r="R713" i="1"/>
  <c r="R683" i="1"/>
  <c r="R682" i="1"/>
  <c r="R681" i="1"/>
  <c r="R680" i="1"/>
  <c r="R679" i="1"/>
  <c r="R678" i="1"/>
  <c r="R677" i="1"/>
  <c r="R676" i="1"/>
  <c r="R673" i="1"/>
  <c r="R671" i="1"/>
  <c r="R670" i="1"/>
  <c r="R669" i="1"/>
  <c r="R667" i="1"/>
  <c r="R666" i="1"/>
  <c r="R665" i="1"/>
  <c r="R663" i="1"/>
  <c r="R662" i="1"/>
  <c r="R661" i="1"/>
  <c r="R660" i="1"/>
  <c r="R659" i="1"/>
  <c r="R658" i="1"/>
  <c r="R657" i="1"/>
  <c r="R655" i="1"/>
  <c r="R654" i="1"/>
  <c r="R653" i="1"/>
  <c r="R652" i="1"/>
  <c r="R651" i="1"/>
  <c r="R649" i="1"/>
  <c r="R648" i="1"/>
  <c r="R645" i="1"/>
  <c r="R643" i="1"/>
  <c r="R642" i="1"/>
  <c r="R640" i="1"/>
  <c r="R637" i="1"/>
  <c r="R627" i="1"/>
  <c r="R626" i="1"/>
  <c r="R621" i="1"/>
  <c r="R619" i="1"/>
  <c r="R617" i="1"/>
  <c r="R615" i="1"/>
  <c r="R614" i="1"/>
  <c r="R612" i="1"/>
  <c r="R611" i="1"/>
  <c r="R607" i="1"/>
  <c r="R606" i="1"/>
  <c r="R605" i="1"/>
  <c r="R604" i="1"/>
  <c r="R595" i="1"/>
  <c r="R594" i="1"/>
  <c r="R593" i="1"/>
  <c r="R590" i="1"/>
  <c r="R587" i="1"/>
  <c r="R583" i="1"/>
  <c r="R582" i="1"/>
  <c r="R580" i="1"/>
  <c r="R579" i="1"/>
  <c r="R578" i="1"/>
  <c r="R577" i="1"/>
  <c r="R576" i="1"/>
  <c r="R575" i="1"/>
  <c r="R574" i="1"/>
  <c r="R571" i="1"/>
  <c r="R568" i="1"/>
  <c r="R566" i="1"/>
  <c r="R564" i="1"/>
  <c r="R562" i="1"/>
  <c r="R558" i="1"/>
  <c r="R557" i="1"/>
  <c r="R556" i="1"/>
  <c r="R555" i="1"/>
  <c r="R554" i="1"/>
  <c r="R553" i="1"/>
  <c r="R546" i="1"/>
  <c r="R545" i="1"/>
  <c r="R543" i="1"/>
  <c r="R541" i="1"/>
  <c r="R540" i="1"/>
  <c r="R539" i="1"/>
  <c r="R537" i="1"/>
  <c r="R536" i="1"/>
  <c r="R535" i="1"/>
  <c r="R533" i="1"/>
  <c r="R532" i="1"/>
  <c r="R527" i="1"/>
  <c r="R526" i="1"/>
  <c r="R524" i="1"/>
  <c r="R523" i="1"/>
  <c r="R522" i="1"/>
  <c r="R521" i="1"/>
  <c r="R520" i="1"/>
  <c r="R513" i="1"/>
  <c r="R510" i="1"/>
  <c r="R506" i="1"/>
  <c r="R500" i="1"/>
  <c r="R497" i="1"/>
  <c r="R496" i="1"/>
  <c r="R488" i="1"/>
  <c r="R482" i="1"/>
  <c r="R480" i="1"/>
  <c r="R479" i="1"/>
  <c r="R478" i="1"/>
  <c r="R476" i="1"/>
  <c r="S486" i="1" s="1"/>
  <c r="R196" i="1"/>
  <c r="R459" i="1"/>
  <c r="R183" i="1"/>
  <c r="R452" i="1"/>
  <c r="S462" i="1" s="1"/>
  <c r="R451" i="1"/>
  <c r="R450" i="1"/>
  <c r="R449" i="1"/>
  <c r="R448" i="1"/>
  <c r="R447" i="1"/>
  <c r="R446" i="1"/>
  <c r="R445" i="1"/>
  <c r="R444" i="1"/>
  <c r="R443" i="1"/>
  <c r="R440" i="1"/>
  <c r="R439" i="1"/>
  <c r="R433" i="1"/>
  <c r="R432" i="1"/>
  <c r="S442" i="1" s="1"/>
  <c r="R428" i="1"/>
  <c r="R427" i="1"/>
  <c r="R424" i="1"/>
  <c r="R414" i="1"/>
  <c r="R412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89" i="1"/>
  <c r="R371" i="1"/>
  <c r="R369" i="1"/>
  <c r="R367" i="1"/>
  <c r="R366" i="1"/>
  <c r="R365" i="1"/>
  <c r="S379" i="1" s="1"/>
  <c r="N379" i="1" s="1"/>
  <c r="AP379" i="1" s="1"/>
  <c r="R364" i="1"/>
  <c r="R363" i="1"/>
  <c r="R362" i="1"/>
  <c r="R361" i="1"/>
  <c r="R360" i="1"/>
  <c r="S374" i="1" s="1"/>
  <c r="N374" i="1" s="1"/>
  <c r="AP374" i="1" s="1"/>
  <c r="R359" i="1"/>
  <c r="R358" i="1"/>
  <c r="R357" i="1"/>
  <c r="R355" i="1"/>
  <c r="R354" i="1"/>
  <c r="R353" i="1"/>
  <c r="R352" i="1"/>
  <c r="R351" i="1"/>
  <c r="R350" i="1"/>
  <c r="R349" i="1"/>
  <c r="R347" i="1"/>
  <c r="R348" i="1"/>
  <c r="R139" i="1"/>
  <c r="R346" i="1"/>
  <c r="R345" i="1"/>
  <c r="R344" i="1"/>
  <c r="R341" i="1"/>
  <c r="R340" i="1"/>
  <c r="R338" i="1"/>
  <c r="R335" i="1"/>
  <c r="R334" i="1"/>
  <c r="R329" i="1"/>
  <c r="R325" i="1"/>
  <c r="R322" i="1"/>
  <c r="R321" i="1"/>
  <c r="AQ635" i="1" s="1"/>
  <c r="R115" i="1"/>
  <c r="R114" i="1"/>
  <c r="R314" i="1"/>
  <c r="R313" i="1"/>
  <c r="AQ622" i="1" s="1"/>
  <c r="R312" i="1"/>
  <c r="R305" i="1"/>
  <c r="R298" i="1"/>
  <c r="R296" i="1"/>
  <c r="R295" i="1"/>
  <c r="R294" i="1"/>
  <c r="R292" i="1"/>
  <c r="AQ613" i="1" s="1"/>
  <c r="R291" i="1"/>
  <c r="R286" i="1"/>
  <c r="R86" i="1"/>
  <c r="S107" i="1" s="1"/>
  <c r="R280" i="1"/>
  <c r="R278" i="1"/>
  <c r="R277" i="1"/>
  <c r="R276" i="1"/>
  <c r="R79" i="1"/>
  <c r="R56" i="1"/>
  <c r="T78" i="1" s="1"/>
  <c r="N78" i="1" s="1"/>
  <c r="AP78" i="1" s="1"/>
  <c r="R263" i="1"/>
  <c r="R262" i="1"/>
  <c r="R261" i="1"/>
  <c r="R260" i="1"/>
  <c r="R254" i="1"/>
  <c r="R54" i="1"/>
  <c r="R248" i="1"/>
  <c r="R247" i="1"/>
  <c r="R246" i="1"/>
  <c r="R243" i="1"/>
  <c r="R242" i="1"/>
  <c r="R232" i="1"/>
  <c r="R227" i="1"/>
  <c r="R226" i="1"/>
  <c r="R224" i="1"/>
  <c r="R223" i="1"/>
  <c r="R222" i="1"/>
  <c r="R221" i="1"/>
  <c r="R220" i="1"/>
  <c r="R219" i="1"/>
  <c r="R218" i="1"/>
  <c r="R216" i="1"/>
  <c r="R212" i="1"/>
  <c r="R206" i="1"/>
  <c r="R204" i="1"/>
  <c r="S204" i="1" s="1"/>
  <c r="R203" i="1"/>
  <c r="R202" i="1"/>
  <c r="AQ469" i="1" s="1"/>
  <c r="R469" i="1" s="1"/>
  <c r="R200" i="1"/>
  <c r="R190" i="1"/>
  <c r="R186" i="1"/>
  <c r="R185" i="1"/>
  <c r="R180" i="1"/>
  <c r="R157" i="1"/>
  <c r="R156" i="1"/>
  <c r="AQ413" i="1" s="1"/>
  <c r="R155" i="1"/>
  <c r="R132" i="1"/>
  <c r="R118" i="1"/>
  <c r="R113" i="1"/>
  <c r="R109" i="1"/>
  <c r="R108" i="1"/>
  <c r="R106" i="1"/>
  <c r="R105" i="1"/>
  <c r="R104" i="1"/>
  <c r="R103" i="1"/>
  <c r="S124" i="1" s="1"/>
  <c r="R101" i="1"/>
  <c r="R98" i="1"/>
  <c r="R95" i="1"/>
  <c r="S116" i="1" s="1"/>
  <c r="R92" i="1"/>
  <c r="R91" i="1"/>
  <c r="S91" i="1" s="1"/>
  <c r="R90" i="1"/>
  <c r="R85" i="1"/>
  <c r="S85" i="1" s="1"/>
  <c r="R84" i="1"/>
  <c r="R83" i="1"/>
  <c r="R66" i="1"/>
  <c r="R65" i="1"/>
  <c r="R62" i="1"/>
  <c r="R50" i="1"/>
  <c r="R49" i="1"/>
  <c r="S71" i="1" s="1"/>
  <c r="R44" i="1"/>
  <c r="R43" i="1"/>
  <c r="R41" i="1"/>
  <c r="R21" i="1"/>
  <c r="R19" i="1"/>
  <c r="R18" i="1"/>
  <c r="R17" i="1"/>
  <c r="R16" i="1"/>
  <c r="T306" i="1" l="1"/>
  <c r="N306" i="1" s="1"/>
  <c r="S383" i="1"/>
  <c r="S303" i="1"/>
  <c r="AQ684" i="1"/>
  <c r="R684" i="1" s="1"/>
  <c r="S384" i="1"/>
  <c r="S465" i="1"/>
  <c r="T465" i="1" s="1"/>
  <c r="N465" i="1" s="1"/>
  <c r="AP465" i="1" s="1"/>
  <c r="S470" i="1"/>
  <c r="T470" i="1" s="1"/>
  <c r="S88" i="1"/>
  <c r="N88" i="1" s="1"/>
  <c r="AP88" i="1" s="1"/>
  <c r="P41" i="1"/>
  <c r="S63" i="1"/>
  <c r="S236" i="1"/>
  <c r="S268" i="1"/>
  <c r="S264" i="1"/>
  <c r="S238" i="1"/>
  <c r="S377" i="1"/>
  <c r="T377" i="1" s="1"/>
  <c r="N377" i="1" s="1"/>
  <c r="AP377" i="1" s="1"/>
  <c r="S466" i="1"/>
  <c r="T152" i="1"/>
  <c r="N152" i="1" s="1"/>
  <c r="AP152" i="1" s="1"/>
  <c r="AQ664" i="1"/>
  <c r="R664" i="1" s="1"/>
  <c r="S293" i="1"/>
  <c r="AQ318" i="1"/>
  <c r="U306" i="1"/>
  <c r="U379" i="1"/>
  <c r="V379" i="1"/>
  <c r="T141" i="1"/>
  <c r="N141" i="1" s="1"/>
  <c r="AP141" i="1" s="1"/>
  <c r="S463" i="1"/>
  <c r="T463" i="1" s="1"/>
  <c r="N463" i="1" s="1"/>
  <c r="AP463" i="1" s="1"/>
  <c r="AQ739" i="1"/>
  <c r="S467" i="1"/>
  <c r="AQ646" i="1"/>
  <c r="AS646" i="1"/>
  <c r="S646" i="1" s="1"/>
  <c r="S380" i="1"/>
  <c r="S461" i="1"/>
  <c r="T461" i="1"/>
  <c r="N461" i="1" s="1"/>
  <c r="AP461" i="1" s="1"/>
  <c r="AQ714" i="1"/>
  <c r="S430" i="1"/>
  <c r="U374" i="1"/>
  <c r="V374" i="1"/>
  <c r="S143" i="1"/>
  <c r="S177" i="1"/>
  <c r="R419" i="1"/>
  <c r="S381" i="1"/>
  <c r="S464" i="1"/>
  <c r="AQ740" i="1"/>
  <c r="S468" i="1"/>
  <c r="T298" i="1"/>
  <c r="T108" i="1"/>
  <c r="N171" i="1"/>
  <c r="AP171" i="1" s="1"/>
  <c r="AQ317" i="1"/>
  <c r="R317" i="1" s="1"/>
  <c r="AQ271" i="1"/>
  <c r="R271" i="1" s="1"/>
  <c r="S469" i="1"/>
  <c r="S98" i="1"/>
  <c r="T667" i="1"/>
  <c r="N667" i="1" s="1"/>
  <c r="AP667" i="1" s="1"/>
  <c r="S21" i="1"/>
  <c r="T21" i="1" s="1"/>
  <c r="AQ696" i="1"/>
  <c r="R696" i="1" s="1"/>
  <c r="AQ487" i="1"/>
  <c r="R487" i="1" s="1"/>
  <c r="AQ695" i="1"/>
  <c r="R695" i="1" s="1"/>
  <c r="AQ570" i="1"/>
  <c r="R570" i="1" s="1"/>
  <c r="AQ689" i="1"/>
  <c r="R689" i="1" s="1"/>
  <c r="AQ528" i="1"/>
  <c r="R528" i="1" s="1"/>
  <c r="AQ702" i="1"/>
  <c r="R702" i="1" s="1"/>
  <c r="T189" i="1"/>
  <c r="AQ690" i="1"/>
  <c r="R690" i="1" s="1"/>
  <c r="T16" i="1"/>
  <c r="T190" i="1"/>
  <c r="AQ691" i="1"/>
  <c r="R691" i="1" s="1"/>
  <c r="AQ698" i="1"/>
  <c r="R698" i="1" s="1"/>
  <c r="T191" i="1"/>
  <c r="AQ692" i="1"/>
  <c r="R692" i="1" s="1"/>
  <c r="AQ699" i="1"/>
  <c r="R699" i="1" s="1"/>
  <c r="AQ686" i="1"/>
  <c r="R686" i="1" s="1"/>
  <c r="AQ711" i="1"/>
  <c r="R711" i="1" s="1"/>
  <c r="AQ694" i="1"/>
  <c r="R694" i="1" s="1"/>
  <c r="AQ516" i="1"/>
  <c r="R516" i="1" s="1"/>
  <c r="AQ538" i="1"/>
  <c r="R538" i="1" s="1"/>
  <c r="T205" i="1"/>
  <c r="T120" i="1"/>
  <c r="T17" i="1"/>
  <c r="T50" i="1"/>
  <c r="N170" i="1"/>
  <c r="AP170" i="1" s="1"/>
  <c r="T132" i="1"/>
  <c r="T186" i="1"/>
  <c r="P687" i="1"/>
  <c r="N737" i="1"/>
  <c r="AP737" i="1" s="1"/>
  <c r="AQ700" i="1"/>
  <c r="AQ705" i="1"/>
  <c r="AQ131" i="1"/>
  <c r="R131" i="1" s="1"/>
  <c r="T151" i="1" s="1"/>
  <c r="N151" i="1" s="1"/>
  <c r="AP151" i="1" s="1"/>
  <c r="AQ701" i="1"/>
  <c r="AQ724" i="1"/>
  <c r="AQ728" i="1"/>
  <c r="AQ726" i="1"/>
  <c r="AQ481" i="1"/>
  <c r="R481" i="1" s="1"/>
  <c r="AQ270" i="1"/>
  <c r="R270" i="1" s="1"/>
  <c r="S287" i="1" s="1"/>
  <c r="AQ301" i="1"/>
  <c r="R301" i="1" s="1"/>
  <c r="AQ241" i="1"/>
  <c r="R241" i="1" s="1"/>
  <c r="R484" i="1"/>
  <c r="AQ327" i="1"/>
  <c r="R327" i="1" s="1"/>
  <c r="S342" i="1" s="1"/>
  <c r="AQ672" i="1"/>
  <c r="AQ703" i="1"/>
  <c r="AQ727" i="1"/>
  <c r="AQ307" i="1"/>
  <c r="R307" i="1" s="1"/>
  <c r="AQ674" i="1"/>
  <c r="AQ704" i="1"/>
  <c r="AQ498" i="1"/>
  <c r="R498" i="1" s="1"/>
  <c r="AQ586" i="1"/>
  <c r="R586" i="1" s="1"/>
  <c r="AQ675" i="1"/>
  <c r="R417" i="1"/>
  <c r="AQ725" i="1"/>
  <c r="AQ589" i="1"/>
  <c r="R589" i="1" s="1"/>
  <c r="R316" i="1"/>
  <c r="AQ237" i="1"/>
  <c r="R237" i="1" s="1"/>
  <c r="AQ429" i="1"/>
  <c r="AS724" i="1"/>
  <c r="S724" i="1" s="1"/>
  <c r="AS728" i="1"/>
  <c r="S728" i="1" s="1"/>
  <c r="AS131" i="1"/>
  <c r="S131" i="1" s="1"/>
  <c r="AS705" i="1"/>
  <c r="S705" i="1" s="1"/>
  <c r="AS726" i="1"/>
  <c r="S726" i="1" s="1"/>
  <c r="AQ585" i="1"/>
  <c r="R585" i="1" s="1"/>
  <c r="AQ638" i="1"/>
  <c r="R638" i="1" s="1"/>
  <c r="AQ265" i="1"/>
  <c r="AQ639" i="1"/>
  <c r="R639" i="1" s="1"/>
  <c r="AQ215" i="1"/>
  <c r="AQ644" i="1"/>
  <c r="R644" i="1" s="1"/>
  <c r="AQ518" i="1"/>
  <c r="AQ668" i="1"/>
  <c r="R668" i="1" s="1"/>
  <c r="AS548" i="1"/>
  <c r="AQ415" i="1"/>
  <c r="R415" i="1" s="1"/>
  <c r="R138" i="1"/>
  <c r="AQ256" i="1"/>
  <c r="R284" i="1"/>
  <c r="R320" i="1"/>
  <c r="E635" i="10"/>
  <c r="E636" i="10"/>
  <c r="Y635" i="1"/>
  <c r="V306" i="1" l="1"/>
  <c r="AP306" i="1"/>
  <c r="T466" i="1"/>
  <c r="T468" i="1"/>
  <c r="N468" i="1" s="1"/>
  <c r="AP468" i="1" s="1"/>
  <c r="T430" i="1"/>
  <c r="N430" i="1" s="1"/>
  <c r="V430" i="1" s="1"/>
  <c r="T380" i="1"/>
  <c r="N380" i="1" s="1"/>
  <c r="AP380" i="1" s="1"/>
  <c r="T464" i="1"/>
  <c r="N464" i="1" s="1"/>
  <c r="AP464" i="1" s="1"/>
  <c r="AS714" i="1"/>
  <c r="T467" i="1"/>
  <c r="N467" i="1" s="1"/>
  <c r="AP467" i="1" s="1"/>
  <c r="T238" i="1"/>
  <c r="N238" i="1" s="1"/>
  <c r="AP238" i="1" s="1"/>
  <c r="R163" i="1"/>
  <c r="V461" i="1"/>
  <c r="U461" i="1"/>
  <c r="N287" i="1"/>
  <c r="AP287" i="1" s="1"/>
  <c r="T304" i="1"/>
  <c r="N304" i="1" s="1"/>
  <c r="AP304" i="1" s="1"/>
  <c r="N470" i="1"/>
  <c r="AP470" i="1" s="1"/>
  <c r="V141" i="1"/>
  <c r="U141" i="1"/>
  <c r="U377" i="1"/>
  <c r="V377" i="1"/>
  <c r="T281" i="1"/>
  <c r="N281" i="1" s="1"/>
  <c r="AP281" i="1" s="1"/>
  <c r="U465" i="1"/>
  <c r="V465" i="1"/>
  <c r="T285" i="1"/>
  <c r="N285" i="1" s="1"/>
  <c r="AP285" i="1" s="1"/>
  <c r="S158" i="1"/>
  <c r="U467" i="1"/>
  <c r="V467" i="1"/>
  <c r="N342" i="1"/>
  <c r="AP342" i="1" s="1"/>
  <c r="AS436" i="1"/>
  <c r="U463" i="1"/>
  <c r="V463" i="1"/>
  <c r="N466" i="1"/>
  <c r="AP466" i="1" s="1"/>
  <c r="U667" i="1"/>
  <c r="N189" i="1"/>
  <c r="AP189" i="1" s="1"/>
  <c r="N132" i="1"/>
  <c r="AP132" i="1" s="1"/>
  <c r="N186" i="1"/>
  <c r="AP186" i="1" s="1"/>
  <c r="N50" i="1"/>
  <c r="AP50" i="1" s="1"/>
  <c r="N191" i="1"/>
  <c r="AP191" i="1" s="1"/>
  <c r="N17" i="1"/>
  <c r="AP17" i="1" s="1"/>
  <c r="N120" i="1"/>
  <c r="AP120" i="1" s="1"/>
  <c r="U737" i="1"/>
  <c r="N205" i="1"/>
  <c r="AP205" i="1" s="1"/>
  <c r="N190" i="1"/>
  <c r="AP190" i="1" s="1"/>
  <c r="N16" i="1"/>
  <c r="AP16" i="1" s="1"/>
  <c r="T469" i="1"/>
  <c r="N469" i="1" s="1"/>
  <c r="AP469" i="1" s="1"/>
  <c r="N109" i="1"/>
  <c r="AP109" i="1" s="1"/>
  <c r="T98" i="1"/>
  <c r="S271" i="1"/>
  <c r="N635" i="1"/>
  <c r="AP635" i="1" s="1"/>
  <c r="N108" i="1"/>
  <c r="AP108" i="1" s="1"/>
  <c r="N21" i="1"/>
  <c r="AP21" i="1" s="1"/>
  <c r="AS581" i="1"/>
  <c r="S548" i="1"/>
  <c r="P636" i="1"/>
  <c r="N636" i="1" s="1"/>
  <c r="AP636" i="1" s="1"/>
  <c r="AQ706" i="1"/>
  <c r="R646" i="1"/>
  <c r="AQ650" i="1"/>
  <c r="R650" i="1" s="1"/>
  <c r="G749" i="10"/>
  <c r="H749" i="10"/>
  <c r="I749" i="10"/>
  <c r="J749" i="10"/>
  <c r="K749" i="10"/>
  <c r="L749" i="10"/>
  <c r="N749" i="10"/>
  <c r="O749" i="10"/>
  <c r="P749" i="10"/>
  <c r="Q749" i="10"/>
  <c r="F749" i="10"/>
  <c r="K748" i="10"/>
  <c r="K747" i="10"/>
  <c r="L747" i="10"/>
  <c r="E742" i="10"/>
  <c r="E741" i="10"/>
  <c r="E740" i="10"/>
  <c r="E739" i="10"/>
  <c r="E738" i="10"/>
  <c r="E737" i="10"/>
  <c r="E736" i="10"/>
  <c r="R736" i="1" s="1"/>
  <c r="E735" i="10"/>
  <c r="E734" i="10"/>
  <c r="E733" i="10"/>
  <c r="E732" i="10"/>
  <c r="R732" i="1" s="1"/>
  <c r="E731" i="10"/>
  <c r="E730" i="10"/>
  <c r="E729" i="10"/>
  <c r="R729" i="1" s="1"/>
  <c r="E728" i="10"/>
  <c r="E727" i="10"/>
  <c r="E726" i="10"/>
  <c r="T726" i="1" s="1"/>
  <c r="N726" i="1" s="1"/>
  <c r="AP726" i="1" s="1"/>
  <c r="E725" i="10"/>
  <c r="P725" i="1" s="1"/>
  <c r="E724" i="10"/>
  <c r="T724" i="1" s="1"/>
  <c r="N724" i="1" s="1"/>
  <c r="AP724" i="1" s="1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T705" i="1" s="1"/>
  <c r="N705" i="1" s="1"/>
  <c r="AP705" i="1" s="1"/>
  <c r="E704" i="10"/>
  <c r="E703" i="10"/>
  <c r="E702" i="10"/>
  <c r="E701" i="10"/>
  <c r="E700" i="10"/>
  <c r="E699" i="10"/>
  <c r="E698" i="10"/>
  <c r="E697" i="10"/>
  <c r="E696" i="10"/>
  <c r="S696" i="1" s="1"/>
  <c r="E695" i="10"/>
  <c r="E694" i="10"/>
  <c r="E693" i="10"/>
  <c r="E692" i="10"/>
  <c r="E691" i="10"/>
  <c r="E690" i="10"/>
  <c r="E689" i="10"/>
  <c r="E688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T645" i="1" s="1"/>
  <c r="N645" i="1" s="1"/>
  <c r="AP645" i="1" s="1"/>
  <c r="E644" i="10"/>
  <c r="E643" i="10"/>
  <c r="E131" i="10"/>
  <c r="E642" i="10"/>
  <c r="E641" i="10"/>
  <c r="E640" i="10"/>
  <c r="E639" i="10"/>
  <c r="E638" i="10"/>
  <c r="E637" i="10"/>
  <c r="T637" i="1" s="1"/>
  <c r="E634" i="10"/>
  <c r="E633" i="10"/>
  <c r="E631" i="10"/>
  <c r="E630" i="10"/>
  <c r="E629" i="10"/>
  <c r="R629" i="1" s="1"/>
  <c r="S629" i="1" s="1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T615" i="1" s="1"/>
  <c r="N615" i="1" s="1"/>
  <c r="AP615" i="1" s="1"/>
  <c r="E614" i="10"/>
  <c r="E613" i="10"/>
  <c r="E612" i="10"/>
  <c r="E611" i="10"/>
  <c r="E610" i="10"/>
  <c r="E609" i="10"/>
  <c r="E608" i="10"/>
  <c r="E607" i="10"/>
  <c r="T607" i="1" s="1"/>
  <c r="N607" i="1" s="1"/>
  <c r="AP607" i="1" s="1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7" i="10"/>
  <c r="E586" i="10"/>
  <c r="E585" i="10"/>
  <c r="E584" i="10"/>
  <c r="E583" i="10"/>
  <c r="E582" i="10"/>
  <c r="T582" i="1" s="1"/>
  <c r="N582" i="1" s="1"/>
  <c r="AP582" i="1" s="1"/>
  <c r="E581" i="10"/>
  <c r="E580" i="10"/>
  <c r="T580" i="1" s="1"/>
  <c r="N580" i="1" s="1"/>
  <c r="AP580" i="1" s="1"/>
  <c r="E579" i="10"/>
  <c r="T579" i="1" s="1"/>
  <c r="N579" i="1" s="1"/>
  <c r="AP579" i="1" s="1"/>
  <c r="E578" i="10"/>
  <c r="E577" i="10"/>
  <c r="E576" i="10"/>
  <c r="S576" i="1" s="1"/>
  <c r="E575" i="10"/>
  <c r="E574" i="10"/>
  <c r="E573" i="10"/>
  <c r="R573" i="1" s="1"/>
  <c r="E572" i="10"/>
  <c r="E571" i="10"/>
  <c r="E570" i="10"/>
  <c r="E569" i="10"/>
  <c r="E568" i="10"/>
  <c r="E567" i="10"/>
  <c r="E566" i="10"/>
  <c r="T566" i="1" s="1"/>
  <c r="N566" i="1" s="1"/>
  <c r="AP566" i="1" s="1"/>
  <c r="E565" i="10"/>
  <c r="E564" i="10"/>
  <c r="T564" i="1" s="1"/>
  <c r="N564" i="1" s="1"/>
  <c r="AP564" i="1" s="1"/>
  <c r="E563" i="10"/>
  <c r="E562" i="10"/>
  <c r="E561" i="10"/>
  <c r="E560" i="10"/>
  <c r="E559" i="10"/>
  <c r="E558" i="10"/>
  <c r="S558" i="1" s="1"/>
  <c r="E557" i="10"/>
  <c r="E556" i="10"/>
  <c r="E555" i="10"/>
  <c r="E554" i="10"/>
  <c r="E553" i="10"/>
  <c r="E552" i="10"/>
  <c r="E551" i="10"/>
  <c r="E550" i="10"/>
  <c r="E549" i="10"/>
  <c r="E546" i="10"/>
  <c r="T546" i="1" s="1"/>
  <c r="N546" i="1" s="1"/>
  <c r="AP546" i="1" s="1"/>
  <c r="E545" i="10"/>
  <c r="E544" i="10"/>
  <c r="E543" i="10"/>
  <c r="E542" i="10"/>
  <c r="T542" i="1" s="1"/>
  <c r="N542" i="1" s="1"/>
  <c r="AP542" i="1" s="1"/>
  <c r="E541" i="10"/>
  <c r="E540" i="10"/>
  <c r="E539" i="10"/>
  <c r="E538" i="10"/>
  <c r="E537" i="10"/>
  <c r="E536" i="10"/>
  <c r="E535" i="10"/>
  <c r="T535" i="1" s="1"/>
  <c r="N535" i="1" s="1"/>
  <c r="AP535" i="1" s="1"/>
  <c r="E534" i="10"/>
  <c r="E531" i="10"/>
  <c r="S531" i="1" s="1"/>
  <c r="AT531" i="1" s="1"/>
  <c r="E530" i="10"/>
  <c r="E528" i="10"/>
  <c r="E526" i="10"/>
  <c r="E524" i="10"/>
  <c r="E523" i="10"/>
  <c r="E522" i="10"/>
  <c r="E521" i="10"/>
  <c r="E520" i="10"/>
  <c r="E519" i="10"/>
  <c r="P519" i="1" s="1"/>
  <c r="E518" i="10"/>
  <c r="E517" i="10"/>
  <c r="E516" i="10"/>
  <c r="E515" i="10"/>
  <c r="S515" i="1" s="1"/>
  <c r="E514" i="10"/>
  <c r="E513" i="10"/>
  <c r="E512" i="10"/>
  <c r="E510" i="10"/>
  <c r="T510" i="1" s="1"/>
  <c r="N510" i="1" s="1"/>
  <c r="AP510" i="1" s="1"/>
  <c r="E509" i="10"/>
  <c r="E506" i="10"/>
  <c r="E505" i="10"/>
  <c r="E504" i="10"/>
  <c r="E503" i="10"/>
  <c r="E502" i="10"/>
  <c r="E500" i="10"/>
  <c r="E499" i="10"/>
  <c r="E498" i="10"/>
  <c r="E497" i="10"/>
  <c r="E496" i="10"/>
  <c r="E491" i="10"/>
  <c r="E488" i="10"/>
  <c r="E487" i="10"/>
  <c r="E485" i="10"/>
  <c r="E484" i="10"/>
  <c r="E483" i="10"/>
  <c r="E482" i="10"/>
  <c r="E481" i="10"/>
  <c r="E480" i="10"/>
  <c r="T480" i="1" s="1"/>
  <c r="N480" i="1" s="1"/>
  <c r="AP480" i="1" s="1"/>
  <c r="E479" i="10"/>
  <c r="E478" i="10"/>
  <c r="E477" i="10"/>
  <c r="E476" i="10"/>
  <c r="E475" i="10"/>
  <c r="E474" i="10"/>
  <c r="E473" i="10"/>
  <c r="E472" i="10"/>
  <c r="E196" i="10"/>
  <c r="E460" i="10"/>
  <c r="E459" i="10"/>
  <c r="E458" i="10"/>
  <c r="E457" i="10"/>
  <c r="E456" i="10"/>
  <c r="E455" i="10"/>
  <c r="E454" i="10"/>
  <c r="E453" i="10"/>
  <c r="E183" i="10"/>
  <c r="E452" i="10"/>
  <c r="E451" i="10"/>
  <c r="E450" i="10"/>
  <c r="E449" i="10"/>
  <c r="T449" i="1" s="1"/>
  <c r="E448" i="10"/>
  <c r="E447" i="10"/>
  <c r="E446" i="10"/>
  <c r="T446" i="1" s="1"/>
  <c r="E445" i="10"/>
  <c r="E444" i="10"/>
  <c r="T444" i="1" s="1"/>
  <c r="E443" i="10"/>
  <c r="E440" i="10"/>
  <c r="E439" i="10"/>
  <c r="E438" i="10"/>
  <c r="E437" i="10"/>
  <c r="E436" i="10"/>
  <c r="E434" i="10"/>
  <c r="E433" i="10"/>
  <c r="E432" i="10"/>
  <c r="E431" i="10"/>
  <c r="E429" i="10"/>
  <c r="E428" i="10"/>
  <c r="E427" i="10"/>
  <c r="E426" i="10"/>
  <c r="E424" i="10"/>
  <c r="E423" i="10"/>
  <c r="E422" i="10"/>
  <c r="E421" i="10"/>
  <c r="E420" i="10"/>
  <c r="E419" i="10"/>
  <c r="E418" i="10"/>
  <c r="S418" i="1" s="1"/>
  <c r="E417" i="10"/>
  <c r="E416" i="10"/>
  <c r="E415" i="10"/>
  <c r="E414" i="10"/>
  <c r="E413" i="10"/>
  <c r="E412" i="10"/>
  <c r="E411" i="10"/>
  <c r="E410" i="10"/>
  <c r="T410" i="1" s="1"/>
  <c r="N410" i="1" s="1"/>
  <c r="AP410" i="1" s="1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89" i="10"/>
  <c r="E388" i="10"/>
  <c r="E387" i="10"/>
  <c r="E385" i="10"/>
  <c r="E371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5" i="10"/>
  <c r="E354" i="10"/>
  <c r="E353" i="10"/>
  <c r="E352" i="10"/>
  <c r="E351" i="10"/>
  <c r="E350" i="10"/>
  <c r="E349" i="10"/>
  <c r="E347" i="10"/>
  <c r="E348" i="10"/>
  <c r="E139" i="10"/>
  <c r="E346" i="10"/>
  <c r="E345" i="10"/>
  <c r="E344" i="10"/>
  <c r="E341" i="10"/>
  <c r="E130" i="10"/>
  <c r="E340" i="10"/>
  <c r="E339" i="10"/>
  <c r="E338" i="10"/>
  <c r="E336" i="10"/>
  <c r="E335" i="10"/>
  <c r="E334" i="10"/>
  <c r="E332" i="10"/>
  <c r="E331" i="10"/>
  <c r="E329" i="10"/>
  <c r="E328" i="10"/>
  <c r="E327" i="10"/>
  <c r="E325" i="10"/>
  <c r="E323" i="10"/>
  <c r="E322" i="10"/>
  <c r="E321" i="10"/>
  <c r="E115" i="10"/>
  <c r="E114" i="10"/>
  <c r="E320" i="10"/>
  <c r="E319" i="10"/>
  <c r="E316" i="10"/>
  <c r="E315" i="10"/>
  <c r="E110" i="10"/>
  <c r="E314" i="10"/>
  <c r="E313" i="10"/>
  <c r="E312" i="10"/>
  <c r="E311" i="10"/>
  <c r="E310" i="10"/>
  <c r="E309" i="10"/>
  <c r="R309" i="1" s="1"/>
  <c r="E308" i="10"/>
  <c r="E307" i="10"/>
  <c r="E305" i="10"/>
  <c r="E301" i="10"/>
  <c r="E302" i="10"/>
  <c r="E296" i="10"/>
  <c r="E295" i="10"/>
  <c r="E294" i="10"/>
  <c r="E292" i="10"/>
  <c r="E291" i="10"/>
  <c r="E97" i="10"/>
  <c r="R97" i="1" s="1"/>
  <c r="AQ596" i="1" s="1"/>
  <c r="R596" i="1" s="1"/>
  <c r="E290" i="10"/>
  <c r="E289" i="10"/>
  <c r="E286" i="10"/>
  <c r="E284" i="10"/>
  <c r="E86" i="10"/>
  <c r="S86" i="1" s="1"/>
  <c r="T107" i="1" s="1"/>
  <c r="N107" i="1" s="1"/>
  <c r="AP107" i="1" s="1"/>
  <c r="E283" i="10"/>
  <c r="E282" i="10"/>
  <c r="E280" i="10"/>
  <c r="E279" i="10"/>
  <c r="E278" i="10"/>
  <c r="E277" i="10"/>
  <c r="E276" i="10"/>
  <c r="E275" i="10"/>
  <c r="E274" i="10"/>
  <c r="E79" i="10"/>
  <c r="E270" i="10"/>
  <c r="E269" i="10"/>
  <c r="E267" i="10"/>
  <c r="E265" i="10"/>
  <c r="E56" i="10"/>
  <c r="N56" i="1" s="1"/>
  <c r="AP56" i="1" s="1"/>
  <c r="E263" i="10"/>
  <c r="E262" i="10"/>
  <c r="E261" i="10"/>
  <c r="E260" i="10"/>
  <c r="E259" i="10"/>
  <c r="E258" i="10"/>
  <c r="E256" i="10"/>
  <c r="E255" i="10"/>
  <c r="E254" i="10"/>
  <c r="E252" i="10"/>
  <c r="E251" i="10"/>
  <c r="E54" i="10"/>
  <c r="E248" i="10"/>
  <c r="E247" i="10"/>
  <c r="E246" i="10"/>
  <c r="E245" i="10"/>
  <c r="E244" i="10"/>
  <c r="E243" i="10"/>
  <c r="E242" i="10"/>
  <c r="E241" i="10"/>
  <c r="E240" i="10"/>
  <c r="E239" i="10"/>
  <c r="E237" i="10"/>
  <c r="E235" i="10"/>
  <c r="E233" i="10"/>
  <c r="E232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6" i="10"/>
  <c r="E215" i="10"/>
  <c r="E214" i="10"/>
  <c r="E213" i="10"/>
  <c r="E212" i="10"/>
  <c r="S135" i="1"/>
  <c r="U430" i="1" l="1"/>
  <c r="AP430" i="1"/>
  <c r="V380" i="1"/>
  <c r="V468" i="1"/>
  <c r="U380" i="1"/>
  <c r="U468" i="1"/>
  <c r="V238" i="1"/>
  <c r="U238" i="1"/>
  <c r="V470" i="1"/>
  <c r="U470" i="1"/>
  <c r="U342" i="1"/>
  <c r="V342" i="1"/>
  <c r="T523" i="1"/>
  <c r="N523" i="1" s="1"/>
  <c r="V464" i="1"/>
  <c r="U464" i="1"/>
  <c r="P324" i="1"/>
  <c r="S324" i="1" s="1"/>
  <c r="U466" i="1"/>
  <c r="V466" i="1"/>
  <c r="T178" i="1"/>
  <c r="N178" i="1" s="1"/>
  <c r="AP178" i="1" s="1"/>
  <c r="T482" i="1"/>
  <c r="N482" i="1" s="1"/>
  <c r="U281" i="1"/>
  <c r="V281" i="1"/>
  <c r="U285" i="1"/>
  <c r="V285" i="1"/>
  <c r="P581" i="1"/>
  <c r="T583" i="1" s="1"/>
  <c r="N583" i="1" s="1"/>
  <c r="AP583" i="1" s="1"/>
  <c r="V304" i="1"/>
  <c r="U304" i="1"/>
  <c r="U287" i="1"/>
  <c r="V287" i="1"/>
  <c r="N515" i="1"/>
  <c r="AP515" i="1" s="1"/>
  <c r="P696" i="1"/>
  <c r="N531" i="1"/>
  <c r="AP531" i="1" s="1"/>
  <c r="P576" i="1"/>
  <c r="T576" i="1" s="1"/>
  <c r="N576" i="1" s="1"/>
  <c r="AP576" i="1" s="1"/>
  <c r="U564" i="1"/>
  <c r="U726" i="1"/>
  <c r="U724" i="1"/>
  <c r="U510" i="1"/>
  <c r="U566" i="1"/>
  <c r="U615" i="1"/>
  <c r="U579" i="1"/>
  <c r="U705" i="1"/>
  <c r="U542" i="1"/>
  <c r="U580" i="1"/>
  <c r="U535" i="1"/>
  <c r="U645" i="1"/>
  <c r="U480" i="1"/>
  <c r="U515" i="1"/>
  <c r="U582" i="1"/>
  <c r="U607" i="1"/>
  <c r="U546" i="1"/>
  <c r="N98" i="1"/>
  <c r="AP98" i="1" s="1"/>
  <c r="U469" i="1"/>
  <c r="V469" i="1"/>
  <c r="T289" i="1"/>
  <c r="T312" i="1"/>
  <c r="N312" i="1" s="1"/>
  <c r="AP312" i="1" s="1"/>
  <c r="P329" i="1"/>
  <c r="N329" i="1" s="1"/>
  <c r="AP329" i="1" s="1"/>
  <c r="T414" i="1"/>
  <c r="N414" i="1" s="1"/>
  <c r="AP414" i="1" s="1"/>
  <c r="T443" i="1"/>
  <c r="N443" i="1" s="1"/>
  <c r="AP443" i="1" s="1"/>
  <c r="T440" i="1"/>
  <c r="N440" i="1" s="1"/>
  <c r="AP440" i="1" s="1"/>
  <c r="R228" i="1"/>
  <c r="T221" i="1"/>
  <c r="N221" i="1" s="1"/>
  <c r="AP221" i="1" s="1"/>
  <c r="S270" i="1"/>
  <c r="T290" i="1"/>
  <c r="T406" i="1"/>
  <c r="N406" i="1" s="1"/>
  <c r="AP406" i="1" s="1"/>
  <c r="T459" i="1"/>
  <c r="N459" i="1" s="1"/>
  <c r="AP459" i="1" s="1"/>
  <c r="S252" i="1"/>
  <c r="T305" i="1"/>
  <c r="N305" i="1" s="1"/>
  <c r="AP305" i="1" s="1"/>
  <c r="T314" i="1"/>
  <c r="N314" i="1" s="1"/>
  <c r="AP314" i="1" s="1"/>
  <c r="T321" i="1"/>
  <c r="N321" i="1" s="1"/>
  <c r="AP321" i="1" s="1"/>
  <c r="R332" i="1"/>
  <c r="S347" i="1" s="1"/>
  <c r="S350" i="1"/>
  <c r="T254" i="1"/>
  <c r="N254" i="1" s="1"/>
  <c r="AP254" i="1" s="1"/>
  <c r="T334" i="1"/>
  <c r="T453" i="1"/>
  <c r="N453" i="1" s="1"/>
  <c r="AP453" i="1" s="1"/>
  <c r="R308" i="1"/>
  <c r="S308" i="1" s="1"/>
  <c r="T454" i="1"/>
  <c r="N454" i="1" s="1"/>
  <c r="AP454" i="1" s="1"/>
  <c r="S216" i="1"/>
  <c r="S353" i="1"/>
  <c r="S428" i="1"/>
  <c r="T271" i="1"/>
  <c r="T258" i="1"/>
  <c r="N258" i="1" s="1"/>
  <c r="AP258" i="1" s="1"/>
  <c r="S327" i="1"/>
  <c r="T363" i="1"/>
  <c r="N363" i="1" s="1"/>
  <c r="AP363" i="1" s="1"/>
  <c r="T403" i="1"/>
  <c r="N403" i="1" s="1"/>
  <c r="AP403" i="1" s="1"/>
  <c r="T420" i="1"/>
  <c r="N420" i="1" s="1"/>
  <c r="AP420" i="1" s="1"/>
  <c r="T456" i="1"/>
  <c r="N456" i="1" s="1"/>
  <c r="AP456" i="1" s="1"/>
  <c r="P283" i="1"/>
  <c r="P742" i="1"/>
  <c r="T742" i="1" s="1"/>
  <c r="N742" i="1" s="1"/>
  <c r="AP742" i="1" s="1"/>
  <c r="P666" i="1"/>
  <c r="N666" i="1" s="1"/>
  <c r="AP666" i="1" s="1"/>
  <c r="T741" i="1"/>
  <c r="N741" i="1" s="1"/>
  <c r="AP741" i="1" s="1"/>
  <c r="T662" i="1"/>
  <c r="N662" i="1" s="1"/>
  <c r="AP662" i="1" s="1"/>
  <c r="S587" i="1"/>
  <c r="T589" i="1" s="1"/>
  <c r="N589" i="1" s="1"/>
  <c r="AP589" i="1" s="1"/>
  <c r="S647" i="1"/>
  <c r="T631" i="1"/>
  <c r="N631" i="1" s="1"/>
  <c r="AP631" i="1" s="1"/>
  <c r="P649" i="1"/>
  <c r="N649" i="1" s="1"/>
  <c r="AP649" i="1" s="1"/>
  <c r="P657" i="1"/>
  <c r="T657" i="1" s="1"/>
  <c r="N657" i="1" s="1"/>
  <c r="AP657" i="1" s="1"/>
  <c r="S665" i="1"/>
  <c r="S365" i="1"/>
  <c r="S344" i="1"/>
  <c r="S543" i="1"/>
  <c r="S537" i="1"/>
  <c r="S505" i="1"/>
  <c r="S214" i="1"/>
  <c r="T634" i="1"/>
  <c r="N634" i="1" s="1"/>
  <c r="AP634" i="1" s="1"/>
  <c r="U635" i="1"/>
  <c r="AD635" i="1"/>
  <c r="U410" i="1"/>
  <c r="V410" i="1"/>
  <c r="U636" i="1"/>
  <c r="T677" i="1"/>
  <c r="N677" i="1" s="1"/>
  <c r="AP677" i="1" s="1"/>
  <c r="T640" i="1"/>
  <c r="N640" i="1" s="1"/>
  <c r="AP640" i="1" s="1"/>
  <c r="T670" i="1"/>
  <c r="N670" i="1" s="1"/>
  <c r="AP670" i="1" s="1"/>
  <c r="T678" i="1"/>
  <c r="N678" i="1" s="1"/>
  <c r="AP678" i="1" s="1"/>
  <c r="T562" i="1"/>
  <c r="N562" i="1" s="1"/>
  <c r="AP562" i="1" s="1"/>
  <c r="T669" i="1"/>
  <c r="N669" i="1" s="1"/>
  <c r="AP669" i="1" s="1"/>
  <c r="S452" i="1"/>
  <c r="S183" i="1"/>
  <c r="T183" i="1" s="1"/>
  <c r="T630" i="1"/>
  <c r="N630" i="1" s="1"/>
  <c r="AP630" i="1" s="1"/>
  <c r="T671" i="1"/>
  <c r="N671" i="1" s="1"/>
  <c r="AP671" i="1" s="1"/>
  <c r="T679" i="1"/>
  <c r="N679" i="1" s="1"/>
  <c r="AP679" i="1" s="1"/>
  <c r="T131" i="1"/>
  <c r="T680" i="1"/>
  <c r="N680" i="1" s="1"/>
  <c r="AP680" i="1" s="1"/>
  <c r="T697" i="1"/>
  <c r="N697" i="1" s="1"/>
  <c r="AP697" i="1" s="1"/>
  <c r="T728" i="1"/>
  <c r="N728" i="1" s="1"/>
  <c r="AP728" i="1" s="1"/>
  <c r="S427" i="1"/>
  <c r="T673" i="1"/>
  <c r="N673" i="1" s="1"/>
  <c r="AP673" i="1" s="1"/>
  <c r="T681" i="1"/>
  <c r="N681" i="1" s="1"/>
  <c r="AP681" i="1" s="1"/>
  <c r="T706" i="1"/>
  <c r="N706" i="1" s="1"/>
  <c r="AP706" i="1" s="1"/>
  <c r="T643" i="1"/>
  <c r="N643" i="1" s="1"/>
  <c r="AP643" i="1" s="1"/>
  <c r="T651" i="1"/>
  <c r="N651" i="1" s="1"/>
  <c r="AP651" i="1" s="1"/>
  <c r="T682" i="1"/>
  <c r="N682" i="1" s="1"/>
  <c r="AP682" i="1" s="1"/>
  <c r="T707" i="1"/>
  <c r="N707" i="1" s="1"/>
  <c r="AP707" i="1" s="1"/>
  <c r="T715" i="1"/>
  <c r="N715" i="1" s="1"/>
  <c r="AP715" i="1" s="1"/>
  <c r="T683" i="1"/>
  <c r="N683" i="1" s="1"/>
  <c r="AP683" i="1" s="1"/>
  <c r="T676" i="1"/>
  <c r="N676" i="1" s="1"/>
  <c r="AP676" i="1" s="1"/>
  <c r="N581" i="1"/>
  <c r="AP581" i="1" s="1"/>
  <c r="T646" i="1"/>
  <c r="N646" i="1" s="1"/>
  <c r="AP646" i="1" s="1"/>
  <c r="AS610" i="1"/>
  <c r="S610" i="1" s="1"/>
  <c r="N181" i="1"/>
  <c r="AP181" i="1" s="1"/>
  <c r="T139" i="1"/>
  <c r="S129" i="1"/>
  <c r="S172" i="1"/>
  <c r="N444" i="1"/>
  <c r="AP444" i="1" s="1"/>
  <c r="T577" i="1"/>
  <c r="N577" i="1" s="1"/>
  <c r="AP577" i="1" s="1"/>
  <c r="N446" i="1"/>
  <c r="AP446" i="1" s="1"/>
  <c r="S499" i="1"/>
  <c r="N449" i="1"/>
  <c r="AP449" i="1" s="1"/>
  <c r="S685" i="1"/>
  <c r="S686" i="1"/>
  <c r="T519" i="1"/>
  <c r="N519" i="1" s="1"/>
  <c r="AP519" i="1" s="1"/>
  <c r="S404" i="1"/>
  <c r="S203" i="1"/>
  <c r="S202" i="1"/>
  <c r="R197" i="1"/>
  <c r="S438" i="1"/>
  <c r="T164" i="1"/>
  <c r="T162" i="1"/>
  <c r="S160" i="1"/>
  <c r="T180" i="1" s="1"/>
  <c r="N180" i="1" s="1"/>
  <c r="AP180" i="1" s="1"/>
  <c r="S156" i="1"/>
  <c r="AS413" i="1" s="1"/>
  <c r="S154" i="1"/>
  <c r="R146" i="1"/>
  <c r="S138" i="1"/>
  <c r="S127" i="1"/>
  <c r="S118" i="1"/>
  <c r="S117" i="1"/>
  <c r="S106" i="1"/>
  <c r="S104" i="1"/>
  <c r="T125" i="1" s="1"/>
  <c r="N125" i="1" s="1"/>
  <c r="AP125" i="1" s="1"/>
  <c r="R94" i="1"/>
  <c r="S115" i="1" s="1"/>
  <c r="S92" i="1"/>
  <c r="S69" i="1"/>
  <c r="S60" i="1"/>
  <c r="R53" i="1"/>
  <c r="S41" i="1"/>
  <c r="AT41" i="1" s="1"/>
  <c r="S224" i="1"/>
  <c r="S226" i="1"/>
  <c r="S232" i="1"/>
  <c r="S239" i="1"/>
  <c r="S241" i="1"/>
  <c r="S243" i="1"/>
  <c r="S247" i="1"/>
  <c r="S54" i="1"/>
  <c r="S260" i="1"/>
  <c r="S262" i="1"/>
  <c r="R275" i="1"/>
  <c r="S277" i="1"/>
  <c r="R279" i="1"/>
  <c r="R282" i="1"/>
  <c r="S301" i="1"/>
  <c r="S309" i="1"/>
  <c r="R311" i="1"/>
  <c r="S316" i="1"/>
  <c r="S322" i="1"/>
  <c r="R328" i="1"/>
  <c r="R331" i="1"/>
  <c r="R130" i="1"/>
  <c r="S349" i="1"/>
  <c r="S351" i="1"/>
  <c r="S355" i="1"/>
  <c r="S358" i="1"/>
  <c r="S360" i="1"/>
  <c r="S362" i="1"/>
  <c r="S364" i="1"/>
  <c r="S371" i="1"/>
  <c r="S387" i="1"/>
  <c r="S389" i="1"/>
  <c r="S392" i="1"/>
  <c r="S394" i="1"/>
  <c r="T405" i="1" s="1"/>
  <c r="N405" i="1" s="1"/>
  <c r="AP405" i="1" s="1"/>
  <c r="S396" i="1"/>
  <c r="S400" i="1"/>
  <c r="S407" i="1"/>
  <c r="S413" i="1"/>
  <c r="S415" i="1"/>
  <c r="S417" i="1"/>
  <c r="S421" i="1"/>
  <c r="S423" i="1"/>
  <c r="S426" i="1"/>
  <c r="T436" i="1" s="1"/>
  <c r="S445" i="1"/>
  <c r="S196" i="1"/>
  <c r="S475" i="1"/>
  <c r="S477" i="1"/>
  <c r="S491" i="1"/>
  <c r="N491" i="1" s="1"/>
  <c r="AP491" i="1" s="1"/>
  <c r="S504" i="1"/>
  <c r="S512" i="1"/>
  <c r="T514" i="1"/>
  <c r="N514" i="1" s="1"/>
  <c r="AP514" i="1" s="1"/>
  <c r="S518" i="1"/>
  <c r="S520" i="1"/>
  <c r="S522" i="1"/>
  <c r="S524" i="1"/>
  <c r="S539" i="1"/>
  <c r="S541" i="1"/>
  <c r="S545" i="1"/>
  <c r="S550" i="1"/>
  <c r="P552" i="1"/>
  <c r="N552" i="1" s="1"/>
  <c r="AP552" i="1" s="1"/>
  <c r="S554" i="1"/>
  <c r="S556" i="1"/>
  <c r="S560" i="1"/>
  <c r="S568" i="1"/>
  <c r="S570" i="1"/>
  <c r="S590" i="1"/>
  <c r="R592" i="1"/>
  <c r="S592" i="1" s="1"/>
  <c r="S596" i="1"/>
  <c r="S598" i="1"/>
  <c r="S614" i="1"/>
  <c r="R620" i="1"/>
  <c r="S620" i="1" s="1"/>
  <c r="S622" i="1"/>
  <c r="P624" i="1"/>
  <c r="N624" i="1" s="1"/>
  <c r="AP624" i="1" s="1"/>
  <c r="N629" i="1"/>
  <c r="AP629" i="1" s="1"/>
  <c r="S642" i="1"/>
  <c r="S709" i="1"/>
  <c r="S711" i="1"/>
  <c r="S713" i="1"/>
  <c r="T717" i="1"/>
  <c r="N717" i="1" s="1"/>
  <c r="AP717" i="1" s="1"/>
  <c r="T719" i="1"/>
  <c r="N719" i="1" s="1"/>
  <c r="AP719" i="1" s="1"/>
  <c r="T721" i="1"/>
  <c r="N721" i="1" s="1"/>
  <c r="AP721" i="1" s="1"/>
  <c r="S206" i="1"/>
  <c r="S199" i="1"/>
  <c r="S431" i="1"/>
  <c r="S175" i="1"/>
  <c r="S168" i="1"/>
  <c r="T188" i="1" s="1"/>
  <c r="N188" i="1" s="1"/>
  <c r="AP188" i="1" s="1"/>
  <c r="S161" i="1"/>
  <c r="S159" i="1"/>
  <c r="S155" i="1"/>
  <c r="S122" i="1"/>
  <c r="T143" i="1" s="1"/>
  <c r="N143" i="1" s="1"/>
  <c r="AP143" i="1" s="1"/>
  <c r="R119" i="1"/>
  <c r="S140" i="1" s="1"/>
  <c r="S105" i="1"/>
  <c r="S103" i="1"/>
  <c r="AS317" i="1" s="1"/>
  <c r="S317" i="1" s="1"/>
  <c r="S96" i="1"/>
  <c r="N96" i="1" s="1"/>
  <c r="AP96" i="1" s="1"/>
  <c r="S89" i="1"/>
  <c r="S83" i="1"/>
  <c r="S74" i="1"/>
  <c r="S68" i="1"/>
  <c r="AS586" i="1" s="1"/>
  <c r="S586" i="1" s="1"/>
  <c r="S38" i="1"/>
  <c r="R29" i="1"/>
  <c r="S51" i="1" s="1"/>
  <c r="N51" i="1" s="1"/>
  <c r="AP51" i="1" s="1"/>
  <c r="S23" i="1"/>
  <c r="S19" i="1"/>
  <c r="S212" i="1"/>
  <c r="S225" i="1"/>
  <c r="S227" i="1"/>
  <c r="S233" i="1"/>
  <c r="S237" i="1"/>
  <c r="S240" i="1"/>
  <c r="S242" i="1"/>
  <c r="S244" i="1"/>
  <c r="S246" i="1"/>
  <c r="S248" i="1"/>
  <c r="S251" i="1"/>
  <c r="S256" i="1"/>
  <c r="S259" i="1"/>
  <c r="S261" i="1"/>
  <c r="S263" i="1"/>
  <c r="R269" i="1"/>
  <c r="AQ584" i="1" s="1"/>
  <c r="S278" i="1"/>
  <c r="S292" i="1"/>
  <c r="S295" i="1"/>
  <c r="N298" i="1"/>
  <c r="AP298" i="1" s="1"/>
  <c r="R315" i="1"/>
  <c r="S319" i="1"/>
  <c r="R323" i="1"/>
  <c r="S338" i="1"/>
  <c r="S352" i="1"/>
  <c r="S357" i="1"/>
  <c r="S359" i="1"/>
  <c r="S361" i="1"/>
  <c r="S367" i="1"/>
  <c r="S369" i="1"/>
  <c r="S385" i="1"/>
  <c r="S391" i="1"/>
  <c r="T402" i="1" s="1"/>
  <c r="N402" i="1" s="1"/>
  <c r="AP402" i="1" s="1"/>
  <c r="S393" i="1"/>
  <c r="S395" i="1"/>
  <c r="S397" i="1"/>
  <c r="S401" i="1"/>
  <c r="S408" i="1"/>
  <c r="S412" i="1"/>
  <c r="S416" i="1"/>
  <c r="S422" i="1"/>
  <c r="S424" i="1"/>
  <c r="S448" i="1"/>
  <c r="S450" i="1"/>
  <c r="S472" i="1"/>
  <c r="S474" i="1"/>
  <c r="S476" i="1"/>
  <c r="T486" i="1" s="1"/>
  <c r="N486" i="1" s="1"/>
  <c r="AP486" i="1" s="1"/>
  <c r="T478" i="1"/>
  <c r="S484" i="1"/>
  <c r="S488" i="1"/>
  <c r="S496" i="1"/>
  <c r="S500" i="1"/>
  <c r="S503" i="1"/>
  <c r="S517" i="1"/>
  <c r="S521" i="1"/>
  <c r="S526" i="1"/>
  <c r="S530" i="1"/>
  <c r="S534" i="1"/>
  <c r="S536" i="1"/>
  <c r="P549" i="1"/>
  <c r="N549" i="1" s="1"/>
  <c r="AP549" i="1" s="1"/>
  <c r="P551" i="1"/>
  <c r="N551" i="1" s="1"/>
  <c r="AP551" i="1" s="1"/>
  <c r="S553" i="1"/>
  <c r="S555" i="1"/>
  <c r="S557" i="1"/>
  <c r="S559" i="1"/>
  <c r="S561" i="1"/>
  <c r="R569" i="1"/>
  <c r="S573" i="1"/>
  <c r="R591" i="1"/>
  <c r="S591" i="1" s="1"/>
  <c r="S593" i="1"/>
  <c r="S595" i="1"/>
  <c r="S597" i="1"/>
  <c r="S599" i="1"/>
  <c r="R601" i="1"/>
  <c r="S601" i="1" s="1"/>
  <c r="S609" i="1"/>
  <c r="S611" i="1"/>
  <c r="S617" i="1"/>
  <c r="S619" i="1"/>
  <c r="S621" i="1"/>
  <c r="N637" i="1"/>
  <c r="AP637" i="1" s="1"/>
  <c r="S654" i="1"/>
  <c r="R656" i="1"/>
  <c r="S656" i="1" s="1"/>
  <c r="S660" i="1"/>
  <c r="S688" i="1"/>
  <c r="S702" i="1"/>
  <c r="S710" i="1"/>
  <c r="S712" i="1"/>
  <c r="T716" i="1"/>
  <c r="N716" i="1" s="1"/>
  <c r="AP716" i="1" s="1"/>
  <c r="T718" i="1"/>
  <c r="N718" i="1" s="1"/>
  <c r="AP718" i="1" s="1"/>
  <c r="T720" i="1"/>
  <c r="N720" i="1" s="1"/>
  <c r="AP720" i="1" s="1"/>
  <c r="S133" i="1"/>
  <c r="T544" i="1"/>
  <c r="N544" i="1" s="1"/>
  <c r="AP544" i="1" s="1"/>
  <c r="S165" i="1"/>
  <c r="T185" i="1" s="1"/>
  <c r="N185" i="1" s="1"/>
  <c r="AP185" i="1" s="1"/>
  <c r="S128" i="1"/>
  <c r="T148" i="1" s="1"/>
  <c r="N148" i="1" s="1"/>
  <c r="AP148" i="1" s="1"/>
  <c r="S195" i="1"/>
  <c r="R137" i="1"/>
  <c r="S157" i="1" s="1"/>
  <c r="S102" i="1"/>
  <c r="AS307" i="1" s="1"/>
  <c r="S307" i="1" s="1"/>
  <c r="T307" i="1" s="1"/>
  <c r="S101" i="1"/>
  <c r="T479" i="1"/>
  <c r="N479" i="1" s="1"/>
  <c r="AP479" i="1" s="1"/>
  <c r="S194" i="1"/>
  <c r="R147" i="1"/>
  <c r="S134" i="1"/>
  <c r="T20" i="1"/>
  <c r="S57" i="1"/>
  <c r="T79" i="1" s="1"/>
  <c r="S43" i="1"/>
  <c r="T65" i="1" s="1"/>
  <c r="N65" i="1" s="1"/>
  <c r="AP65" i="1" s="1"/>
  <c r="T34" i="1"/>
  <c r="S84" i="1"/>
  <c r="R33" i="1"/>
  <c r="S64" i="1"/>
  <c r="T86" i="1" s="1"/>
  <c r="S49" i="1"/>
  <c r="R39" i="1"/>
  <c r="N71" i="1"/>
  <c r="AP71" i="1" s="1"/>
  <c r="S62" i="1"/>
  <c r="S650" i="1"/>
  <c r="AA635" i="1"/>
  <c r="E748" i="10"/>
  <c r="R600" i="1"/>
  <c r="R602" i="1"/>
  <c r="S604" i="1" s="1"/>
  <c r="P608" i="1"/>
  <c r="S612" i="1"/>
  <c r="S653" i="1"/>
  <c r="S655" i="1"/>
  <c r="S659" i="1"/>
  <c r="S661" i="1"/>
  <c r="S663" i="1"/>
  <c r="N687" i="1"/>
  <c r="AP687" i="1" s="1"/>
  <c r="S693" i="1"/>
  <c r="S723" i="1"/>
  <c r="S729" i="1"/>
  <c r="S731" i="1"/>
  <c r="S733" i="1"/>
  <c r="R735" i="1"/>
  <c r="R339" i="1"/>
  <c r="S354" i="1" s="1"/>
  <c r="R473" i="1"/>
  <c r="T72" i="1"/>
  <c r="R274" i="1"/>
  <c r="S276" i="1"/>
  <c r="R310" i="1"/>
  <c r="S325" i="1" s="1"/>
  <c r="R623" i="1"/>
  <c r="S648" i="1"/>
  <c r="S652" i="1"/>
  <c r="S658" i="1"/>
  <c r="S664" i="1"/>
  <c r="S694" i="1"/>
  <c r="S708" i="1"/>
  <c r="S722" i="1"/>
  <c r="S730" i="1"/>
  <c r="S732" i="1"/>
  <c r="S734" i="1"/>
  <c r="S736" i="1"/>
  <c r="S738" i="1"/>
  <c r="E747" i="10"/>
  <c r="R747" i="10" s="1"/>
  <c r="R93" i="1"/>
  <c r="AQ297" i="1" s="1"/>
  <c r="R297" i="1" s="1"/>
  <c r="S200" i="1"/>
  <c r="S198" i="1"/>
  <c r="R22" i="1"/>
  <c r="S44" i="1" s="1"/>
  <c r="N334" i="1" l="1"/>
  <c r="AP334" i="1" s="1"/>
  <c r="AY334" i="1"/>
  <c r="AX610" i="1"/>
  <c r="AT610" i="1"/>
  <c r="N290" i="1"/>
  <c r="AP290" i="1" s="1"/>
  <c r="AY290" i="1"/>
  <c r="N289" i="1"/>
  <c r="AP289" i="1" s="1"/>
  <c r="AY289" i="1"/>
  <c r="U523" i="1"/>
  <c r="AP523" i="1"/>
  <c r="U482" i="1"/>
  <c r="AP482" i="1"/>
  <c r="S100" i="1"/>
  <c r="N79" i="1"/>
  <c r="AP79" i="1" s="1"/>
  <c r="T177" i="1"/>
  <c r="N177" i="1" s="1"/>
  <c r="AP177" i="1" s="1"/>
  <c r="U583" i="1"/>
  <c r="T340" i="1"/>
  <c r="N340" i="1" s="1"/>
  <c r="AP340" i="1" s="1"/>
  <c r="T606" i="1"/>
  <c r="N606" i="1" s="1"/>
  <c r="AP606" i="1" s="1"/>
  <c r="AS336" i="1"/>
  <c r="S336" i="1" s="1"/>
  <c r="T136" i="1"/>
  <c r="N136" i="1" s="1"/>
  <c r="AP136" i="1" s="1"/>
  <c r="AS486" i="1"/>
  <c r="T273" i="1"/>
  <c r="N273" i="1" s="1"/>
  <c r="AP273" i="1" s="1"/>
  <c r="U143" i="1"/>
  <c r="V143" i="1"/>
  <c r="AS684" i="1"/>
  <c r="S684" i="1" s="1"/>
  <c r="T384" i="1"/>
  <c r="N384" i="1" s="1"/>
  <c r="AP384" i="1" s="1"/>
  <c r="T174" i="1"/>
  <c r="N174" i="1" s="1"/>
  <c r="AP174" i="1" s="1"/>
  <c r="T419" i="1"/>
  <c r="N419" i="1" s="1"/>
  <c r="AP419" i="1" s="1"/>
  <c r="T398" i="1"/>
  <c r="N398" i="1" s="1"/>
  <c r="AP398" i="1" s="1"/>
  <c r="T575" i="1"/>
  <c r="N575" i="1" s="1"/>
  <c r="AP575" i="1" s="1"/>
  <c r="T375" i="1"/>
  <c r="N375" i="1" s="1"/>
  <c r="AP375" i="1" s="1"/>
  <c r="AS727" i="1"/>
  <c r="S727" i="1" s="1"/>
  <c r="AS704" i="1"/>
  <c r="S704" i="1" s="1"/>
  <c r="S594" i="1"/>
  <c r="S286" i="1"/>
  <c r="T76" i="1"/>
  <c r="N76" i="1" s="1"/>
  <c r="AP76" i="1" s="1"/>
  <c r="T411" i="1"/>
  <c r="N411" i="1" s="1"/>
  <c r="AP411" i="1" s="1"/>
  <c r="T366" i="1"/>
  <c r="N366" i="1" s="1"/>
  <c r="AP366" i="1" s="1"/>
  <c r="P432" i="1"/>
  <c r="T458" i="1"/>
  <c r="N458" i="1" s="1"/>
  <c r="AP458" i="1" s="1"/>
  <c r="T425" i="1"/>
  <c r="N425" i="1" s="1"/>
  <c r="AP425" i="1" s="1"/>
  <c r="T293" i="1"/>
  <c r="N293" i="1" s="1"/>
  <c r="AP293" i="1" s="1"/>
  <c r="T268" i="1"/>
  <c r="N268" i="1" s="1"/>
  <c r="AP268" i="1" s="1"/>
  <c r="AS725" i="1"/>
  <c r="S725" i="1" s="1"/>
  <c r="P376" i="1"/>
  <c r="T376" i="1" s="1"/>
  <c r="S343" i="1"/>
  <c r="AS647" i="1"/>
  <c r="AQ647" i="1"/>
  <c r="S217" i="1"/>
  <c r="AS484" i="1" s="1"/>
  <c r="T418" i="1"/>
  <c r="N418" i="1" s="1"/>
  <c r="AP418" i="1" s="1"/>
  <c r="T223" i="1"/>
  <c r="N223" i="1" s="1"/>
  <c r="AP223" i="1" s="1"/>
  <c r="T280" i="1"/>
  <c r="N280" i="1" s="1"/>
  <c r="AP280" i="1" s="1"/>
  <c r="T220" i="1"/>
  <c r="N220" i="1" s="1"/>
  <c r="AP220" i="1" s="1"/>
  <c r="S114" i="1"/>
  <c r="T135" i="1" s="1"/>
  <c r="T324" i="1"/>
  <c r="N324" i="1" s="1"/>
  <c r="AP324" i="1" s="1"/>
  <c r="AS700" i="1"/>
  <c r="S700" i="1" s="1"/>
  <c r="P266" i="1"/>
  <c r="T266" i="1" s="1"/>
  <c r="S75" i="1"/>
  <c r="T75" i="1" s="1"/>
  <c r="AQ267" i="1"/>
  <c r="R267" i="1" s="1"/>
  <c r="S267" i="1" s="1"/>
  <c r="AS469" i="1"/>
  <c r="T626" i="1"/>
  <c r="S300" i="1"/>
  <c r="T460" i="1"/>
  <c r="N460" i="1" s="1"/>
  <c r="AP460" i="1" s="1"/>
  <c r="U178" i="1"/>
  <c r="V178" i="1"/>
  <c r="T434" i="1"/>
  <c r="N434" i="1" s="1"/>
  <c r="AP434" i="1" s="1"/>
  <c r="P558" i="1"/>
  <c r="T558" i="1" s="1"/>
  <c r="N558" i="1" s="1"/>
  <c r="U486" i="1"/>
  <c r="V486" i="1"/>
  <c r="T264" i="1"/>
  <c r="N264" i="1" s="1"/>
  <c r="AP264" i="1" s="1"/>
  <c r="AS703" i="1"/>
  <c r="S703" i="1" s="1"/>
  <c r="T337" i="1"/>
  <c r="N337" i="1" s="1"/>
  <c r="AP337" i="1" s="1"/>
  <c r="T218" i="1"/>
  <c r="N218" i="1" s="1"/>
  <c r="AP218" i="1" s="1"/>
  <c r="N245" i="1"/>
  <c r="AP245" i="1" s="1"/>
  <c r="T399" i="1"/>
  <c r="N399" i="1" s="1"/>
  <c r="AP399" i="1" s="1"/>
  <c r="T222" i="1"/>
  <c r="N222" i="1" s="1"/>
  <c r="AP222" i="1" s="1"/>
  <c r="T433" i="1"/>
  <c r="N433" i="1" s="1"/>
  <c r="AP433" i="1" s="1"/>
  <c r="T383" i="1"/>
  <c r="N383" i="1" s="1"/>
  <c r="AP383" i="1" s="1"/>
  <c r="AS701" i="1"/>
  <c r="S701" i="1" s="1"/>
  <c r="T158" i="1"/>
  <c r="T294" i="1"/>
  <c r="S330" i="1"/>
  <c r="T381" i="1"/>
  <c r="N381" i="1" s="1"/>
  <c r="AP381" i="1" s="1"/>
  <c r="V51" i="1"/>
  <c r="U51" i="1"/>
  <c r="P441" i="1"/>
  <c r="S326" i="1"/>
  <c r="AS622" i="1" s="1"/>
  <c r="T166" i="1"/>
  <c r="T578" i="1"/>
  <c r="N578" i="1" s="1"/>
  <c r="AP578" i="1" s="1"/>
  <c r="P497" i="1"/>
  <c r="T497" i="1" s="1"/>
  <c r="N497" i="1" s="1"/>
  <c r="AP497" i="1" s="1"/>
  <c r="T455" i="1"/>
  <c r="N455" i="1" s="1"/>
  <c r="AP455" i="1" s="1"/>
  <c r="T236" i="1"/>
  <c r="N236" i="1" s="1"/>
  <c r="AP236" i="1" s="1"/>
  <c r="T219" i="1"/>
  <c r="N219" i="1" s="1"/>
  <c r="AP219" i="1" s="1"/>
  <c r="U221" i="1"/>
  <c r="U289" i="1"/>
  <c r="V321" i="1"/>
  <c r="V221" i="1"/>
  <c r="V340" i="1"/>
  <c r="U340" i="1"/>
  <c r="U531" i="1"/>
  <c r="U280" i="1"/>
  <c r="U443" i="1"/>
  <c r="V443" i="1"/>
  <c r="V414" i="1"/>
  <c r="V334" i="1"/>
  <c r="U290" i="1"/>
  <c r="V459" i="1"/>
  <c r="N653" i="1"/>
  <c r="AP653" i="1" s="1"/>
  <c r="N561" i="1"/>
  <c r="AP561" i="1" s="1"/>
  <c r="N475" i="1"/>
  <c r="AP475" i="1" s="1"/>
  <c r="N260" i="1"/>
  <c r="AP260" i="1" s="1"/>
  <c r="N694" i="1"/>
  <c r="AP694" i="1" s="1"/>
  <c r="N723" i="1"/>
  <c r="AP723" i="1" s="1"/>
  <c r="N612" i="1"/>
  <c r="AP612" i="1" s="1"/>
  <c r="T650" i="1"/>
  <c r="N650" i="1" s="1"/>
  <c r="AP650" i="1" s="1"/>
  <c r="N712" i="1"/>
  <c r="AP712" i="1" s="1"/>
  <c r="N597" i="1"/>
  <c r="AP597" i="1" s="1"/>
  <c r="N559" i="1"/>
  <c r="AP559" i="1" s="1"/>
  <c r="N530" i="1"/>
  <c r="AP530" i="1" s="1"/>
  <c r="N484" i="1"/>
  <c r="AP484" i="1" s="1"/>
  <c r="N424" i="1"/>
  <c r="AP424" i="1" s="1"/>
  <c r="N393" i="1"/>
  <c r="AP393" i="1" s="1"/>
  <c r="N354" i="1"/>
  <c r="AP354" i="1" s="1"/>
  <c r="N292" i="1"/>
  <c r="AP292" i="1" s="1"/>
  <c r="N248" i="1"/>
  <c r="AP248" i="1" s="1"/>
  <c r="N225" i="1"/>
  <c r="AP225" i="1" s="1"/>
  <c r="N594" i="1"/>
  <c r="AP594" i="1" s="1"/>
  <c r="T518" i="1"/>
  <c r="N407" i="1"/>
  <c r="AP407" i="1" s="1"/>
  <c r="N364" i="1"/>
  <c r="AP364" i="1" s="1"/>
  <c r="U414" i="1"/>
  <c r="N665" i="1"/>
  <c r="N252" i="1"/>
  <c r="AP252" i="1" s="1"/>
  <c r="N599" i="1"/>
  <c r="AP599" i="1" s="1"/>
  <c r="N295" i="1"/>
  <c r="AP295" i="1" s="1"/>
  <c r="N596" i="1"/>
  <c r="AP596" i="1" s="1"/>
  <c r="N738" i="1"/>
  <c r="AP738" i="1" s="1"/>
  <c r="N693" i="1"/>
  <c r="AP693" i="1" s="1"/>
  <c r="N710" i="1"/>
  <c r="AP710" i="1" s="1"/>
  <c r="N621" i="1"/>
  <c r="AP621" i="1" s="1"/>
  <c r="N595" i="1"/>
  <c r="AP595" i="1" s="1"/>
  <c r="N557" i="1"/>
  <c r="AP557" i="1" s="1"/>
  <c r="N526" i="1"/>
  <c r="AP526" i="1" s="1"/>
  <c r="N422" i="1"/>
  <c r="AP422" i="1" s="1"/>
  <c r="N391" i="1"/>
  <c r="AP391" i="1" s="1"/>
  <c r="N352" i="1"/>
  <c r="AP352" i="1" s="1"/>
  <c r="N278" i="1"/>
  <c r="AP278" i="1" s="1"/>
  <c r="N246" i="1"/>
  <c r="AP246" i="1" s="1"/>
  <c r="N592" i="1"/>
  <c r="AP592" i="1" s="1"/>
  <c r="N550" i="1"/>
  <c r="AP550" i="1" s="1"/>
  <c r="N445" i="1"/>
  <c r="AP445" i="1" s="1"/>
  <c r="N400" i="1"/>
  <c r="AP400" i="1" s="1"/>
  <c r="N362" i="1"/>
  <c r="AP362" i="1" s="1"/>
  <c r="N247" i="1"/>
  <c r="AP247" i="1" s="1"/>
  <c r="N499" i="1"/>
  <c r="AP499" i="1" s="1"/>
  <c r="P427" i="1"/>
  <c r="T427" i="1" s="1"/>
  <c r="N427" i="1" s="1"/>
  <c r="AP427" i="1" s="1"/>
  <c r="N350" i="1"/>
  <c r="AP350" i="1" s="1"/>
  <c r="N270" i="1"/>
  <c r="AP270" i="1" s="1"/>
  <c r="N276" i="1"/>
  <c r="AP276" i="1" s="1"/>
  <c r="N488" i="1"/>
  <c r="AP488" i="1" s="1"/>
  <c r="N251" i="1"/>
  <c r="AP251" i="1" s="1"/>
  <c r="N520" i="1"/>
  <c r="AP520" i="1" s="1"/>
  <c r="N224" i="1"/>
  <c r="AP224" i="1" s="1"/>
  <c r="N702" i="1"/>
  <c r="AP702" i="1" s="1"/>
  <c r="N619" i="1"/>
  <c r="AP619" i="1" s="1"/>
  <c r="N593" i="1"/>
  <c r="AP593" i="1" s="1"/>
  <c r="N555" i="1"/>
  <c r="AP555" i="1" s="1"/>
  <c r="N521" i="1"/>
  <c r="AP521" i="1" s="1"/>
  <c r="N476" i="1"/>
  <c r="AP476" i="1" s="1"/>
  <c r="N416" i="1"/>
  <c r="AP416" i="1" s="1"/>
  <c r="N385" i="1"/>
  <c r="AP385" i="1" s="1"/>
  <c r="N338" i="1"/>
  <c r="AP338" i="1" s="1"/>
  <c r="N244" i="1"/>
  <c r="AP244" i="1" s="1"/>
  <c r="T622" i="1"/>
  <c r="N622" i="1" s="1"/>
  <c r="AP622" i="1" s="1"/>
  <c r="N590" i="1"/>
  <c r="AP590" i="1" s="1"/>
  <c r="N545" i="1"/>
  <c r="AP545" i="1" s="1"/>
  <c r="N512" i="1"/>
  <c r="AP512" i="1" s="1"/>
  <c r="N426" i="1"/>
  <c r="AP426" i="1" s="1"/>
  <c r="N396" i="1"/>
  <c r="AP396" i="1" s="1"/>
  <c r="N360" i="1"/>
  <c r="AP360" i="1" s="1"/>
  <c r="N325" i="1"/>
  <c r="AP325" i="1" s="1"/>
  <c r="N243" i="1"/>
  <c r="AP243" i="1" s="1"/>
  <c r="P428" i="1"/>
  <c r="T428" i="1" s="1"/>
  <c r="N216" i="1"/>
  <c r="AP216" i="1" s="1"/>
  <c r="N357" i="1"/>
  <c r="AP357" i="1" s="1"/>
  <c r="N642" i="1"/>
  <c r="AP642" i="1" s="1"/>
  <c r="N301" i="1"/>
  <c r="AP301" i="1" s="1"/>
  <c r="N736" i="1"/>
  <c r="AP736" i="1" s="1"/>
  <c r="N734" i="1"/>
  <c r="AP734" i="1" s="1"/>
  <c r="N688" i="1"/>
  <c r="AP688" i="1" s="1"/>
  <c r="N617" i="1"/>
  <c r="AP617" i="1" s="1"/>
  <c r="N591" i="1"/>
  <c r="AP591" i="1" s="1"/>
  <c r="N553" i="1"/>
  <c r="AP553" i="1" s="1"/>
  <c r="N517" i="1"/>
  <c r="AP517" i="1" s="1"/>
  <c r="N474" i="1"/>
  <c r="AP474" i="1" s="1"/>
  <c r="N412" i="1"/>
  <c r="AP412" i="1" s="1"/>
  <c r="N369" i="1"/>
  <c r="AP369" i="1" s="1"/>
  <c r="N263" i="1"/>
  <c r="AP263" i="1" s="1"/>
  <c r="N242" i="1"/>
  <c r="AP242" i="1" s="1"/>
  <c r="N620" i="1"/>
  <c r="AP620" i="1" s="1"/>
  <c r="N570" i="1"/>
  <c r="AP570" i="1" s="1"/>
  <c r="N541" i="1"/>
  <c r="AP541" i="1" s="1"/>
  <c r="N504" i="1"/>
  <c r="AP504" i="1" s="1"/>
  <c r="N423" i="1"/>
  <c r="AP423" i="1" s="1"/>
  <c r="N394" i="1"/>
  <c r="AP394" i="1" s="1"/>
  <c r="N358" i="1"/>
  <c r="AP358" i="1" s="1"/>
  <c r="N322" i="1"/>
  <c r="AP322" i="1" s="1"/>
  <c r="N241" i="1"/>
  <c r="AP241" i="1" s="1"/>
  <c r="P537" i="1"/>
  <c r="T537" i="1" s="1"/>
  <c r="N537" i="1" s="1"/>
  <c r="AP537" i="1" s="1"/>
  <c r="N448" i="1"/>
  <c r="AP448" i="1" s="1"/>
  <c r="N413" i="1"/>
  <c r="AP413" i="1" s="1"/>
  <c r="N732" i="1"/>
  <c r="AP732" i="1" s="1"/>
  <c r="N648" i="1"/>
  <c r="AP648" i="1" s="1"/>
  <c r="N661" i="1"/>
  <c r="AP661" i="1" s="1"/>
  <c r="N660" i="1"/>
  <c r="AP660" i="1" s="1"/>
  <c r="N611" i="1"/>
  <c r="AP611" i="1" s="1"/>
  <c r="N573" i="1"/>
  <c r="AP573" i="1" s="1"/>
  <c r="N503" i="1"/>
  <c r="AP503" i="1" s="1"/>
  <c r="N472" i="1"/>
  <c r="AP472" i="1" s="1"/>
  <c r="N408" i="1"/>
  <c r="AP408" i="1" s="1"/>
  <c r="N367" i="1"/>
  <c r="AP367" i="1" s="1"/>
  <c r="N319" i="1"/>
  <c r="AP319" i="1" s="1"/>
  <c r="N261" i="1"/>
  <c r="AP261" i="1" s="1"/>
  <c r="N240" i="1"/>
  <c r="AP240" i="1" s="1"/>
  <c r="N713" i="1"/>
  <c r="AP713" i="1" s="1"/>
  <c r="N614" i="1"/>
  <c r="AP614" i="1" s="1"/>
  <c r="N568" i="1"/>
  <c r="AP568" i="1" s="1"/>
  <c r="N539" i="1"/>
  <c r="AP539" i="1" s="1"/>
  <c r="N421" i="1"/>
  <c r="AP421" i="1" s="1"/>
  <c r="N392" i="1"/>
  <c r="AP392" i="1" s="1"/>
  <c r="N355" i="1"/>
  <c r="AP355" i="1" s="1"/>
  <c r="N316" i="1"/>
  <c r="AP316" i="1" s="1"/>
  <c r="N277" i="1"/>
  <c r="AP277" i="1" s="1"/>
  <c r="N239" i="1"/>
  <c r="AP239" i="1" s="1"/>
  <c r="N404" i="1"/>
  <c r="AP404" i="1" s="1"/>
  <c r="T543" i="1"/>
  <c r="N543" i="1" s="1"/>
  <c r="AP543" i="1" s="1"/>
  <c r="P647" i="1"/>
  <c r="T647" i="1" s="1"/>
  <c r="N647" i="1" s="1"/>
  <c r="AP647" i="1" s="1"/>
  <c r="N327" i="1"/>
  <c r="AP327" i="1" s="1"/>
  <c r="N729" i="1"/>
  <c r="AP729" i="1" s="1"/>
  <c r="N395" i="1"/>
  <c r="AP395" i="1" s="1"/>
  <c r="N371" i="1"/>
  <c r="AP371" i="1" s="1"/>
  <c r="N685" i="1"/>
  <c r="AP685" i="1" s="1"/>
  <c r="N664" i="1"/>
  <c r="AP664" i="1" s="1"/>
  <c r="N730" i="1"/>
  <c r="AP730" i="1" s="1"/>
  <c r="N733" i="1"/>
  <c r="AP733" i="1" s="1"/>
  <c r="N656" i="1"/>
  <c r="AP656" i="1" s="1"/>
  <c r="N609" i="1"/>
  <c r="AP609" i="1" s="1"/>
  <c r="N500" i="1"/>
  <c r="AP500" i="1" s="1"/>
  <c r="N401" i="1"/>
  <c r="AP401" i="1" s="1"/>
  <c r="N361" i="1"/>
  <c r="AP361" i="1" s="1"/>
  <c r="N259" i="1"/>
  <c r="AP259" i="1" s="1"/>
  <c r="N237" i="1"/>
  <c r="AP237" i="1" s="1"/>
  <c r="N711" i="1"/>
  <c r="AP711" i="1" s="1"/>
  <c r="N604" i="1"/>
  <c r="AP604" i="1" s="1"/>
  <c r="N560" i="1"/>
  <c r="AP560" i="1" s="1"/>
  <c r="N524" i="1"/>
  <c r="AP524" i="1" s="1"/>
  <c r="N417" i="1"/>
  <c r="AP417" i="1" s="1"/>
  <c r="N389" i="1"/>
  <c r="AP389" i="1" s="1"/>
  <c r="N351" i="1"/>
  <c r="AP351" i="1" s="1"/>
  <c r="N232" i="1"/>
  <c r="AP232" i="1" s="1"/>
  <c r="P452" i="1"/>
  <c r="N344" i="1"/>
  <c r="AP344" i="1" s="1"/>
  <c r="N267" i="1"/>
  <c r="AP267" i="1" s="1"/>
  <c r="N708" i="1"/>
  <c r="AP708" i="1" s="1"/>
  <c r="N534" i="1"/>
  <c r="AP534" i="1" s="1"/>
  <c r="N227" i="1"/>
  <c r="AP227" i="1" s="1"/>
  <c r="N554" i="1"/>
  <c r="AP554" i="1" s="1"/>
  <c r="N722" i="1"/>
  <c r="AP722" i="1" s="1"/>
  <c r="N731" i="1"/>
  <c r="AP731" i="1" s="1"/>
  <c r="N654" i="1"/>
  <c r="AP654" i="1" s="1"/>
  <c r="N601" i="1"/>
  <c r="AP601" i="1" s="1"/>
  <c r="N536" i="1"/>
  <c r="AP536" i="1" s="1"/>
  <c r="N496" i="1"/>
  <c r="AP496" i="1" s="1"/>
  <c r="N450" i="1"/>
  <c r="AP450" i="1" s="1"/>
  <c r="N397" i="1"/>
  <c r="AP397" i="1" s="1"/>
  <c r="N359" i="1"/>
  <c r="AP359" i="1" s="1"/>
  <c r="N256" i="1"/>
  <c r="AP256" i="1" s="1"/>
  <c r="N233" i="1"/>
  <c r="AP233" i="1" s="1"/>
  <c r="N709" i="1"/>
  <c r="AP709" i="1" s="1"/>
  <c r="N598" i="1"/>
  <c r="AP598" i="1" s="1"/>
  <c r="N556" i="1"/>
  <c r="AP556" i="1" s="1"/>
  <c r="N522" i="1"/>
  <c r="AP522" i="1" s="1"/>
  <c r="N477" i="1"/>
  <c r="AP477" i="1" s="1"/>
  <c r="N415" i="1"/>
  <c r="AP415" i="1" s="1"/>
  <c r="N387" i="1"/>
  <c r="AP387" i="1" s="1"/>
  <c r="N349" i="1"/>
  <c r="AP349" i="1" s="1"/>
  <c r="N309" i="1"/>
  <c r="AP309" i="1" s="1"/>
  <c r="N262" i="1"/>
  <c r="AP262" i="1" s="1"/>
  <c r="N226" i="1"/>
  <c r="AP226" i="1" s="1"/>
  <c r="P686" i="1"/>
  <c r="N686" i="1" s="1"/>
  <c r="AP686" i="1" s="1"/>
  <c r="N353" i="1"/>
  <c r="AP353" i="1" s="1"/>
  <c r="U634" i="1"/>
  <c r="U649" i="1"/>
  <c r="V399" i="1"/>
  <c r="U662" i="1"/>
  <c r="N20" i="1"/>
  <c r="AP20" i="1" s="1"/>
  <c r="U399" i="1"/>
  <c r="N34" i="1"/>
  <c r="AP34" i="1" s="1"/>
  <c r="N139" i="1"/>
  <c r="AP139" i="1" s="1"/>
  <c r="U741" i="1"/>
  <c r="N162" i="1"/>
  <c r="AP162" i="1" s="1"/>
  <c r="N135" i="1"/>
  <c r="AP135" i="1" s="1"/>
  <c r="U666" i="1"/>
  <c r="U631" i="1"/>
  <c r="N164" i="1"/>
  <c r="AP164" i="1" s="1"/>
  <c r="U742" i="1"/>
  <c r="U497" i="1"/>
  <c r="N86" i="1"/>
  <c r="AP86" i="1" s="1"/>
  <c r="N153" i="1"/>
  <c r="AP153" i="1" s="1"/>
  <c r="N72" i="1"/>
  <c r="AP72" i="1" s="1"/>
  <c r="U657" i="1"/>
  <c r="U314" i="1"/>
  <c r="V290" i="1"/>
  <c r="V305" i="1"/>
  <c r="U459" i="1"/>
  <c r="V289" i="1"/>
  <c r="U305" i="1"/>
  <c r="V440" i="1"/>
  <c r="U440" i="1"/>
  <c r="V254" i="1"/>
  <c r="U254" i="1"/>
  <c r="N131" i="1"/>
  <c r="AP131" i="1" s="1"/>
  <c r="V406" i="1"/>
  <c r="U406" i="1"/>
  <c r="V419" i="1"/>
  <c r="U419" i="1"/>
  <c r="V456" i="1"/>
  <c r="U456" i="1"/>
  <c r="U363" i="1"/>
  <c r="V363" i="1"/>
  <c r="U334" i="1"/>
  <c r="V420" i="1"/>
  <c r="U420" i="1"/>
  <c r="V402" i="1"/>
  <c r="U402" i="1"/>
  <c r="U321" i="1"/>
  <c r="U245" i="1"/>
  <c r="V245" i="1"/>
  <c r="U453" i="1"/>
  <c r="N478" i="1"/>
  <c r="AP478" i="1" s="1"/>
  <c r="V398" i="1"/>
  <c r="N212" i="1"/>
  <c r="AP212" i="1" s="1"/>
  <c r="U398" i="1"/>
  <c r="V258" i="1"/>
  <c r="U258" i="1"/>
  <c r="V403" i="1"/>
  <c r="U403" i="1"/>
  <c r="V218" i="1"/>
  <c r="V312" i="1"/>
  <c r="U218" i="1"/>
  <c r="U312" i="1"/>
  <c r="N317" i="1"/>
  <c r="AP317" i="1" s="1"/>
  <c r="V453" i="1"/>
  <c r="V314" i="1"/>
  <c r="AQ633" i="1"/>
  <c r="R633" i="1" s="1"/>
  <c r="S633" i="1" s="1"/>
  <c r="U405" i="1"/>
  <c r="N271" i="1"/>
  <c r="AP271" i="1" s="1"/>
  <c r="V405" i="1"/>
  <c r="N307" i="1"/>
  <c r="AP307" i="1" s="1"/>
  <c r="S332" i="1"/>
  <c r="T347" i="1" s="1"/>
  <c r="N347" i="1" s="1"/>
  <c r="AP347" i="1" s="1"/>
  <c r="AQ610" i="1"/>
  <c r="U329" i="1"/>
  <c r="V454" i="1"/>
  <c r="T365" i="1"/>
  <c r="N365" i="1" s="1"/>
  <c r="AP365" i="1" s="1"/>
  <c r="V329" i="1"/>
  <c r="U454" i="1"/>
  <c r="T214" i="1"/>
  <c r="V280" i="1"/>
  <c r="N283" i="1"/>
  <c r="AP283" i="1" s="1"/>
  <c r="N308" i="1"/>
  <c r="AP308" i="1" s="1"/>
  <c r="AS318" i="1"/>
  <c r="U589" i="1"/>
  <c r="U719" i="1"/>
  <c r="U446" i="1"/>
  <c r="V446" i="1"/>
  <c r="U673" i="1"/>
  <c r="U669" i="1"/>
  <c r="U687" i="1"/>
  <c r="U717" i="1"/>
  <c r="U624" i="1"/>
  <c r="U514" i="1"/>
  <c r="U715" i="1"/>
  <c r="U408" i="1"/>
  <c r="U248" i="1"/>
  <c r="U444" i="1"/>
  <c r="V444" i="1"/>
  <c r="U707" i="1"/>
  <c r="U679" i="1"/>
  <c r="U678" i="1"/>
  <c r="U720" i="1"/>
  <c r="U676" i="1"/>
  <c r="U682" i="1"/>
  <c r="U671" i="1"/>
  <c r="U670" i="1"/>
  <c r="U718" i="1"/>
  <c r="U646" i="1"/>
  <c r="U651" i="1"/>
  <c r="V418" i="1"/>
  <c r="U640" i="1"/>
  <c r="U716" i="1"/>
  <c r="U449" i="1"/>
  <c r="V449" i="1"/>
  <c r="U643" i="1"/>
  <c r="U728" i="1"/>
  <c r="U677" i="1"/>
  <c r="U479" i="1"/>
  <c r="U683" i="1"/>
  <c r="U706" i="1"/>
  <c r="U697" i="1"/>
  <c r="U637" i="1"/>
  <c r="V422" i="1"/>
  <c r="U298" i="1"/>
  <c r="V298" i="1"/>
  <c r="U721" i="1"/>
  <c r="U681" i="1"/>
  <c r="U680" i="1"/>
  <c r="U549" i="1"/>
  <c r="U519" i="1"/>
  <c r="U544" i="1"/>
  <c r="U551" i="1"/>
  <c r="U552" i="1"/>
  <c r="U577" i="1"/>
  <c r="U576" i="1"/>
  <c r="U578" i="1"/>
  <c r="U562" i="1"/>
  <c r="U581" i="1"/>
  <c r="U629" i="1"/>
  <c r="U630" i="1"/>
  <c r="N183" i="1"/>
  <c r="AP183" i="1" s="1"/>
  <c r="AQ572" i="1"/>
  <c r="R572" i="1" s="1"/>
  <c r="T154" i="1"/>
  <c r="T105" i="1"/>
  <c r="T49" i="1"/>
  <c r="T102" i="1"/>
  <c r="AQ616" i="1"/>
  <c r="R616" i="1" s="1"/>
  <c r="S275" i="1"/>
  <c r="T43" i="1"/>
  <c r="S315" i="1"/>
  <c r="T101" i="1"/>
  <c r="T431" i="1"/>
  <c r="N431" i="1" s="1"/>
  <c r="AP431" i="1" s="1"/>
  <c r="AQ641" i="1"/>
  <c r="R641" i="1" s="1"/>
  <c r="T53" i="1"/>
  <c r="T18" i="1"/>
  <c r="T195" i="1"/>
  <c r="T74" i="1"/>
  <c r="T122" i="1"/>
  <c r="T200" i="1"/>
  <c r="T84" i="1"/>
  <c r="T155" i="1"/>
  <c r="S331" i="1"/>
  <c r="T54" i="1"/>
  <c r="T198" i="1"/>
  <c r="S323" i="1"/>
  <c r="S328" i="1"/>
  <c r="T343" i="1" s="1"/>
  <c r="N343" i="1" s="1"/>
  <c r="AP343" i="1" s="1"/>
  <c r="N436" i="1"/>
  <c r="AP436" i="1" s="1"/>
  <c r="T165" i="1"/>
  <c r="S269" i="1"/>
  <c r="T196" i="1"/>
  <c r="S282" i="1"/>
  <c r="T438" i="1"/>
  <c r="N438" i="1" s="1"/>
  <c r="AP438" i="1" s="1"/>
  <c r="T610" i="1"/>
  <c r="AY610" i="1" s="1"/>
  <c r="T41" i="1"/>
  <c r="T302" i="1"/>
  <c r="T175" i="1"/>
  <c r="T106" i="1"/>
  <c r="T160" i="1"/>
  <c r="AQ509" i="1"/>
  <c r="R509" i="1" s="1"/>
  <c r="T157" i="1"/>
  <c r="T201" i="1"/>
  <c r="T23" i="1"/>
  <c r="T113" i="1"/>
  <c r="AS650" i="1"/>
  <c r="T138" i="1"/>
  <c r="T85" i="1"/>
  <c r="T19" i="1"/>
  <c r="S193" i="1"/>
  <c r="T213" i="1" s="1"/>
  <c r="N213" i="1" s="1"/>
  <c r="AP213" i="1" s="1"/>
  <c r="AQ229" i="1"/>
  <c r="R229" i="1" s="1"/>
  <c r="T29" i="1"/>
  <c r="T159" i="1"/>
  <c r="T63" i="1"/>
  <c r="T118" i="1"/>
  <c r="T129" i="1"/>
  <c r="S149" i="1" s="1"/>
  <c r="T64" i="1"/>
  <c r="S187" i="1"/>
  <c r="AS585" i="1"/>
  <c r="S585" i="1" s="1"/>
  <c r="T87" i="1"/>
  <c r="T30" i="1"/>
  <c r="T89" i="1"/>
  <c r="S119" i="1"/>
  <c r="T119" i="1" s="1"/>
  <c r="T161" i="1"/>
  <c r="T28" i="1"/>
  <c r="T92" i="1"/>
  <c r="S197" i="1"/>
  <c r="T197" i="1" s="1"/>
  <c r="AQ368" i="1"/>
  <c r="R368" i="1" s="1"/>
  <c r="T176" i="1"/>
  <c r="T60" i="1"/>
  <c r="S82" i="1" s="1"/>
  <c r="N82" i="1" s="1"/>
  <c r="AP82" i="1" s="1"/>
  <c r="T117" i="1"/>
  <c r="S146" i="1"/>
  <c r="T146" i="1" s="1"/>
  <c r="T33" i="1"/>
  <c r="T38" i="1"/>
  <c r="T163" i="1"/>
  <c r="T199" i="1"/>
  <c r="T69" i="1"/>
  <c r="T123" i="1"/>
  <c r="T202" i="1"/>
  <c r="T128" i="1"/>
  <c r="T26" i="1"/>
  <c r="T194" i="1"/>
  <c r="S137" i="1"/>
  <c r="T137" i="1" s="1"/>
  <c r="T103" i="1"/>
  <c r="T124" i="1"/>
  <c r="T168" i="1"/>
  <c r="T204" i="1"/>
  <c r="AS638" i="1"/>
  <c r="S638" i="1" s="1"/>
  <c r="T127" i="1"/>
  <c r="T203" i="1"/>
  <c r="T97" i="1"/>
  <c r="S112" i="1"/>
  <c r="AS644" i="1" s="1"/>
  <c r="S644" i="1" s="1"/>
  <c r="T172" i="1"/>
  <c r="T62" i="1"/>
  <c r="T134" i="1"/>
  <c r="T68" i="1"/>
  <c r="S90" i="1" s="1"/>
  <c r="AS589" i="1" s="1"/>
  <c r="T206" i="1"/>
  <c r="T104" i="1"/>
  <c r="AS675" i="1"/>
  <c r="S675" i="1" s="1"/>
  <c r="T156" i="1"/>
  <c r="S311" i="1"/>
  <c r="AS698" i="1"/>
  <c r="S698" i="1" s="1"/>
  <c r="AQ228" i="1"/>
  <c r="S228" i="1" s="1"/>
  <c r="AS415" i="1"/>
  <c r="AS672" i="1"/>
  <c r="S672" i="1" s="1"/>
  <c r="AS674" i="1"/>
  <c r="S674" i="1" s="1"/>
  <c r="AS256" i="1"/>
  <c r="AS702" i="1"/>
  <c r="AQ563" i="1"/>
  <c r="R563" i="1" s="1"/>
  <c r="AS516" i="1"/>
  <c r="S516" i="1" s="1"/>
  <c r="S437" i="1"/>
  <c r="AS429" i="1"/>
  <c r="S429" i="1" s="1"/>
  <c r="AS686" i="1"/>
  <c r="AS498" i="1"/>
  <c r="S498" i="1" s="1"/>
  <c r="S130" i="1"/>
  <c r="T130" i="1" s="1"/>
  <c r="S150" i="1" s="1"/>
  <c r="N150" i="1" s="1"/>
  <c r="AP150" i="1" s="1"/>
  <c r="AS538" i="1"/>
  <c r="S538" i="1" s="1"/>
  <c r="AS528" i="1"/>
  <c r="S528" i="1" s="1"/>
  <c r="AS487" i="1"/>
  <c r="S487" i="1" s="1"/>
  <c r="AS301" i="1"/>
  <c r="AQ625" i="1"/>
  <c r="R625" i="1" s="1"/>
  <c r="AS481" i="1"/>
  <c r="S481" i="1" s="1"/>
  <c r="AS639" i="1"/>
  <c r="S639" i="1" s="1"/>
  <c r="S279" i="1"/>
  <c r="AS711" i="1"/>
  <c r="AS690" i="1"/>
  <c r="S690" i="1" s="1"/>
  <c r="S320" i="1"/>
  <c r="AS327" i="1"/>
  <c r="AS706" i="1"/>
  <c r="AS696" i="1"/>
  <c r="AS596" i="1"/>
  <c r="S714" i="1"/>
  <c r="S39" i="1"/>
  <c r="AS509" i="1" s="1"/>
  <c r="S284" i="1"/>
  <c r="AS695" i="1"/>
  <c r="S695" i="1" s="1"/>
  <c r="AS694" i="1"/>
  <c r="AS691" i="1"/>
  <c r="S691" i="1" s="1"/>
  <c r="S147" i="1"/>
  <c r="S192" i="1"/>
  <c r="AQ548" i="1"/>
  <c r="AS668" i="1"/>
  <c r="S668" i="1" s="1"/>
  <c r="T52" i="1"/>
  <c r="AS241" i="1"/>
  <c r="AS265" i="1"/>
  <c r="S265" i="1" s="1"/>
  <c r="S310" i="1"/>
  <c r="N659" i="1"/>
  <c r="AP659" i="1" s="1"/>
  <c r="N655" i="1"/>
  <c r="AP655" i="1" s="1"/>
  <c r="S274" i="1"/>
  <c r="N658" i="1"/>
  <c r="AP658" i="1" s="1"/>
  <c r="N608" i="1"/>
  <c r="AP608" i="1" s="1"/>
  <c r="N652" i="1"/>
  <c r="AP652" i="1" s="1"/>
  <c r="S473" i="1"/>
  <c r="S602" i="1"/>
  <c r="S339" i="1"/>
  <c r="N663" i="1"/>
  <c r="AP663" i="1" s="1"/>
  <c r="S600" i="1"/>
  <c r="S623" i="1"/>
  <c r="S735" i="1"/>
  <c r="S93" i="1"/>
  <c r="T114" i="1" s="1"/>
  <c r="AS215" i="1"/>
  <c r="AQ418" i="1"/>
  <c r="R739" i="1"/>
  <c r="R740" i="1"/>
  <c r="S740" i="1" s="1"/>
  <c r="S22" i="1"/>
  <c r="T22" i="1" s="1"/>
  <c r="AQ485" i="1"/>
  <c r="R485" i="1" s="1"/>
  <c r="AQ235" i="1"/>
  <c r="R235" i="1" s="1"/>
  <c r="U16" i="10"/>
  <c r="U17" i="10"/>
  <c r="U18" i="10"/>
  <c r="U19" i="10"/>
  <c r="U20" i="10"/>
  <c r="U21" i="10"/>
  <c r="U22" i="10"/>
  <c r="U23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9" i="10"/>
  <c r="U50" i="10"/>
  <c r="U52" i="10"/>
  <c r="U53" i="10"/>
  <c r="U57" i="10"/>
  <c r="U58" i="10"/>
  <c r="U60" i="10"/>
  <c r="U62" i="10"/>
  <c r="U63" i="10"/>
  <c r="U64" i="10"/>
  <c r="U65" i="10"/>
  <c r="U66" i="10"/>
  <c r="U68" i="10"/>
  <c r="U69" i="10"/>
  <c r="U71" i="10"/>
  <c r="U72" i="10"/>
  <c r="U73" i="10"/>
  <c r="U74" i="10"/>
  <c r="U75" i="10"/>
  <c r="U78" i="10"/>
  <c r="U81" i="10"/>
  <c r="U82" i="10"/>
  <c r="U83" i="10"/>
  <c r="U84" i="10"/>
  <c r="U85" i="10"/>
  <c r="U87" i="10"/>
  <c r="U88" i="10"/>
  <c r="U89" i="10"/>
  <c r="U90" i="10"/>
  <c r="U91" i="10"/>
  <c r="U92" i="10"/>
  <c r="U93" i="10"/>
  <c r="U94" i="10"/>
  <c r="U95" i="10"/>
  <c r="U96" i="10"/>
  <c r="U98" i="10"/>
  <c r="U100" i="10"/>
  <c r="U101" i="10"/>
  <c r="U102" i="10"/>
  <c r="U103" i="10"/>
  <c r="U104" i="10"/>
  <c r="U105" i="10"/>
  <c r="U106" i="10"/>
  <c r="U107" i="10"/>
  <c r="U108" i="10"/>
  <c r="U109" i="10"/>
  <c r="U111" i="10"/>
  <c r="U112" i="10"/>
  <c r="U113" i="10"/>
  <c r="U116" i="10"/>
  <c r="U117" i="10"/>
  <c r="U118" i="10"/>
  <c r="U119" i="10"/>
  <c r="U123" i="10"/>
  <c r="U124" i="10"/>
  <c r="U125" i="10"/>
  <c r="U127" i="10"/>
  <c r="U128" i="10"/>
  <c r="U129" i="10"/>
  <c r="U132" i="10"/>
  <c r="U133" i="10"/>
  <c r="U134" i="10"/>
  <c r="U135" i="10"/>
  <c r="U137" i="10"/>
  <c r="U138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9" i="10"/>
  <c r="U160" i="10"/>
  <c r="U161" i="10"/>
  <c r="U162" i="10"/>
  <c r="U163" i="10"/>
  <c r="U164" i="10"/>
  <c r="U165" i="10"/>
  <c r="U166" i="10"/>
  <c r="U168" i="10"/>
  <c r="U169" i="10"/>
  <c r="U170" i="10"/>
  <c r="U171" i="10"/>
  <c r="U172" i="10"/>
  <c r="U175" i="10"/>
  <c r="U176" i="10"/>
  <c r="U180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7" i="10"/>
  <c r="U198" i="10"/>
  <c r="U199" i="10"/>
  <c r="U200" i="10"/>
  <c r="U201" i="10"/>
  <c r="U202" i="10"/>
  <c r="U203" i="10"/>
  <c r="U204" i="10"/>
  <c r="U205" i="10"/>
  <c r="U206" i="10"/>
  <c r="U212" i="10"/>
  <c r="U213" i="10"/>
  <c r="U214" i="10"/>
  <c r="U215" i="10"/>
  <c r="U216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2" i="10"/>
  <c r="U233" i="10"/>
  <c r="U235" i="10"/>
  <c r="U237" i="10"/>
  <c r="U239" i="10"/>
  <c r="U240" i="10"/>
  <c r="U241" i="10"/>
  <c r="U242" i="10"/>
  <c r="U243" i="10"/>
  <c r="U244" i="10"/>
  <c r="U245" i="10"/>
  <c r="U246" i="10"/>
  <c r="U247" i="10"/>
  <c r="U248" i="10"/>
  <c r="U54" i="10"/>
  <c r="U251" i="10"/>
  <c r="U252" i="10"/>
  <c r="U254" i="10"/>
  <c r="U255" i="10"/>
  <c r="U25" i="10"/>
  <c r="U256" i="10"/>
  <c r="U257" i="10"/>
  <c r="U258" i="10"/>
  <c r="U259" i="10"/>
  <c r="U260" i="10"/>
  <c r="U261" i="10"/>
  <c r="U262" i="10"/>
  <c r="U263" i="10"/>
  <c r="U56" i="10"/>
  <c r="U265" i="10"/>
  <c r="U267" i="10"/>
  <c r="U269" i="10"/>
  <c r="U270" i="10"/>
  <c r="U79" i="10"/>
  <c r="U274" i="10"/>
  <c r="U275" i="10"/>
  <c r="U276" i="10"/>
  <c r="U277" i="10"/>
  <c r="U278" i="10"/>
  <c r="U279" i="10"/>
  <c r="U280" i="10"/>
  <c r="U282" i="10"/>
  <c r="U283" i="10"/>
  <c r="U86" i="10"/>
  <c r="U284" i="10"/>
  <c r="U286" i="10"/>
  <c r="U289" i="10"/>
  <c r="U290" i="10"/>
  <c r="U97" i="10"/>
  <c r="U291" i="10"/>
  <c r="U292" i="10"/>
  <c r="U294" i="10"/>
  <c r="U295" i="10"/>
  <c r="U296" i="10"/>
  <c r="U298" i="10"/>
  <c r="U302" i="10"/>
  <c r="U301" i="10"/>
  <c r="U305" i="10"/>
  <c r="U307" i="10"/>
  <c r="U308" i="10"/>
  <c r="U309" i="10"/>
  <c r="U310" i="10"/>
  <c r="U311" i="10"/>
  <c r="U312" i="10"/>
  <c r="U313" i="10"/>
  <c r="U314" i="10"/>
  <c r="U110" i="10"/>
  <c r="U315" i="10"/>
  <c r="U316" i="10"/>
  <c r="U319" i="10"/>
  <c r="U320" i="10"/>
  <c r="U114" i="10"/>
  <c r="U115" i="10"/>
  <c r="U321" i="10"/>
  <c r="U322" i="10"/>
  <c r="U323" i="10"/>
  <c r="U325" i="10"/>
  <c r="U327" i="10"/>
  <c r="U328" i="10"/>
  <c r="U329" i="10"/>
  <c r="U331" i="10"/>
  <c r="U332" i="10"/>
  <c r="U334" i="10"/>
  <c r="U335" i="10"/>
  <c r="U336" i="10"/>
  <c r="U338" i="10"/>
  <c r="U339" i="10"/>
  <c r="U340" i="10"/>
  <c r="U130" i="10"/>
  <c r="U341" i="10"/>
  <c r="U344" i="10"/>
  <c r="U345" i="10"/>
  <c r="U346" i="10"/>
  <c r="U139" i="10"/>
  <c r="U348" i="10"/>
  <c r="U347" i="10"/>
  <c r="U349" i="10"/>
  <c r="U350" i="10"/>
  <c r="U351" i="10"/>
  <c r="U352" i="10"/>
  <c r="U353" i="10"/>
  <c r="U354" i="10"/>
  <c r="U385" i="10"/>
  <c r="U386" i="10"/>
  <c r="U387" i="10"/>
  <c r="U388" i="10"/>
  <c r="U389" i="10"/>
  <c r="U390" i="10"/>
  <c r="U391" i="10"/>
  <c r="U392" i="10"/>
  <c r="U393" i="10"/>
  <c r="U394" i="10"/>
  <c r="U395" i="10"/>
  <c r="U396" i="10"/>
  <c r="U397" i="10"/>
  <c r="U398" i="10"/>
  <c r="U399" i="10"/>
  <c r="U400" i="10"/>
  <c r="U401" i="10"/>
  <c r="U402" i="10"/>
  <c r="U403" i="10"/>
  <c r="U404" i="10"/>
  <c r="U405" i="10"/>
  <c r="U406" i="10"/>
  <c r="U407" i="10"/>
  <c r="U408" i="10"/>
  <c r="U410" i="10"/>
  <c r="U411" i="10"/>
  <c r="U412" i="10"/>
  <c r="U413" i="10"/>
  <c r="U414" i="10"/>
  <c r="U415" i="10"/>
  <c r="U416" i="10"/>
  <c r="U417" i="10"/>
  <c r="U418" i="10"/>
  <c r="U419" i="10"/>
  <c r="U420" i="10"/>
  <c r="U421" i="10"/>
  <c r="U422" i="10"/>
  <c r="U423" i="10"/>
  <c r="U424" i="10"/>
  <c r="U426" i="10"/>
  <c r="U427" i="10"/>
  <c r="U428" i="10"/>
  <c r="U429" i="10"/>
  <c r="U431" i="10"/>
  <c r="U432" i="10"/>
  <c r="U433" i="10"/>
  <c r="U434" i="10"/>
  <c r="U436" i="10"/>
  <c r="U437" i="10"/>
  <c r="U438" i="10"/>
  <c r="U439" i="10"/>
  <c r="U440" i="10"/>
  <c r="U443" i="10"/>
  <c r="U444" i="10"/>
  <c r="U445" i="10"/>
  <c r="U446" i="10"/>
  <c r="U447" i="10"/>
  <c r="U448" i="10"/>
  <c r="U449" i="10"/>
  <c r="U450" i="10"/>
  <c r="U451" i="10"/>
  <c r="U452" i="10"/>
  <c r="U183" i="10"/>
  <c r="U453" i="10"/>
  <c r="U454" i="10"/>
  <c r="U455" i="10"/>
  <c r="U456" i="10"/>
  <c r="U457" i="10"/>
  <c r="U458" i="10"/>
  <c r="U459" i="10"/>
  <c r="U460" i="10"/>
  <c r="U196" i="10"/>
  <c r="U472" i="10"/>
  <c r="U473" i="10"/>
  <c r="U474" i="10"/>
  <c r="U475" i="10"/>
  <c r="U476" i="10"/>
  <c r="U477" i="10"/>
  <c r="U478" i="10"/>
  <c r="U479" i="10"/>
  <c r="U480" i="10"/>
  <c r="U481" i="10"/>
  <c r="U482" i="10"/>
  <c r="U483" i="10"/>
  <c r="U484" i="10"/>
  <c r="U485" i="10"/>
  <c r="U487" i="10"/>
  <c r="U488" i="10"/>
  <c r="U491" i="10"/>
  <c r="U496" i="10"/>
  <c r="U497" i="10"/>
  <c r="U498" i="10"/>
  <c r="U499" i="10"/>
  <c r="U500" i="10"/>
  <c r="U502" i="10"/>
  <c r="U503" i="10"/>
  <c r="U504" i="10"/>
  <c r="U505" i="10"/>
  <c r="U506" i="10"/>
  <c r="U509" i="10"/>
  <c r="U510" i="10"/>
  <c r="U511" i="10"/>
  <c r="U512" i="10"/>
  <c r="U513" i="10"/>
  <c r="U514" i="10"/>
  <c r="U515" i="10"/>
  <c r="U516" i="10"/>
  <c r="U517" i="10"/>
  <c r="U518" i="10"/>
  <c r="U519" i="10"/>
  <c r="U520" i="10"/>
  <c r="U521" i="10"/>
  <c r="U522" i="10"/>
  <c r="U523" i="10"/>
  <c r="U524" i="10"/>
  <c r="U526" i="10"/>
  <c r="U527" i="10"/>
  <c r="U528" i="10"/>
  <c r="U530" i="10"/>
  <c r="U531" i="10"/>
  <c r="U532" i="10"/>
  <c r="U533" i="10"/>
  <c r="U534" i="10"/>
  <c r="U535" i="10"/>
  <c r="U536" i="10"/>
  <c r="U537" i="10"/>
  <c r="U538" i="10"/>
  <c r="U539" i="10"/>
  <c r="U540" i="10"/>
  <c r="U541" i="10"/>
  <c r="U542" i="10"/>
  <c r="U543" i="10"/>
  <c r="U544" i="10"/>
  <c r="U545" i="10"/>
  <c r="U546" i="10"/>
  <c r="U547" i="10"/>
  <c r="U548" i="10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7" i="10"/>
  <c r="U578" i="10"/>
  <c r="U579" i="10"/>
  <c r="U580" i="10"/>
  <c r="U581" i="10"/>
  <c r="U582" i="10"/>
  <c r="U583" i="10"/>
  <c r="U584" i="10"/>
  <c r="U585" i="10"/>
  <c r="U586" i="10"/>
  <c r="U587" i="10"/>
  <c r="U589" i="10"/>
  <c r="U590" i="10"/>
  <c r="U591" i="10"/>
  <c r="U592" i="10"/>
  <c r="U593" i="10"/>
  <c r="U594" i="10"/>
  <c r="U595" i="10"/>
  <c r="U596" i="10"/>
  <c r="U597" i="10"/>
  <c r="U598" i="10"/>
  <c r="U599" i="10"/>
  <c r="U600" i="10"/>
  <c r="U601" i="10"/>
  <c r="U602" i="10"/>
  <c r="U603" i="10"/>
  <c r="U604" i="10"/>
  <c r="U605" i="10"/>
  <c r="U606" i="10"/>
  <c r="U607" i="10"/>
  <c r="U608" i="10"/>
  <c r="U609" i="10"/>
  <c r="U610" i="10"/>
  <c r="U611" i="10"/>
  <c r="U612" i="10"/>
  <c r="U613" i="10"/>
  <c r="U614" i="10"/>
  <c r="U615" i="10"/>
  <c r="U616" i="10"/>
  <c r="U617" i="10"/>
  <c r="U618" i="10"/>
  <c r="U619" i="10"/>
  <c r="U620" i="10"/>
  <c r="U621" i="10"/>
  <c r="U622" i="10"/>
  <c r="U623" i="10"/>
  <c r="U624" i="10"/>
  <c r="U625" i="10"/>
  <c r="U626" i="10"/>
  <c r="U627" i="10"/>
  <c r="U629" i="10"/>
  <c r="U630" i="10"/>
  <c r="U631" i="10"/>
  <c r="U633" i="10"/>
  <c r="U634" i="10"/>
  <c r="U636" i="10"/>
  <c r="U637" i="10"/>
  <c r="U638" i="10"/>
  <c r="U639" i="10"/>
  <c r="U640" i="10"/>
  <c r="U641" i="10"/>
  <c r="U642" i="10"/>
  <c r="U131" i="10"/>
  <c r="U643" i="10"/>
  <c r="U644" i="10"/>
  <c r="U645" i="10"/>
  <c r="U646" i="10"/>
  <c r="U647" i="10"/>
  <c r="U648" i="10"/>
  <c r="U649" i="10"/>
  <c r="U650" i="10"/>
  <c r="U651" i="10"/>
  <c r="U652" i="10"/>
  <c r="U653" i="10"/>
  <c r="U654" i="10"/>
  <c r="U655" i="10"/>
  <c r="U656" i="10"/>
  <c r="U657" i="10"/>
  <c r="U658" i="10"/>
  <c r="U659" i="10"/>
  <c r="U660" i="10"/>
  <c r="U661" i="10"/>
  <c r="U662" i="10"/>
  <c r="U663" i="10"/>
  <c r="U664" i="10"/>
  <c r="U665" i="10"/>
  <c r="U666" i="10"/>
  <c r="U668" i="10"/>
  <c r="U669" i="10"/>
  <c r="U670" i="10"/>
  <c r="U671" i="10"/>
  <c r="U672" i="10"/>
  <c r="U673" i="10"/>
  <c r="U674" i="10"/>
  <c r="U675" i="10"/>
  <c r="U676" i="10"/>
  <c r="U677" i="10"/>
  <c r="U678" i="10"/>
  <c r="U679" i="10"/>
  <c r="U680" i="10"/>
  <c r="U681" i="10"/>
  <c r="U682" i="10"/>
  <c r="U683" i="10"/>
  <c r="U684" i="10"/>
  <c r="U685" i="10"/>
  <c r="U686" i="10"/>
  <c r="U688" i="10"/>
  <c r="U689" i="10"/>
  <c r="U690" i="10"/>
  <c r="U691" i="10"/>
  <c r="U692" i="10"/>
  <c r="U693" i="10"/>
  <c r="U694" i="10"/>
  <c r="U695" i="10"/>
  <c r="U696" i="10"/>
  <c r="U697" i="10"/>
  <c r="U698" i="10"/>
  <c r="U699" i="10"/>
  <c r="U700" i="10"/>
  <c r="U701" i="10"/>
  <c r="U702" i="10"/>
  <c r="U703" i="10"/>
  <c r="U704" i="10"/>
  <c r="U705" i="10"/>
  <c r="U706" i="10"/>
  <c r="U707" i="10"/>
  <c r="U708" i="10"/>
  <c r="U709" i="10"/>
  <c r="U710" i="10"/>
  <c r="U711" i="10"/>
  <c r="U712" i="10"/>
  <c r="U713" i="10"/>
  <c r="U714" i="10"/>
  <c r="U715" i="10"/>
  <c r="U716" i="10"/>
  <c r="U717" i="10"/>
  <c r="U718" i="10"/>
  <c r="U719" i="10"/>
  <c r="U720" i="10"/>
  <c r="U721" i="10"/>
  <c r="U722" i="10"/>
  <c r="U723" i="10"/>
  <c r="U724" i="10"/>
  <c r="U725" i="10"/>
  <c r="U726" i="10"/>
  <c r="U727" i="10"/>
  <c r="U728" i="10"/>
  <c r="U729" i="10"/>
  <c r="U730" i="10"/>
  <c r="U731" i="10"/>
  <c r="U732" i="10"/>
  <c r="U733" i="10"/>
  <c r="U734" i="10"/>
  <c r="U735" i="10"/>
  <c r="U736" i="10"/>
  <c r="U737" i="10"/>
  <c r="U738" i="10"/>
  <c r="U739" i="10"/>
  <c r="U740" i="10"/>
  <c r="U741" i="10"/>
  <c r="U742" i="10"/>
  <c r="N294" i="1" l="1"/>
  <c r="AP294" i="1" s="1"/>
  <c r="AY294" i="1"/>
  <c r="N302" i="1"/>
  <c r="AP302" i="1" s="1"/>
  <c r="AY302" i="1"/>
  <c r="U694" i="1"/>
  <c r="V366" i="1"/>
  <c r="U366" i="1"/>
  <c r="T326" i="1"/>
  <c r="N326" i="1" s="1"/>
  <c r="AP326" i="1" s="1"/>
  <c r="V400" i="1"/>
  <c r="U558" i="1"/>
  <c r="AP558" i="1"/>
  <c r="V396" i="1"/>
  <c r="U665" i="1"/>
  <c r="AP665" i="1"/>
  <c r="N603" i="1"/>
  <c r="U603" i="1" s="1"/>
  <c r="U433" i="1"/>
  <c r="U222" i="1"/>
  <c r="V455" i="1"/>
  <c r="V433" i="1"/>
  <c r="U455" i="1"/>
  <c r="U418" i="1"/>
  <c r="V222" i="1"/>
  <c r="T300" i="1"/>
  <c r="T330" i="1"/>
  <c r="N330" i="1" s="1"/>
  <c r="AP330" i="1" s="1"/>
  <c r="V411" i="1"/>
  <c r="N376" i="1"/>
  <c r="AP376" i="1" s="1"/>
  <c r="T336" i="1"/>
  <c r="N336" i="1" s="1"/>
  <c r="AP336" i="1" s="1"/>
  <c r="V220" i="1"/>
  <c r="U411" i="1"/>
  <c r="U220" i="1"/>
  <c r="U326" i="1"/>
  <c r="V326" i="1"/>
  <c r="V343" i="1"/>
  <c r="U343" i="1"/>
  <c r="N114" i="1"/>
  <c r="AP114" i="1" s="1"/>
  <c r="T44" i="1"/>
  <c r="S66" i="1" s="1"/>
  <c r="V460" i="1"/>
  <c r="V236" i="1"/>
  <c r="U236" i="1"/>
  <c r="U337" i="1"/>
  <c r="V337" i="1"/>
  <c r="U268" i="1"/>
  <c r="V268" i="1"/>
  <c r="T432" i="1"/>
  <c r="N432" i="1" s="1"/>
  <c r="AP432" i="1" s="1"/>
  <c r="T442" i="1"/>
  <c r="N442" i="1" s="1"/>
  <c r="AP442" i="1" s="1"/>
  <c r="U384" i="1"/>
  <c r="V384" i="1"/>
  <c r="T296" i="1"/>
  <c r="N296" i="1" s="1"/>
  <c r="AP296" i="1" s="1"/>
  <c r="U177" i="1"/>
  <c r="V177" i="1"/>
  <c r="U219" i="1"/>
  <c r="V219" i="1"/>
  <c r="AS368" i="1"/>
  <c r="P447" i="1"/>
  <c r="T457" i="1" s="1"/>
  <c r="N457" i="1" s="1"/>
  <c r="AP457" i="1" s="1"/>
  <c r="S509" i="1"/>
  <c r="N509" i="1" s="1"/>
  <c r="AP509" i="1" s="1"/>
  <c r="S513" i="1"/>
  <c r="V294" i="1"/>
  <c r="T341" i="1"/>
  <c r="N341" i="1" s="1"/>
  <c r="AP341" i="1" s="1"/>
  <c r="V381" i="1"/>
  <c r="U381" i="1"/>
  <c r="N300" i="1"/>
  <c r="AP300" i="1" s="1"/>
  <c r="U575" i="1"/>
  <c r="T167" i="1"/>
  <c r="N167" i="1" s="1"/>
  <c r="AP167" i="1" s="1"/>
  <c r="P346" i="1"/>
  <c r="N346" i="1" s="1"/>
  <c r="AP346" i="1" s="1"/>
  <c r="T335" i="1"/>
  <c r="N90" i="1"/>
  <c r="AP90" i="1" s="1"/>
  <c r="T111" i="1"/>
  <c r="N111" i="1" s="1"/>
  <c r="AP111" i="1" s="1"/>
  <c r="S382" i="1"/>
  <c r="S572" i="1"/>
  <c r="T574" i="1"/>
  <c r="N574" i="1" s="1"/>
  <c r="AP574" i="1" s="1"/>
  <c r="T452" i="1"/>
  <c r="N452" i="1" s="1"/>
  <c r="AP452" i="1" s="1"/>
  <c r="T462" i="1"/>
  <c r="N462" i="1" s="1"/>
  <c r="AP462" i="1" s="1"/>
  <c r="U223" i="1"/>
  <c r="N441" i="1"/>
  <c r="AP441" i="1" s="1"/>
  <c r="T451" i="1"/>
  <c r="N451" i="1" s="1"/>
  <c r="AP451" i="1" s="1"/>
  <c r="V434" i="1"/>
  <c r="U434" i="1"/>
  <c r="T140" i="1"/>
  <c r="N140" i="1" s="1"/>
  <c r="AP140" i="1" s="1"/>
  <c r="V376" i="1"/>
  <c r="U376" i="1"/>
  <c r="V293" i="1"/>
  <c r="U293" i="1"/>
  <c r="T704" i="1"/>
  <c r="N704" i="1" s="1"/>
  <c r="AP704" i="1" s="1"/>
  <c r="U136" i="1"/>
  <c r="V136" i="1"/>
  <c r="T483" i="1"/>
  <c r="N483" i="1" s="1"/>
  <c r="AP483" i="1" s="1"/>
  <c r="T540" i="1"/>
  <c r="N540" i="1" s="1"/>
  <c r="AP540" i="1" s="1"/>
  <c r="S616" i="1"/>
  <c r="T618" i="1"/>
  <c r="N618" i="1" s="1"/>
  <c r="AP618" i="1" s="1"/>
  <c r="P61" i="1"/>
  <c r="N158" i="1"/>
  <c r="AP158" i="1" s="1"/>
  <c r="T703" i="1"/>
  <c r="N703" i="1" s="1"/>
  <c r="AP703" i="1" s="1"/>
  <c r="V324" i="1"/>
  <c r="U324" i="1"/>
  <c r="T217" i="1"/>
  <c r="N217" i="1" s="1"/>
  <c r="AP217" i="1" s="1"/>
  <c r="U425" i="1"/>
  <c r="V425" i="1"/>
  <c r="T727" i="1"/>
  <c r="N727" i="1" s="1"/>
  <c r="AP727" i="1" s="1"/>
  <c r="U383" i="1"/>
  <c r="V383" i="1"/>
  <c r="T303" i="1"/>
  <c r="N303" i="1" s="1"/>
  <c r="AP303" i="1" s="1"/>
  <c r="V223" i="1"/>
  <c r="N100" i="1"/>
  <c r="AP100" i="1" s="1"/>
  <c r="T121" i="1"/>
  <c r="N121" i="1" s="1"/>
  <c r="AP121" i="1" s="1"/>
  <c r="S625" i="1"/>
  <c r="T627" i="1" s="1"/>
  <c r="T133" i="1"/>
  <c r="T447" i="1"/>
  <c r="N447" i="1" s="1"/>
  <c r="AP447" i="1" s="1"/>
  <c r="U460" i="1"/>
  <c r="N286" i="1"/>
  <c r="AP286" i="1" s="1"/>
  <c r="U294" i="1"/>
  <c r="T345" i="1"/>
  <c r="N345" i="1" s="1"/>
  <c r="AP345" i="1" s="1"/>
  <c r="T701" i="1"/>
  <c r="N701" i="1" s="1"/>
  <c r="AP701" i="1" s="1"/>
  <c r="U264" i="1"/>
  <c r="V264" i="1"/>
  <c r="N626" i="1"/>
  <c r="AP626" i="1" s="1"/>
  <c r="N266" i="1"/>
  <c r="AP266" i="1" s="1"/>
  <c r="N725" i="1"/>
  <c r="AP725" i="1" s="1"/>
  <c r="V174" i="1"/>
  <c r="U174" i="1"/>
  <c r="T291" i="1"/>
  <c r="N291" i="1" s="1"/>
  <c r="AP291" i="1" s="1"/>
  <c r="N166" i="1"/>
  <c r="AP166" i="1" s="1"/>
  <c r="T700" i="1"/>
  <c r="N700" i="1" s="1"/>
  <c r="AP700" i="1" s="1"/>
  <c r="T93" i="1"/>
  <c r="N93" i="1" s="1"/>
  <c r="AP93" i="1" s="1"/>
  <c r="AS297" i="1"/>
  <c r="S297" i="1" s="1"/>
  <c r="T297" i="1" s="1"/>
  <c r="N149" i="1"/>
  <c r="AP149" i="1" s="1"/>
  <c r="AS388" i="1"/>
  <c r="S388" i="1" s="1"/>
  <c r="T388" i="1" s="1"/>
  <c r="T169" i="1"/>
  <c r="T587" i="1"/>
  <c r="N587" i="1" s="1"/>
  <c r="AP587" i="1" s="1"/>
  <c r="T605" i="1"/>
  <c r="N605" i="1" s="1"/>
  <c r="AP605" i="1" s="1"/>
  <c r="V458" i="1"/>
  <c r="U458" i="1"/>
  <c r="V76" i="1"/>
  <c r="U76" i="1"/>
  <c r="V375" i="1"/>
  <c r="U375" i="1"/>
  <c r="V273" i="1"/>
  <c r="U273" i="1"/>
  <c r="U606" i="1"/>
  <c r="U240" i="1"/>
  <c r="U609" i="1"/>
  <c r="U364" i="1"/>
  <c r="U723" i="1"/>
  <c r="U247" i="1"/>
  <c r="V240" i="1"/>
  <c r="U732" i="1"/>
  <c r="V408" i="1"/>
  <c r="V404" i="1"/>
  <c r="V251" i="1"/>
  <c r="U404" i="1"/>
  <c r="U550" i="1"/>
  <c r="U664" i="1"/>
  <c r="U251" i="1"/>
  <c r="U560" i="1"/>
  <c r="U557" i="1"/>
  <c r="V364" i="1"/>
  <c r="V248" i="1"/>
  <c r="V247" i="1"/>
  <c r="U693" i="1"/>
  <c r="U503" i="1"/>
  <c r="V237" i="1"/>
  <c r="U237" i="1"/>
  <c r="U530" i="1"/>
  <c r="U491" i="1"/>
  <c r="U541" i="1"/>
  <c r="U500" i="1"/>
  <c r="V421" i="1"/>
  <c r="U614" i="1"/>
  <c r="U661" i="1"/>
  <c r="U421" i="1"/>
  <c r="U688" i="1"/>
  <c r="U371" i="1"/>
  <c r="V371" i="1"/>
  <c r="U536" i="1"/>
  <c r="N518" i="1"/>
  <c r="AP518" i="1" s="1"/>
  <c r="U484" i="1"/>
  <c r="U712" i="1"/>
  <c r="V401" i="1"/>
  <c r="U504" i="1"/>
  <c r="U617" i="1"/>
  <c r="U422" i="1"/>
  <c r="U555" i="1"/>
  <c r="U396" i="1"/>
  <c r="U246" i="1"/>
  <c r="U256" i="1"/>
  <c r="V246" i="1"/>
  <c r="U385" i="1"/>
  <c r="V385" i="1"/>
  <c r="U524" i="1"/>
  <c r="U393" i="1"/>
  <c r="V393" i="1"/>
  <c r="V367" i="1"/>
  <c r="V369" i="1"/>
  <c r="U561" i="1"/>
  <c r="U367" i="1"/>
  <c r="U369" i="1"/>
  <c r="V316" i="1"/>
  <c r="U648" i="1"/>
  <c r="U394" i="1"/>
  <c r="U316" i="1"/>
  <c r="U713" i="1"/>
  <c r="U225" i="1"/>
  <c r="U730" i="1"/>
  <c r="V225" i="1"/>
  <c r="U601" i="1"/>
  <c r="U647" i="1"/>
  <c r="U267" i="1"/>
  <c r="U389" i="1"/>
  <c r="U534" i="1"/>
  <c r="V389" i="1"/>
  <c r="U327" i="1"/>
  <c r="U496" i="1"/>
  <c r="U521" i="1"/>
  <c r="V232" i="1"/>
  <c r="U387" i="1"/>
  <c r="V355" i="1"/>
  <c r="U391" i="1"/>
  <c r="V391" i="1"/>
  <c r="U445" i="1"/>
  <c r="V327" i="1"/>
  <c r="V360" i="1"/>
  <c r="U349" i="1"/>
  <c r="U360" i="1"/>
  <c r="V357" i="1"/>
  <c r="U350" i="1"/>
  <c r="U612" i="1"/>
  <c r="U357" i="1"/>
  <c r="V350" i="1"/>
  <c r="U522" i="1"/>
  <c r="V319" i="1"/>
  <c r="U319" i="1"/>
  <c r="V224" i="1"/>
  <c r="V448" i="1"/>
  <c r="V344" i="1"/>
  <c r="U224" i="1"/>
  <c r="U448" i="1"/>
  <c r="U594" i="1"/>
  <c r="V424" i="1"/>
  <c r="U424" i="1"/>
  <c r="U733" i="1"/>
  <c r="U539" i="1"/>
  <c r="V277" i="1"/>
  <c r="U611" i="1"/>
  <c r="V263" i="1"/>
  <c r="U277" i="1"/>
  <c r="U653" i="1"/>
  <c r="U263" i="1"/>
  <c r="U554" i="1"/>
  <c r="U598" i="1"/>
  <c r="U729" i="1"/>
  <c r="U400" i="1"/>
  <c r="U642" i="1"/>
  <c r="V270" i="1"/>
  <c r="U621" i="1"/>
  <c r="U270" i="1"/>
  <c r="U590" i="1"/>
  <c r="V352" i="1"/>
  <c r="U352" i="1"/>
  <c r="V387" i="1"/>
  <c r="U709" i="1"/>
  <c r="U243" i="1"/>
  <c r="V259" i="1"/>
  <c r="U259" i="1"/>
  <c r="U301" i="1"/>
  <c r="V301" i="1"/>
  <c r="U595" i="1"/>
  <c r="U545" i="1"/>
  <c r="V362" i="1"/>
  <c r="U362" i="1"/>
  <c r="U556" i="1"/>
  <c r="V417" i="1"/>
  <c r="V407" i="1"/>
  <c r="V416" i="1"/>
  <c r="U573" i="1"/>
  <c r="U407" i="1"/>
  <c r="U416" i="1"/>
  <c r="V395" i="1"/>
  <c r="V361" i="1"/>
  <c r="U395" i="1"/>
  <c r="V349" i="1"/>
  <c r="U401" i="1"/>
  <c r="V243" i="1"/>
  <c r="V358" i="1"/>
  <c r="V394" i="1"/>
  <c r="V309" i="1"/>
  <c r="U722" i="1"/>
  <c r="U309" i="1"/>
  <c r="V450" i="1"/>
  <c r="U553" i="1"/>
  <c r="U450" i="1"/>
  <c r="U242" i="1"/>
  <c r="U599" i="1"/>
  <c r="V242" i="1"/>
  <c r="V276" i="1"/>
  <c r="U517" i="1"/>
  <c r="U276" i="1"/>
  <c r="U358" i="1"/>
  <c r="V354" i="1"/>
  <c r="U736" i="1"/>
  <c r="U354" i="1"/>
  <c r="U397" i="1"/>
  <c r="U597" i="1"/>
  <c r="V262" i="1"/>
  <c r="V397" i="1"/>
  <c r="U417" i="1"/>
  <c r="U656" i="1"/>
  <c r="U702" i="1"/>
  <c r="U731" i="1"/>
  <c r="U475" i="1"/>
  <c r="U361" i="1"/>
  <c r="V322" i="1"/>
  <c r="U322" i="1"/>
  <c r="U654" i="1"/>
  <c r="U596" i="1"/>
  <c r="U559" i="1"/>
  <c r="U488" i="1"/>
  <c r="V260" i="1"/>
  <c r="U260" i="1"/>
  <c r="U708" i="1"/>
  <c r="U734" i="1"/>
  <c r="U570" i="1"/>
  <c r="V292" i="1"/>
  <c r="U474" i="1"/>
  <c r="U292" i="1"/>
  <c r="V226" i="1"/>
  <c r="U685" i="1"/>
  <c r="V338" i="1"/>
  <c r="N428" i="1"/>
  <c r="AP428" i="1" s="1"/>
  <c r="U338" i="1"/>
  <c r="U593" i="1"/>
  <c r="V286" i="1"/>
  <c r="U592" i="1"/>
  <c r="U351" i="1"/>
  <c r="U526" i="1"/>
  <c r="V351" i="1"/>
  <c r="U604" i="1"/>
  <c r="V426" i="1"/>
  <c r="U426" i="1"/>
  <c r="U738" i="1"/>
  <c r="U262" i="1"/>
  <c r="V359" i="1"/>
  <c r="V256" i="1"/>
  <c r="U355" i="1"/>
  <c r="U359" i="1"/>
  <c r="U711" i="1"/>
  <c r="U227" i="1"/>
  <c r="U686" i="1"/>
  <c r="U477" i="1"/>
  <c r="V227" i="1"/>
  <c r="V353" i="1"/>
  <c r="U226" i="1"/>
  <c r="U415" i="1"/>
  <c r="V233" i="1"/>
  <c r="U353" i="1"/>
  <c r="V415" i="1"/>
  <c r="U233" i="1"/>
  <c r="V267" i="1"/>
  <c r="U232" i="1"/>
  <c r="U344" i="1"/>
  <c r="N228" i="1"/>
  <c r="AP228" i="1" s="1"/>
  <c r="T215" i="1"/>
  <c r="N215" i="1" s="1"/>
  <c r="AP215" i="1" s="1"/>
  <c r="N602" i="1"/>
  <c r="AP602" i="1" s="1"/>
  <c r="N310" i="1"/>
  <c r="AP310" i="1" s="1"/>
  <c r="T638" i="1"/>
  <c r="N638" i="1" s="1"/>
  <c r="AP638" i="1" s="1"/>
  <c r="N331" i="1"/>
  <c r="AP331" i="1" s="1"/>
  <c r="N275" i="1"/>
  <c r="AP275" i="1" s="1"/>
  <c r="N572" i="1"/>
  <c r="AP572" i="1" s="1"/>
  <c r="U591" i="1"/>
  <c r="U499" i="1"/>
  <c r="V445" i="1"/>
  <c r="V239" i="1"/>
  <c r="V392" i="1"/>
  <c r="N311" i="1"/>
  <c r="AP311" i="1" s="1"/>
  <c r="N269" i="1"/>
  <c r="AP269" i="1" s="1"/>
  <c r="N616" i="1"/>
  <c r="AP616" i="1" s="1"/>
  <c r="U568" i="1"/>
  <c r="U512" i="1"/>
  <c r="U239" i="1"/>
  <c r="U392" i="1"/>
  <c r="N339" i="1"/>
  <c r="AP339" i="1" s="1"/>
  <c r="N282" i="1"/>
  <c r="AP282" i="1" s="1"/>
  <c r="V241" i="1"/>
  <c r="V278" i="1"/>
  <c r="U619" i="1"/>
  <c r="V412" i="1"/>
  <c r="N332" i="1"/>
  <c r="AP332" i="1" s="1"/>
  <c r="T265" i="1"/>
  <c r="N265" i="1" s="1"/>
  <c r="AP265" i="1" s="1"/>
  <c r="N735" i="1"/>
  <c r="AP735" i="1" s="1"/>
  <c r="T498" i="1"/>
  <c r="N498" i="1" s="1"/>
  <c r="AP498" i="1" s="1"/>
  <c r="U520" i="1"/>
  <c r="U476" i="1"/>
  <c r="V261" i="1"/>
  <c r="U413" i="1"/>
  <c r="U241" i="1"/>
  <c r="U278" i="1"/>
  <c r="U660" i="1"/>
  <c r="U412" i="1"/>
  <c r="V295" i="1"/>
  <c r="U252" i="1"/>
  <c r="V252" i="1"/>
  <c r="V216" i="1"/>
  <c r="U216" i="1"/>
  <c r="N623" i="1"/>
  <c r="AP623" i="1" s="1"/>
  <c r="T674" i="1"/>
  <c r="N674" i="1" s="1"/>
  <c r="AP674" i="1" s="1"/>
  <c r="T675" i="1"/>
  <c r="N675" i="1" s="1"/>
  <c r="AP675" i="1" s="1"/>
  <c r="T644" i="1"/>
  <c r="N644" i="1" s="1"/>
  <c r="AP644" i="1" s="1"/>
  <c r="N328" i="1"/>
  <c r="AP328" i="1" s="1"/>
  <c r="U261" i="1"/>
  <c r="V413" i="1"/>
  <c r="U325" i="1"/>
  <c r="U295" i="1"/>
  <c r="N600" i="1"/>
  <c r="AP600" i="1" s="1"/>
  <c r="N274" i="1"/>
  <c r="AP274" i="1" s="1"/>
  <c r="N279" i="1"/>
  <c r="AP279" i="1" s="1"/>
  <c r="P429" i="1"/>
  <c r="T672" i="1"/>
  <c r="N672" i="1" s="1"/>
  <c r="AP672" i="1" s="1"/>
  <c r="N323" i="1"/>
  <c r="AP323" i="1" s="1"/>
  <c r="U710" i="1"/>
  <c r="V244" i="1"/>
  <c r="U620" i="1"/>
  <c r="V325" i="1"/>
  <c r="V423" i="1"/>
  <c r="N633" i="1"/>
  <c r="AP633" i="1" s="1"/>
  <c r="T684" i="1"/>
  <c r="N684" i="1" s="1"/>
  <c r="AP684" i="1" s="1"/>
  <c r="N473" i="1"/>
  <c r="AP473" i="1" s="1"/>
  <c r="AS584" i="1"/>
  <c r="S584" i="1" s="1"/>
  <c r="T639" i="1"/>
  <c r="N639" i="1" s="1"/>
  <c r="AP639" i="1" s="1"/>
  <c r="N315" i="1"/>
  <c r="AP315" i="1" s="1"/>
  <c r="U244" i="1"/>
  <c r="U423" i="1"/>
  <c r="N155" i="1"/>
  <c r="AP155" i="1" s="1"/>
  <c r="N92" i="1"/>
  <c r="AP92" i="1" s="1"/>
  <c r="N206" i="1"/>
  <c r="AP206" i="1" s="1"/>
  <c r="N168" i="1"/>
  <c r="AP168" i="1" s="1"/>
  <c r="N28" i="1"/>
  <c r="AP28" i="1" s="1"/>
  <c r="N159" i="1"/>
  <c r="AP159" i="1" s="1"/>
  <c r="N113" i="1"/>
  <c r="AP113" i="1" s="1"/>
  <c r="N43" i="1"/>
  <c r="AP43" i="1" s="1"/>
  <c r="U213" i="1"/>
  <c r="N161" i="1"/>
  <c r="AP161" i="1" s="1"/>
  <c r="N134" i="1"/>
  <c r="AP134" i="1" s="1"/>
  <c r="N103" i="1"/>
  <c r="AP103" i="1" s="1"/>
  <c r="N163" i="1"/>
  <c r="AP163" i="1" s="1"/>
  <c r="N29" i="1"/>
  <c r="AP29" i="1" s="1"/>
  <c r="N201" i="1"/>
  <c r="AP201" i="1" s="1"/>
  <c r="N118" i="1"/>
  <c r="AP118" i="1" s="1"/>
  <c r="N84" i="1"/>
  <c r="AP84" i="1" s="1"/>
  <c r="N196" i="1"/>
  <c r="AP196" i="1" s="1"/>
  <c r="N62" i="1"/>
  <c r="AP62" i="1" s="1"/>
  <c r="N38" i="1"/>
  <c r="AP38" i="1" s="1"/>
  <c r="N89" i="1"/>
  <c r="AP89" i="1" s="1"/>
  <c r="N157" i="1"/>
  <c r="AP157" i="1" s="1"/>
  <c r="N165" i="1"/>
  <c r="AP165" i="1" s="1"/>
  <c r="N101" i="1"/>
  <c r="AP101" i="1" s="1"/>
  <c r="N172" i="1"/>
  <c r="AP172" i="1" s="1"/>
  <c r="N30" i="1"/>
  <c r="AP30" i="1" s="1"/>
  <c r="N74" i="1"/>
  <c r="AP74" i="1" s="1"/>
  <c r="N102" i="1"/>
  <c r="AP102" i="1" s="1"/>
  <c r="N104" i="1"/>
  <c r="AP104" i="1" s="1"/>
  <c r="N194" i="1"/>
  <c r="AP194" i="1" s="1"/>
  <c r="N160" i="1"/>
  <c r="AP160" i="1" s="1"/>
  <c r="N195" i="1"/>
  <c r="AP195" i="1" s="1"/>
  <c r="N49" i="1"/>
  <c r="AP49" i="1" s="1"/>
  <c r="N63" i="1"/>
  <c r="AP63" i="1" s="1"/>
  <c r="N68" i="1"/>
  <c r="AP68" i="1" s="1"/>
  <c r="N200" i="1"/>
  <c r="AP200" i="1" s="1"/>
  <c r="N97" i="1"/>
  <c r="AP97" i="1" s="1"/>
  <c r="N26" i="1"/>
  <c r="AP26" i="1" s="1"/>
  <c r="N106" i="1"/>
  <c r="AP106" i="1" s="1"/>
  <c r="N105" i="1"/>
  <c r="AP105" i="1" s="1"/>
  <c r="U131" i="1"/>
  <c r="N138" i="1"/>
  <c r="AP138" i="1" s="1"/>
  <c r="N69" i="1"/>
  <c r="AP69" i="1" s="1"/>
  <c r="N124" i="1"/>
  <c r="AP124" i="1" s="1"/>
  <c r="N203" i="1"/>
  <c r="AP203" i="1" s="1"/>
  <c r="N128" i="1"/>
  <c r="AP128" i="1" s="1"/>
  <c r="N60" i="1"/>
  <c r="AP60" i="1" s="1"/>
  <c r="N19" i="1"/>
  <c r="AP19" i="1" s="1"/>
  <c r="N175" i="1"/>
  <c r="AP175" i="1" s="1"/>
  <c r="N198" i="1"/>
  <c r="AP198" i="1" s="1"/>
  <c r="N53" i="1"/>
  <c r="AP53" i="1" s="1"/>
  <c r="N204" i="1"/>
  <c r="AP204" i="1" s="1"/>
  <c r="N199" i="1"/>
  <c r="AP199" i="1" s="1"/>
  <c r="N156" i="1"/>
  <c r="AP156" i="1" s="1"/>
  <c r="N127" i="1"/>
  <c r="AP127" i="1" s="1"/>
  <c r="N202" i="1"/>
  <c r="AP202" i="1" s="1"/>
  <c r="N176" i="1"/>
  <c r="AP176" i="1" s="1"/>
  <c r="N54" i="1"/>
  <c r="AP54" i="1" s="1"/>
  <c r="N154" i="1"/>
  <c r="AP154" i="1" s="1"/>
  <c r="N23" i="1"/>
  <c r="AP23" i="1" s="1"/>
  <c r="N52" i="1"/>
  <c r="AP52" i="1" s="1"/>
  <c r="N123" i="1"/>
  <c r="AP123" i="1" s="1"/>
  <c r="N129" i="1"/>
  <c r="AP129" i="1" s="1"/>
  <c r="N85" i="1"/>
  <c r="AP85" i="1" s="1"/>
  <c r="N41" i="1"/>
  <c r="AP41" i="1" s="1"/>
  <c r="N110" i="1"/>
  <c r="AP110" i="1" s="1"/>
  <c r="N18" i="1"/>
  <c r="AP18" i="1" s="1"/>
  <c r="V212" i="1"/>
  <c r="U212" i="1"/>
  <c r="U478" i="1"/>
  <c r="V308" i="1"/>
  <c r="U308" i="1"/>
  <c r="V317" i="1"/>
  <c r="V213" i="1"/>
  <c r="N214" i="1"/>
  <c r="AP214" i="1" s="1"/>
  <c r="AS633" i="1"/>
  <c r="U317" i="1"/>
  <c r="V271" i="1"/>
  <c r="U271" i="1"/>
  <c r="U307" i="1"/>
  <c r="V307" i="1"/>
  <c r="U452" i="1"/>
  <c r="V452" i="1"/>
  <c r="U365" i="1"/>
  <c r="V365" i="1"/>
  <c r="U283" i="1"/>
  <c r="V283" i="1"/>
  <c r="U587" i="1"/>
  <c r="U543" i="1"/>
  <c r="U537" i="1"/>
  <c r="U659" i="1"/>
  <c r="U622" i="1"/>
  <c r="U652" i="1"/>
  <c r="U650" i="1"/>
  <c r="U436" i="1"/>
  <c r="V436" i="1"/>
  <c r="V427" i="1"/>
  <c r="U427" i="1"/>
  <c r="U658" i="1"/>
  <c r="V431" i="1"/>
  <c r="U431" i="1"/>
  <c r="AS635" i="1"/>
  <c r="U663" i="1"/>
  <c r="U655" i="1"/>
  <c r="U438" i="1"/>
  <c r="V438" i="1"/>
  <c r="U608" i="1"/>
  <c r="AS625" i="1"/>
  <c r="N122" i="1"/>
  <c r="AP122" i="1" s="1"/>
  <c r="N610" i="1"/>
  <c r="AP610" i="1" s="1"/>
  <c r="N146" i="1"/>
  <c r="AP146" i="1" s="1"/>
  <c r="T284" i="1"/>
  <c r="N284" i="1" s="1"/>
  <c r="AP284" i="1" s="1"/>
  <c r="T585" i="1"/>
  <c r="N585" i="1" s="1"/>
  <c r="AP585" i="1" s="1"/>
  <c r="N22" i="1"/>
  <c r="AP22" i="1" s="1"/>
  <c r="S368" i="1"/>
  <c r="T437" i="1"/>
  <c r="N437" i="1" s="1"/>
  <c r="AP437" i="1" s="1"/>
  <c r="T187" i="1"/>
  <c r="S229" i="1"/>
  <c r="T691" i="1"/>
  <c r="N691" i="1" s="1"/>
  <c r="AP691" i="1" s="1"/>
  <c r="T516" i="1"/>
  <c r="N516" i="1" s="1"/>
  <c r="AP516" i="1" s="1"/>
  <c r="N33" i="1"/>
  <c r="AP33" i="1" s="1"/>
  <c r="N119" i="1"/>
  <c r="AP119" i="1" s="1"/>
  <c r="T320" i="1"/>
  <c r="N320" i="1" s="1"/>
  <c r="AP320" i="1" s="1"/>
  <c r="T563" i="1"/>
  <c r="N563" i="1" s="1"/>
  <c r="AP563" i="1" s="1"/>
  <c r="N197" i="1"/>
  <c r="AP197" i="1" s="1"/>
  <c r="N117" i="1"/>
  <c r="AP117" i="1" s="1"/>
  <c r="N75" i="1"/>
  <c r="AP75" i="1" s="1"/>
  <c r="T695" i="1"/>
  <c r="N695" i="1" s="1"/>
  <c r="AP695" i="1" s="1"/>
  <c r="T696" i="1"/>
  <c r="N696" i="1" s="1"/>
  <c r="AP696" i="1" s="1"/>
  <c r="T690" i="1"/>
  <c r="N690" i="1" s="1"/>
  <c r="AP690" i="1" s="1"/>
  <c r="T487" i="1"/>
  <c r="N487" i="1" s="1"/>
  <c r="AP487" i="1" s="1"/>
  <c r="T193" i="1"/>
  <c r="N137" i="1"/>
  <c r="AP137" i="1" s="1"/>
  <c r="T528" i="1"/>
  <c r="N528" i="1" s="1"/>
  <c r="AP528" i="1" s="1"/>
  <c r="T698" i="1"/>
  <c r="N698" i="1" s="1"/>
  <c r="AP698" i="1" s="1"/>
  <c r="T538" i="1"/>
  <c r="N538" i="1" s="1"/>
  <c r="AP538" i="1" s="1"/>
  <c r="N87" i="1"/>
  <c r="AP87" i="1" s="1"/>
  <c r="N130" i="1"/>
  <c r="AP130" i="1" s="1"/>
  <c r="N64" i="1"/>
  <c r="AP64" i="1" s="1"/>
  <c r="T39" i="1"/>
  <c r="T147" i="1"/>
  <c r="T112" i="1"/>
  <c r="T192" i="1"/>
  <c r="AS641" i="1"/>
  <c r="S641" i="1" s="1"/>
  <c r="T714" i="1"/>
  <c r="N714" i="1" s="1"/>
  <c r="AP714" i="1" s="1"/>
  <c r="T668" i="1"/>
  <c r="T613" i="1"/>
  <c r="N613" i="1" s="1"/>
  <c r="AP613" i="1" s="1"/>
  <c r="S739" i="1"/>
  <c r="S485" i="1"/>
  <c r="S235" i="1"/>
  <c r="U210" i="10"/>
  <c r="K471" i="1"/>
  <c r="K210" i="1" s="1"/>
  <c r="L471" i="1"/>
  <c r="L210" i="1" s="1"/>
  <c r="M471" i="1"/>
  <c r="M210" i="1" s="1"/>
  <c r="O471" i="1"/>
  <c r="O210" i="1" s="1"/>
  <c r="Q471" i="1"/>
  <c r="Q210" i="1" s="1"/>
  <c r="J471" i="1"/>
  <c r="J210" i="1"/>
  <c r="O14" i="1"/>
  <c r="Z583" i="1"/>
  <c r="N627" i="1" l="1"/>
  <c r="AP627" i="1" s="1"/>
  <c r="AY627" i="1"/>
  <c r="N388" i="1"/>
  <c r="AY388" i="1"/>
  <c r="N335" i="1"/>
  <c r="AP335" i="1" s="1"/>
  <c r="AY335" i="1"/>
  <c r="U432" i="1"/>
  <c r="U330" i="1"/>
  <c r="V432" i="1"/>
  <c r="T382" i="1"/>
  <c r="N382" i="1" s="1"/>
  <c r="AP382" i="1" s="1"/>
  <c r="V330" i="1"/>
  <c r="AP603" i="1"/>
  <c r="U286" i="1"/>
  <c r="V336" i="1"/>
  <c r="N625" i="1"/>
  <c r="AP625" i="1" s="1"/>
  <c r="N44" i="1"/>
  <c r="AP44" i="1" s="1"/>
  <c r="U215" i="1"/>
  <c r="U627" i="1"/>
  <c r="V382" i="1"/>
  <c r="N297" i="1"/>
  <c r="AP297" i="1" s="1"/>
  <c r="T313" i="1"/>
  <c r="N313" i="1" s="1"/>
  <c r="AP313" i="1" s="1"/>
  <c r="AS616" i="1"/>
  <c r="N133" i="1"/>
  <c r="AP133" i="1" s="1"/>
  <c r="U441" i="1"/>
  <c r="V441" i="1"/>
  <c r="N61" i="1"/>
  <c r="AP61" i="1" s="1"/>
  <c r="T83" i="1"/>
  <c r="N83" i="1" s="1"/>
  <c r="AP83" i="1" s="1"/>
  <c r="AS692" i="1"/>
  <c r="S692" i="1" s="1"/>
  <c r="T586" i="1"/>
  <c r="N586" i="1" s="1"/>
  <c r="AP586" i="1" s="1"/>
  <c r="U605" i="1"/>
  <c r="U700" i="1"/>
  <c r="U727" i="1"/>
  <c r="U618" i="1"/>
  <c r="V300" i="1"/>
  <c r="U300" i="1"/>
  <c r="U296" i="1"/>
  <c r="V296" i="1"/>
  <c r="U725" i="1"/>
  <c r="U701" i="1"/>
  <c r="V303" i="1"/>
  <c r="U303" i="1"/>
  <c r="U704" i="1"/>
  <c r="V140" i="1"/>
  <c r="U140" i="1"/>
  <c r="U462" i="1"/>
  <c r="V462" i="1"/>
  <c r="U335" i="1"/>
  <c r="V335" i="1"/>
  <c r="N513" i="1"/>
  <c r="AP513" i="1" s="1"/>
  <c r="V217" i="1"/>
  <c r="U217" i="1"/>
  <c r="AD121" i="1"/>
  <c r="AA121" i="1"/>
  <c r="U703" i="1"/>
  <c r="U540" i="1"/>
  <c r="AS271" i="1"/>
  <c r="N66" i="1"/>
  <c r="AP66" i="1" s="1"/>
  <c r="AS270" i="1"/>
  <c r="T429" i="1"/>
  <c r="N429" i="1" s="1"/>
  <c r="AP429" i="1" s="1"/>
  <c r="T439" i="1"/>
  <c r="N439" i="1" s="1"/>
  <c r="AP439" i="1" s="1"/>
  <c r="N169" i="1"/>
  <c r="AP169" i="1" s="1"/>
  <c r="V266" i="1"/>
  <c r="U266" i="1"/>
  <c r="V345" i="1"/>
  <c r="U345" i="1"/>
  <c r="U574" i="1"/>
  <c r="U457" i="1"/>
  <c r="V457" i="1"/>
  <c r="V451" i="1"/>
  <c r="U451" i="1"/>
  <c r="U291" i="1"/>
  <c r="V291" i="1"/>
  <c r="V158" i="1"/>
  <c r="U158" i="1"/>
  <c r="U346" i="1"/>
  <c r="V346" i="1"/>
  <c r="U341" i="1"/>
  <c r="V341" i="1"/>
  <c r="V442" i="1"/>
  <c r="U442" i="1"/>
  <c r="U626" i="1"/>
  <c r="U483" i="1"/>
  <c r="U167" i="1"/>
  <c r="V167" i="1"/>
  <c r="U518" i="1"/>
  <c r="V310" i="1"/>
  <c r="U572" i="1"/>
  <c r="U310" i="1"/>
  <c r="V332" i="1"/>
  <c r="U428" i="1"/>
  <c r="V428" i="1"/>
  <c r="U672" i="1"/>
  <c r="U616" i="1"/>
  <c r="U623" i="1"/>
  <c r="V328" i="1"/>
  <c r="U602" i="1"/>
  <c r="U509" i="1"/>
  <c r="U473" i="1"/>
  <c r="V323" i="1"/>
  <c r="U323" i="1"/>
  <c r="U328" i="1"/>
  <c r="U674" i="1"/>
  <c r="U311" i="1"/>
  <c r="V311" i="1"/>
  <c r="U279" i="1"/>
  <c r="V279" i="1"/>
  <c r="V331" i="1"/>
  <c r="U498" i="1"/>
  <c r="U331" i="1"/>
  <c r="V282" i="1"/>
  <c r="U282" i="1"/>
  <c r="U639" i="1"/>
  <c r="U735" i="1"/>
  <c r="U600" i="1"/>
  <c r="U275" i="1"/>
  <c r="V275" i="1"/>
  <c r="V228" i="1"/>
  <c r="U228" i="1"/>
  <c r="U684" i="1"/>
  <c r="V215" i="1"/>
  <c r="U315" i="1"/>
  <c r="V315" i="1"/>
  <c r="U675" i="1"/>
  <c r="V274" i="1"/>
  <c r="U274" i="1"/>
  <c r="V265" i="1"/>
  <c r="U265" i="1"/>
  <c r="U339" i="1"/>
  <c r="U332" i="1"/>
  <c r="V339" i="1"/>
  <c r="N368" i="1"/>
  <c r="AP368" i="1" s="1"/>
  <c r="N235" i="1"/>
  <c r="AP235" i="1" s="1"/>
  <c r="N485" i="1"/>
  <c r="AP485" i="1" s="1"/>
  <c r="V269" i="1"/>
  <c r="U633" i="1"/>
  <c r="N739" i="1"/>
  <c r="U269" i="1"/>
  <c r="N39" i="1"/>
  <c r="AP39" i="1" s="1"/>
  <c r="U714" i="1"/>
  <c r="U690" i="1"/>
  <c r="U696" i="1"/>
  <c r="U695" i="1"/>
  <c r="U691" i="1"/>
  <c r="N192" i="1"/>
  <c r="AP192" i="1" s="1"/>
  <c r="N112" i="1"/>
  <c r="AP112" i="1" s="1"/>
  <c r="N187" i="1"/>
  <c r="AP187" i="1" s="1"/>
  <c r="N147" i="1"/>
  <c r="AP147" i="1" s="1"/>
  <c r="U698" i="1"/>
  <c r="V214" i="1"/>
  <c r="U214" i="1"/>
  <c r="N229" i="1"/>
  <c r="AP229" i="1" s="1"/>
  <c r="U447" i="1"/>
  <c r="V447" i="1"/>
  <c r="U336" i="1"/>
  <c r="U284" i="1"/>
  <c r="V284" i="1"/>
  <c r="U644" i="1"/>
  <c r="U638" i="1"/>
  <c r="U320" i="1"/>
  <c r="V320" i="1"/>
  <c r="U437" i="1"/>
  <c r="V437" i="1"/>
  <c r="U538" i="1"/>
  <c r="U487" i="1"/>
  <c r="U516" i="1"/>
  <c r="U528" i="1"/>
  <c r="U610" i="1"/>
  <c r="U585" i="1"/>
  <c r="U563" i="1"/>
  <c r="U613" i="1"/>
  <c r="T584" i="1"/>
  <c r="T641" i="1"/>
  <c r="N641" i="1" s="1"/>
  <c r="AP641" i="1" s="1"/>
  <c r="N193" i="1"/>
  <c r="AP193" i="1" s="1"/>
  <c r="N668" i="1"/>
  <c r="AP668" i="1" s="1"/>
  <c r="O13" i="1"/>
  <c r="Q13" i="1"/>
  <c r="X583" i="1"/>
  <c r="AP388" i="1" l="1"/>
  <c r="V388" i="1"/>
  <c r="U388" i="1"/>
  <c r="U739" i="1"/>
  <c r="AP739" i="1"/>
  <c r="U625" i="1"/>
  <c r="U382" i="1"/>
  <c r="V297" i="1"/>
  <c r="U297" i="1"/>
  <c r="U429" i="1"/>
  <c r="U61" i="1"/>
  <c r="V61" i="1"/>
  <c r="V429" i="1"/>
  <c r="U586" i="1"/>
  <c r="T692" i="1"/>
  <c r="N692" i="1" s="1"/>
  <c r="AP692" i="1" s="1"/>
  <c r="U439" i="1"/>
  <c r="V439" i="1"/>
  <c r="U513" i="1"/>
  <c r="U313" i="1"/>
  <c r="V313" i="1"/>
  <c r="U485" i="1"/>
  <c r="U368" i="1"/>
  <c r="V368" i="1"/>
  <c r="U235" i="1"/>
  <c r="V235" i="1"/>
  <c r="V229" i="1"/>
  <c r="U229" i="1"/>
  <c r="U641" i="1"/>
  <c r="U668" i="1"/>
  <c r="N584" i="1"/>
  <c r="AP584" i="1" s="1"/>
  <c r="G471" i="10"/>
  <c r="H471" i="10"/>
  <c r="I471" i="10"/>
  <c r="J471" i="10"/>
  <c r="K471" i="10"/>
  <c r="L471" i="10"/>
  <c r="N471" i="10"/>
  <c r="O471" i="10"/>
  <c r="P471" i="10"/>
  <c r="Q471" i="10"/>
  <c r="S471" i="10"/>
  <c r="T471" i="10"/>
  <c r="F471" i="10"/>
  <c r="U692" i="1" l="1"/>
  <c r="U584" i="1"/>
  <c r="M501" i="10"/>
  <c r="M494" i="10"/>
  <c r="M588" i="10"/>
  <c r="E588" i="10" l="1"/>
  <c r="U588" i="10"/>
  <c r="E501" i="10"/>
  <c r="U501" i="10"/>
  <c r="E494" i="10"/>
  <c r="U494" i="10"/>
  <c r="Y580" i="1"/>
  <c r="AD580" i="1"/>
  <c r="Z585" i="1"/>
  <c r="Z473" i="1"/>
  <c r="Z519" i="1"/>
  <c r="M508" i="10"/>
  <c r="M507" i="10"/>
  <c r="Z508" i="1"/>
  <c r="Z507" i="1"/>
  <c r="Z551" i="1"/>
  <c r="Z549" i="1"/>
  <c r="Y741" i="1"/>
  <c r="AA741" i="1"/>
  <c r="Y738" i="1"/>
  <c r="AD738" i="1"/>
  <c r="Z724" i="1"/>
  <c r="X724" i="1"/>
  <c r="Z727" i="1"/>
  <c r="X727" i="1"/>
  <c r="Z726" i="1"/>
  <c r="X726" i="1"/>
  <c r="Z728" i="1"/>
  <c r="X728" i="1"/>
  <c r="Z725" i="1"/>
  <c r="X725" i="1"/>
  <c r="Y723" i="1"/>
  <c r="AD723" i="1"/>
  <c r="Y722" i="1"/>
  <c r="AA722" i="1"/>
  <c r="Y721" i="1"/>
  <c r="AD721" i="1"/>
  <c r="Y720" i="1"/>
  <c r="AD720" i="1"/>
  <c r="Y719" i="1"/>
  <c r="AD719" i="1"/>
  <c r="Y718" i="1"/>
  <c r="AA718" i="1"/>
  <c r="Y717" i="1"/>
  <c r="AD717" i="1"/>
  <c r="Y716" i="1"/>
  <c r="AA716" i="1"/>
  <c r="Y712" i="1"/>
  <c r="AA712" i="1"/>
  <c r="Y686" i="1"/>
  <c r="AD686" i="1"/>
  <c r="Y634" i="1"/>
  <c r="AD634" i="1"/>
  <c r="Y631" i="1"/>
  <c r="AD631" i="1"/>
  <c r="Y630" i="1"/>
  <c r="AA630" i="1"/>
  <c r="Y629" i="1"/>
  <c r="AA629" i="1"/>
  <c r="Y627" i="1"/>
  <c r="AA627" i="1"/>
  <c r="Y626" i="1"/>
  <c r="AD626" i="1"/>
  <c r="Y624" i="1"/>
  <c r="AD624" i="1"/>
  <c r="Y623" i="1"/>
  <c r="AD623" i="1"/>
  <c r="Z610" i="1"/>
  <c r="S588" i="1" l="1"/>
  <c r="S494" i="1"/>
  <c r="S501" i="1"/>
  <c r="E507" i="10"/>
  <c r="P507" i="1" s="1"/>
  <c r="U507" i="10"/>
  <c r="E508" i="10"/>
  <c r="T508" i="1" s="1"/>
  <c r="U508" i="10"/>
  <c r="X585" i="1"/>
  <c r="M471" i="10"/>
  <c r="M749" i="10"/>
  <c r="E749" i="10" s="1"/>
  <c r="E750" i="10" s="1"/>
  <c r="AA623" i="1"/>
  <c r="AA626" i="1"/>
  <c r="AA631" i="1"/>
  <c r="AA686" i="1"/>
  <c r="AA717" i="1"/>
  <c r="AA720" i="1"/>
  <c r="AA723" i="1"/>
  <c r="AA738" i="1"/>
  <c r="AA580" i="1"/>
  <c r="X519" i="1"/>
  <c r="X551" i="1"/>
  <c r="X549" i="1"/>
  <c r="AD741" i="1"/>
  <c r="AD722" i="1"/>
  <c r="AA719" i="1"/>
  <c r="AA721" i="1"/>
  <c r="AD718" i="1"/>
  <c r="AD716" i="1"/>
  <c r="AD712" i="1"/>
  <c r="AA634" i="1"/>
  <c r="AD630" i="1"/>
  <c r="AD629" i="1"/>
  <c r="AD627" i="1"/>
  <c r="AA624" i="1"/>
  <c r="X610" i="1"/>
  <c r="N494" i="1" l="1"/>
  <c r="AP494" i="1" s="1"/>
  <c r="P505" i="1"/>
  <c r="N501" i="1"/>
  <c r="AP501" i="1" s="1"/>
  <c r="N588" i="1"/>
  <c r="AP588" i="1" s="1"/>
  <c r="N507" i="1"/>
  <c r="AP507" i="1" s="1"/>
  <c r="U471" i="10"/>
  <c r="N508" i="1"/>
  <c r="AP508" i="1" s="1"/>
  <c r="Y609" i="1"/>
  <c r="AD609" i="1"/>
  <c r="Y608" i="1"/>
  <c r="AA608" i="1"/>
  <c r="Y602" i="1"/>
  <c r="AD602" i="1"/>
  <c r="Y601" i="1"/>
  <c r="AA601" i="1"/>
  <c r="Y600" i="1"/>
  <c r="AD600" i="1"/>
  <c r="U494" i="1" l="1"/>
  <c r="T505" i="1"/>
  <c r="N505" i="1" s="1"/>
  <c r="AP505" i="1" s="1"/>
  <c r="U501" i="1"/>
  <c r="U588" i="1"/>
  <c r="U507" i="1"/>
  <c r="U508" i="1"/>
  <c r="X507" i="1"/>
  <c r="AA600" i="1"/>
  <c r="AA602" i="1"/>
  <c r="AD608" i="1"/>
  <c r="AA609" i="1"/>
  <c r="AD601" i="1"/>
  <c r="U505" i="1" l="1"/>
  <c r="X508" i="1"/>
  <c r="Y578" i="1"/>
  <c r="AD578" i="1"/>
  <c r="Y577" i="1"/>
  <c r="AD577" i="1"/>
  <c r="Y571" i="1"/>
  <c r="Y560" i="1"/>
  <c r="AD560" i="1"/>
  <c r="Y561" i="1"/>
  <c r="AA561" i="1"/>
  <c r="Y559" i="1"/>
  <c r="AD559" i="1"/>
  <c r="Y552" i="1"/>
  <c r="AD552" i="1"/>
  <c r="AA578" i="1" l="1"/>
  <c r="AA552" i="1"/>
  <c r="AD561" i="1"/>
  <c r="AA577" i="1"/>
  <c r="AA560" i="1"/>
  <c r="AA559" i="1"/>
  <c r="Y479" i="1" l="1"/>
  <c r="AD479" i="1"/>
  <c r="Y478" i="1"/>
  <c r="AA478" i="1"/>
  <c r="Y472" i="1"/>
  <c r="AD472" i="1"/>
  <c r="B472" i="1"/>
  <c r="B473" i="1" s="1"/>
  <c r="B472" i="10"/>
  <c r="U472" i="1" l="1"/>
  <c r="AA479" i="1"/>
  <c r="AD478" i="1"/>
  <c r="AA472" i="1"/>
  <c r="B473" i="10" l="1"/>
  <c r="E548" i="10" l="1"/>
  <c r="E547" i="10"/>
  <c r="E533" i="10"/>
  <c r="T533" i="1" s="1"/>
  <c r="N533" i="1" s="1"/>
  <c r="AP533" i="1" s="1"/>
  <c r="E532" i="10"/>
  <c r="T532" i="1" s="1"/>
  <c r="N532" i="1" s="1"/>
  <c r="AP532" i="1" s="1"/>
  <c r="B534" i="10" l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U532" i="1"/>
  <c r="U533" i="1"/>
  <c r="P548" i="1"/>
  <c r="N548" i="1" s="1"/>
  <c r="AP548" i="1" s="1"/>
  <c r="S547" i="1"/>
  <c r="Y339" i="1"/>
  <c r="AD339" i="1"/>
  <c r="Y338" i="1"/>
  <c r="AA338" i="1"/>
  <c r="Y336" i="1"/>
  <c r="AD336" i="1"/>
  <c r="Y335" i="1"/>
  <c r="AA335" i="1"/>
  <c r="Y334" i="1"/>
  <c r="AD334" i="1"/>
  <c r="Y340" i="1"/>
  <c r="AD340" i="1"/>
  <c r="B639" i="10" l="1"/>
  <c r="B640" i="10" s="1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B714" i="10" s="1"/>
  <c r="B715" i="10" s="1"/>
  <c r="B716" i="10" s="1"/>
  <c r="B717" i="10" s="1"/>
  <c r="B718" i="10" s="1"/>
  <c r="B719" i="10" s="1"/>
  <c r="B720" i="10" s="1"/>
  <c r="B721" i="10" s="1"/>
  <c r="B722" i="10" s="1"/>
  <c r="B723" i="10" s="1"/>
  <c r="B724" i="10" s="1"/>
  <c r="B725" i="10" s="1"/>
  <c r="B726" i="10" s="1"/>
  <c r="B727" i="10" s="1"/>
  <c r="B728" i="10" s="1"/>
  <c r="B729" i="10" s="1"/>
  <c r="B730" i="10" s="1"/>
  <c r="B731" i="10" s="1"/>
  <c r="B732" i="10" s="1"/>
  <c r="B733" i="10" s="1"/>
  <c r="B734" i="10" s="1"/>
  <c r="B735" i="10" s="1"/>
  <c r="B736" i="10" s="1"/>
  <c r="B737" i="10" s="1"/>
  <c r="B738" i="10" s="1"/>
  <c r="B739" i="10" s="1"/>
  <c r="B740" i="10" s="1"/>
  <c r="B741" i="10" s="1"/>
  <c r="B742" i="10" s="1"/>
  <c r="N547" i="1"/>
  <c r="AP547" i="1" s="1"/>
  <c r="U548" i="1"/>
  <c r="U547" i="1"/>
  <c r="AA340" i="1"/>
  <c r="AA334" i="1"/>
  <c r="AA336" i="1"/>
  <c r="AA339" i="1"/>
  <c r="AD335" i="1"/>
  <c r="AD338" i="1"/>
  <c r="E390" i="10" l="1"/>
  <c r="E386" i="10"/>
  <c r="T386" i="1" l="1"/>
  <c r="S390" i="1"/>
  <c r="Y223" i="1"/>
  <c r="AD223" i="1"/>
  <c r="Y222" i="1"/>
  <c r="AA222" i="1"/>
  <c r="Y221" i="1"/>
  <c r="AD221" i="1"/>
  <c r="Y220" i="1"/>
  <c r="AD220" i="1"/>
  <c r="Y219" i="1"/>
  <c r="AA219" i="1"/>
  <c r="Y218" i="1"/>
  <c r="AD218" i="1"/>
  <c r="Y329" i="1"/>
  <c r="AD329" i="1"/>
  <c r="Y251" i="1"/>
  <c r="AD251" i="1"/>
  <c r="Y278" i="1"/>
  <c r="AD278" i="1"/>
  <c r="Y277" i="1"/>
  <c r="AD277" i="1"/>
  <c r="Y291" i="1"/>
  <c r="AD291" i="1"/>
  <c r="Y305" i="1"/>
  <c r="AD305" i="1"/>
  <c r="Y321" i="1"/>
  <c r="AD321" i="1"/>
  <c r="AS699" i="1" l="1"/>
  <c r="S699" i="1" s="1"/>
  <c r="N390" i="1"/>
  <c r="AP390" i="1" s="1"/>
  <c r="N386" i="1"/>
  <c r="AP386" i="1" s="1"/>
  <c r="AA220" i="1"/>
  <c r="AA221" i="1"/>
  <c r="AA305" i="1"/>
  <c r="AA291" i="1"/>
  <c r="AA277" i="1"/>
  <c r="AA251" i="1"/>
  <c r="AA329" i="1"/>
  <c r="AA218" i="1"/>
  <c r="AA223" i="1"/>
  <c r="AD222" i="1"/>
  <c r="AD219" i="1"/>
  <c r="AA278" i="1"/>
  <c r="AA321" i="1"/>
  <c r="T699" i="1" l="1"/>
  <c r="N699" i="1" s="1"/>
  <c r="AP699" i="1" s="1"/>
  <c r="V390" i="1"/>
  <c r="U390" i="1"/>
  <c r="U386" i="1"/>
  <c r="V386" i="1"/>
  <c r="Y215" i="1"/>
  <c r="AD215" i="1"/>
  <c r="Y214" i="1"/>
  <c r="AD214" i="1"/>
  <c r="Y213" i="1"/>
  <c r="AD213" i="1"/>
  <c r="Y212" i="1"/>
  <c r="AD212" i="1"/>
  <c r="Y191" i="1"/>
  <c r="Y190" i="1"/>
  <c r="Y189" i="1"/>
  <c r="Y188" i="1"/>
  <c r="Y186" i="1"/>
  <c r="Y185" i="1"/>
  <c r="Y161" i="1"/>
  <c r="Y160" i="1"/>
  <c r="Y159" i="1"/>
  <c r="Y89" i="1"/>
  <c r="Y69" i="1"/>
  <c r="Y68" i="1"/>
  <c r="U699" i="1" l="1"/>
  <c r="AA212" i="1"/>
  <c r="AA214" i="1"/>
  <c r="AA213" i="1"/>
  <c r="AA215" i="1"/>
  <c r="U89" i="1"/>
  <c r="U159" i="1"/>
  <c r="U160" i="1"/>
  <c r="U161" i="1"/>
  <c r="U68" i="1"/>
  <c r="U69" i="1"/>
  <c r="AD186" i="1" l="1"/>
  <c r="AA186" i="1"/>
  <c r="AD188" i="1"/>
  <c r="AA188" i="1"/>
  <c r="AD190" i="1"/>
  <c r="AA190" i="1"/>
  <c r="AD89" i="1"/>
  <c r="AA89" i="1"/>
  <c r="AD68" i="1"/>
  <c r="AA68" i="1"/>
  <c r="AD185" i="1"/>
  <c r="AA185" i="1"/>
  <c r="AD189" i="1"/>
  <c r="AA189" i="1"/>
  <c r="AD191" i="1"/>
  <c r="AA191" i="1"/>
  <c r="AD69" i="1"/>
  <c r="AA69" i="1"/>
  <c r="AD160" i="1" l="1"/>
  <c r="AA160" i="1"/>
  <c r="AA159" i="1"/>
  <c r="AD159" i="1"/>
  <c r="AA161" i="1"/>
  <c r="AD161" i="1"/>
  <c r="Z40" i="1" l="1"/>
  <c r="Z55" i="1"/>
  <c r="Z42" i="1"/>
  <c r="Z31" i="1"/>
  <c r="X31" i="1" l="1"/>
  <c r="X40" i="1"/>
  <c r="U55" i="1"/>
  <c r="V55" i="1"/>
  <c r="X55" i="1"/>
  <c r="U42" i="1"/>
  <c r="V42" i="1"/>
  <c r="X42" i="1"/>
  <c r="V31" i="1"/>
  <c r="U31" i="1"/>
  <c r="Z27" i="1" l="1"/>
  <c r="U27" i="1" l="1"/>
  <c r="V27" i="1"/>
  <c r="X27" i="1"/>
  <c r="K14" i="1" l="1"/>
  <c r="L14" i="1"/>
  <c r="M14" i="1"/>
  <c r="J14" i="1"/>
  <c r="A16" i="1"/>
  <c r="B16" i="1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G13" i="10"/>
  <c r="H13" i="10"/>
  <c r="I13" i="10"/>
  <c r="J13" i="10"/>
  <c r="K13" i="10"/>
  <c r="L13" i="10"/>
  <c r="M13" i="10"/>
  <c r="N13" i="10"/>
  <c r="O13" i="10"/>
  <c r="P13" i="10"/>
  <c r="Q13" i="10"/>
  <c r="S13" i="10"/>
  <c r="Z436" i="1"/>
  <c r="Z437" i="1"/>
  <c r="Z438" i="1"/>
  <c r="X438" i="1"/>
  <c r="Z431" i="1"/>
  <c r="Z429" i="1"/>
  <c r="Z427" i="1"/>
  <c r="Z422" i="1"/>
  <c r="Z421" i="1"/>
  <c r="Z419" i="1"/>
  <c r="Z417" i="1"/>
  <c r="Z416" i="1"/>
  <c r="Z415" i="1"/>
  <c r="A51" i="10" l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B51" i="10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F13" i="10"/>
  <c r="X436" i="1"/>
  <c r="X437" i="1"/>
  <c r="X415" i="1"/>
  <c r="X429" i="1"/>
  <c r="X431" i="1"/>
  <c r="X416" i="1"/>
  <c r="X419" i="1"/>
  <c r="X427" i="1"/>
  <c r="Z418" i="1"/>
  <c r="Z327" i="1"/>
  <c r="Z301" i="1"/>
  <c r="X301" i="1"/>
  <c r="Z270" i="1"/>
  <c r="X270" i="1"/>
  <c r="Z320" i="1"/>
  <c r="Z307" i="1"/>
  <c r="X307" i="1"/>
  <c r="Z267" i="1"/>
  <c r="Z265" i="1"/>
  <c r="X267" i="1"/>
  <c r="X265" i="1"/>
  <c r="Z322" i="1"/>
  <c r="Z284" i="1"/>
  <c r="Z283" i="1"/>
  <c r="X284" i="1"/>
  <c r="Z256" i="1"/>
  <c r="Z241" i="1"/>
  <c r="Z237" i="1"/>
  <c r="Z235" i="1"/>
  <c r="X235" i="1"/>
  <c r="Z229" i="1"/>
  <c r="Z228" i="1"/>
  <c r="Z711" i="1"/>
  <c r="Z705" i="1"/>
  <c r="Z704" i="1"/>
  <c r="Z703" i="1"/>
  <c r="Z702" i="1"/>
  <c r="Z701" i="1"/>
  <c r="Z700" i="1"/>
  <c r="Z699" i="1"/>
  <c r="Z698" i="1"/>
  <c r="Z696" i="1"/>
  <c r="Z695" i="1"/>
  <c r="Z694" i="1"/>
  <c r="Z692" i="1"/>
  <c r="Z691" i="1"/>
  <c r="Z690" i="1"/>
  <c r="Z689" i="1"/>
  <c r="Z714" i="1"/>
  <c r="Z706" i="1"/>
  <c r="Z684" i="1"/>
  <c r="Z675" i="1"/>
  <c r="Z674" i="1"/>
  <c r="Z672" i="1"/>
  <c r="Z668" i="1"/>
  <c r="Z650" i="1"/>
  <c r="Z646" i="1"/>
  <c r="Z647" i="1"/>
  <c r="B75" i="10" l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A75" i="10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30" i="10" s="1"/>
  <c r="A131" i="10" s="1"/>
  <c r="A132" i="10" s="1"/>
  <c r="A133" i="10" s="1"/>
  <c r="A134" i="10" s="1"/>
  <c r="X418" i="1"/>
  <c r="X322" i="1"/>
  <c r="X283" i="1"/>
  <c r="X256" i="1"/>
  <c r="X241" i="1"/>
  <c r="X228" i="1"/>
  <c r="X229" i="1"/>
  <c r="X705" i="1"/>
  <c r="X700" i="1"/>
  <c r="X701" i="1"/>
  <c r="X702" i="1"/>
  <c r="X704" i="1"/>
  <c r="X691" i="1"/>
  <c r="X692" i="1"/>
  <c r="X675" i="1"/>
  <c r="X674" i="1"/>
  <c r="X672" i="1"/>
  <c r="X646" i="1"/>
  <c r="Z613" i="1"/>
  <c r="Z563" i="1"/>
  <c r="Z131" i="1"/>
  <c r="Z637" i="1"/>
  <c r="Z618" i="1"/>
  <c r="Z589" i="1"/>
  <c r="Z586" i="1"/>
  <c r="Z565" i="1"/>
  <c r="Z644" i="1"/>
  <c r="Z639" i="1"/>
  <c r="Z638" i="1"/>
  <c r="Z625" i="1"/>
  <c r="X625" i="1"/>
  <c r="Z622" i="1"/>
  <c r="Z616" i="1"/>
  <c r="Z596" i="1"/>
  <c r="Z584" i="1"/>
  <c r="X584" i="1"/>
  <c r="Z575" i="1"/>
  <c r="Z572" i="1"/>
  <c r="Z570" i="1"/>
  <c r="Z641" i="1"/>
  <c r="X641" i="1"/>
  <c r="Z633" i="1"/>
  <c r="Z502" i="1"/>
  <c r="Z538" i="1"/>
  <c r="Z516" i="1"/>
  <c r="Z509" i="1"/>
  <c r="Z498" i="1"/>
  <c r="X498" i="1"/>
  <c r="Z487" i="1"/>
  <c r="Z485" i="1"/>
  <c r="X706" i="1"/>
  <c r="X684" i="1"/>
  <c r="X668" i="1"/>
  <c r="B130" i="10" l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A135" i="10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X237" i="1"/>
  <c r="X714" i="1"/>
  <c r="X690" i="1"/>
  <c r="X694" i="1"/>
  <c r="X695" i="1"/>
  <c r="X696" i="1"/>
  <c r="X703" i="1"/>
  <c r="X131" i="1"/>
  <c r="X637" i="1"/>
  <c r="X618" i="1"/>
  <c r="X644" i="1"/>
  <c r="X639" i="1"/>
  <c r="X622" i="1"/>
  <c r="X616" i="1"/>
  <c r="X575" i="1"/>
  <c r="X572" i="1"/>
  <c r="X570" i="1"/>
  <c r="X633" i="1"/>
  <c r="X502" i="1"/>
  <c r="X509" i="1"/>
  <c r="X487" i="1"/>
  <c r="X485" i="1"/>
  <c r="X699" i="1" l="1"/>
  <c r="X647" i="1"/>
  <c r="X698" i="1"/>
  <c r="X650" i="1"/>
  <c r="A211" i="1" l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55" i="1" l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X422" i="1"/>
  <c r="A291" i="1" l="1"/>
  <c r="A292" i="1" s="1"/>
  <c r="A293" i="1" s="1"/>
  <c r="A294" i="1" s="1"/>
  <c r="A295" i="1" s="1"/>
  <c r="A296" i="1" s="1"/>
  <c r="A297" i="1" s="1"/>
  <c r="A298" i="1" s="1"/>
  <c r="X417" i="1"/>
  <c r="X421" i="1"/>
  <c r="X327" i="1"/>
  <c r="X320" i="1"/>
  <c r="X711" i="1"/>
  <c r="X538" i="1"/>
  <c r="X563" i="1"/>
  <c r="X516" i="1"/>
  <c r="X586" i="1"/>
  <c r="X589" i="1"/>
  <c r="T95" i="10"/>
  <c r="E95" i="10" s="1"/>
  <c r="A301" i="1" l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S95" i="1"/>
  <c r="T13" i="10"/>
  <c r="A360" i="1" l="1"/>
  <c r="A361" i="1" s="1"/>
  <c r="A362" i="1" s="1"/>
  <c r="A363" i="1" s="1"/>
  <c r="A364" i="1" s="1"/>
  <c r="A365" i="1" s="1"/>
  <c r="A366" i="1" s="1"/>
  <c r="A367" i="1" s="1"/>
  <c r="T116" i="1"/>
  <c r="N116" i="1" s="1"/>
  <c r="AP116" i="1" s="1"/>
  <c r="T95" i="1"/>
  <c r="X689" i="1"/>
  <c r="N95" i="1" l="1"/>
  <c r="AP95" i="1" s="1"/>
  <c r="X565" i="1"/>
  <c r="E527" i="10" l="1"/>
  <c r="E47" i="10"/>
  <c r="E46" i="10"/>
  <c r="E45" i="10"/>
  <c r="S45" i="1" s="1"/>
  <c r="T67" i="1" s="1"/>
  <c r="N67" i="1" s="1"/>
  <c r="AP67" i="1" s="1"/>
  <c r="A381" i="1" l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U67" i="1"/>
  <c r="V67" i="1"/>
  <c r="T527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2" i="1" s="1"/>
  <c r="N527" i="1"/>
  <c r="AP527" i="1" s="1"/>
  <c r="T45" i="1"/>
  <c r="T46" i="1"/>
  <c r="N46" i="1" l="1"/>
  <c r="AP46" i="1" s="1"/>
  <c r="N45" i="1"/>
  <c r="AP45" i="1" s="1"/>
  <c r="U527" i="1"/>
  <c r="E511" i="10"/>
  <c r="R471" i="10"/>
  <c r="E471" i="10" s="1"/>
  <c r="E257" i="10"/>
  <c r="E25" i="10" l="1"/>
  <c r="E14" i="10"/>
  <c r="S257" i="1"/>
  <c r="S511" i="1"/>
  <c r="N511" i="1" l="1"/>
  <c r="AP511" i="1" s="1"/>
  <c r="N257" i="1"/>
  <c r="AP257" i="1" s="1"/>
  <c r="S25" i="1"/>
  <c r="E210" i="10"/>
  <c r="R13" i="10"/>
  <c r="AS518" i="1" l="1"/>
  <c r="T47" i="1"/>
  <c r="N47" i="1" s="1"/>
  <c r="AP47" i="1" s="1"/>
  <c r="U511" i="1"/>
  <c r="U257" i="1"/>
  <c r="V257" i="1"/>
  <c r="T25" i="1"/>
  <c r="E13" i="10"/>
  <c r="E15" i="10"/>
  <c r="R15" i="1" s="1"/>
  <c r="AQ214" i="1" l="1"/>
  <c r="N25" i="1"/>
  <c r="AP25" i="1" s="1"/>
  <c r="P15" i="1"/>
  <c r="P14" i="1" s="1"/>
  <c r="X613" i="1"/>
  <c r="N15" i="1" l="1"/>
  <c r="AP15" i="1" s="1"/>
  <c r="T37" i="1"/>
  <c r="U15" i="10"/>
  <c r="U14" i="10" s="1"/>
  <c r="U13" i="10" s="1"/>
  <c r="N37" i="1" l="1"/>
  <c r="AP37" i="1" s="1"/>
  <c r="Z715" i="1"/>
  <c r="X715" i="1" l="1"/>
  <c r="X638" i="1"/>
  <c r="Z742" i="1" l="1"/>
  <c r="Z206" i="1"/>
  <c r="Z204" i="1"/>
  <c r="Z203" i="1"/>
  <c r="Z199" i="1"/>
  <c r="Z740" i="1"/>
  <c r="Z739" i="1"/>
  <c r="Z737" i="1"/>
  <c r="Z458" i="1"/>
  <c r="Z456" i="1"/>
  <c r="Z453" i="1"/>
  <c r="Z181" i="1"/>
  <c r="Z446" i="1"/>
  <c r="Z445" i="1"/>
  <c r="Z444" i="1"/>
  <c r="Z443" i="1"/>
  <c r="Z434" i="1"/>
  <c r="Z433" i="1"/>
  <c r="Z432" i="1"/>
  <c r="Z428" i="1"/>
  <c r="Z426" i="1"/>
  <c r="Z423" i="1"/>
  <c r="Z710" i="1"/>
  <c r="Z709" i="1"/>
  <c r="Z414" i="1"/>
  <c r="Z166" i="1"/>
  <c r="Z408" i="1"/>
  <c r="Z407" i="1"/>
  <c r="Z406" i="1"/>
  <c r="Z405" i="1"/>
  <c r="Z404" i="1"/>
  <c r="Z403" i="1"/>
  <c r="Z402" i="1"/>
  <c r="Z401" i="1"/>
  <c r="Z400" i="1"/>
  <c r="Z399" i="1"/>
  <c r="Z398" i="1"/>
  <c r="Z697" i="1"/>
  <c r="Z397" i="1"/>
  <c r="Z396" i="1"/>
  <c r="Z395" i="1"/>
  <c r="Z394" i="1"/>
  <c r="Z393" i="1"/>
  <c r="Z392" i="1"/>
  <c r="Z391" i="1"/>
  <c r="Z390" i="1"/>
  <c r="Z389" i="1"/>
  <c r="Z387" i="1"/>
  <c r="Z688" i="1"/>
  <c r="Z386" i="1"/>
  <c r="Z385" i="1"/>
  <c r="Z682" i="1"/>
  <c r="Z681" i="1"/>
  <c r="Z680" i="1"/>
  <c r="Z679" i="1"/>
  <c r="Z678" i="1"/>
  <c r="Z677" i="1"/>
  <c r="Z149" i="1"/>
  <c r="Z146" i="1"/>
  <c r="Z348" i="1"/>
  <c r="Z346" i="1"/>
  <c r="Z345" i="1"/>
  <c r="Z134" i="1"/>
  <c r="Z124" i="1"/>
  <c r="Z123" i="1"/>
  <c r="Z118" i="1"/>
  <c r="Z620" i="1"/>
  <c r="Z319" i="1"/>
  <c r="Z313" i="1"/>
  <c r="Z312" i="1"/>
  <c r="Z107" i="1"/>
  <c r="Z106" i="1"/>
  <c r="Z102" i="1"/>
  <c r="Z101" i="1"/>
  <c r="Z100" i="1"/>
  <c r="Z595" i="1"/>
  <c r="Z92" i="1"/>
  <c r="Z91" i="1"/>
  <c r="Z581" i="1"/>
  <c r="Z72" i="1"/>
  <c r="Z71" i="1"/>
  <c r="Z269" i="1"/>
  <c r="Z562" i="1"/>
  <c r="Z550" i="1"/>
  <c r="Z545" i="1"/>
  <c r="Z50" i="1"/>
  <c r="Z262" i="1"/>
  <c r="Z47" i="1"/>
  <c r="Z46" i="1"/>
  <c r="Z45" i="1"/>
  <c r="Z261" i="1"/>
  <c r="Z260" i="1"/>
  <c r="Z259" i="1"/>
  <c r="Z44" i="1"/>
  <c r="Z258" i="1"/>
  <c r="Z32" i="1"/>
  <c r="Z257" i="1"/>
  <c r="Z505" i="1"/>
  <c r="Z26" i="1"/>
  <c r="Z25" i="1"/>
  <c r="Z483" i="1"/>
  <c r="Z482" i="1"/>
  <c r="Z23" i="1"/>
  <c r="Z480" i="1"/>
  <c r="Z255" i="1"/>
  <c r="Z254" i="1"/>
  <c r="Z15" i="1"/>
  <c r="Z201" i="1"/>
  <c r="Z200" i="1"/>
  <c r="Z205" i="1"/>
  <c r="Z197" i="1"/>
  <c r="Z194" i="1"/>
  <c r="Z192" i="1"/>
  <c r="Z184" i="1"/>
  <c r="Z460" i="1"/>
  <c r="Z455" i="1"/>
  <c r="Z459" i="1"/>
  <c r="Z183" i="1"/>
  <c r="Z452" i="1"/>
  <c r="Z451" i="1"/>
  <c r="Z180" i="1"/>
  <c r="Z449" i="1"/>
  <c r="Z448" i="1"/>
  <c r="Z447" i="1"/>
  <c r="Z440" i="1"/>
  <c r="Z176" i="1"/>
  <c r="Z175" i="1"/>
  <c r="Z713" i="1"/>
  <c r="Z171" i="1"/>
  <c r="Z168" i="1"/>
  <c r="Z411" i="1"/>
  <c r="Z164" i="1"/>
  <c r="Z410" i="1"/>
  <c r="Z162" i="1"/>
  <c r="Z388" i="1"/>
  <c r="Z676" i="1"/>
  <c r="Z156" i="1"/>
  <c r="Z155" i="1"/>
  <c r="Z673" i="1"/>
  <c r="Z154" i="1"/>
  <c r="Z671" i="1"/>
  <c r="Z670" i="1"/>
  <c r="Z669" i="1"/>
  <c r="Z153" i="1"/>
  <c r="Z667" i="1"/>
  <c r="Z666" i="1"/>
  <c r="Z665" i="1"/>
  <c r="Z371" i="1"/>
  <c r="Z367" i="1"/>
  <c r="Z366" i="1"/>
  <c r="Z365" i="1"/>
  <c r="Z364" i="1"/>
  <c r="Z363" i="1"/>
  <c r="Z362" i="1"/>
  <c r="Z361" i="1"/>
  <c r="Z360" i="1"/>
  <c r="Z359" i="1"/>
  <c r="Z358" i="1"/>
  <c r="Z357" i="1"/>
  <c r="Z147" i="1"/>
  <c r="Z347" i="1"/>
  <c r="Z139" i="1"/>
  <c r="Z663" i="1"/>
  <c r="Z662" i="1"/>
  <c r="Z661" i="1"/>
  <c r="Z344" i="1"/>
  <c r="Z132" i="1"/>
  <c r="Z643" i="1"/>
  <c r="Z341" i="1"/>
  <c r="Z642" i="1"/>
  <c r="Z640" i="1"/>
  <c r="Z122" i="1"/>
  <c r="Z120" i="1"/>
  <c r="Z325" i="1"/>
  <c r="Z621" i="1"/>
  <c r="Z117" i="1"/>
  <c r="Z115" i="1"/>
  <c r="Z114" i="1"/>
  <c r="Z113" i="1"/>
  <c r="Z112" i="1"/>
  <c r="Z617" i="1"/>
  <c r="Z110" i="1"/>
  <c r="Z314" i="1"/>
  <c r="Z109" i="1"/>
  <c r="Z615" i="1"/>
  <c r="Z614" i="1"/>
  <c r="Z108" i="1"/>
  <c r="Z612" i="1"/>
  <c r="Z611" i="1"/>
  <c r="Z105" i="1"/>
  <c r="Z104" i="1"/>
  <c r="Z103" i="1"/>
  <c r="Z302" i="1"/>
  <c r="Z607" i="1"/>
  <c r="Z605" i="1"/>
  <c r="Z604" i="1"/>
  <c r="Z298" i="1"/>
  <c r="Z98" i="1"/>
  <c r="Z295" i="1"/>
  <c r="Z294" i="1"/>
  <c r="Z598" i="1"/>
  <c r="Z597" i="1"/>
  <c r="Z95" i="1"/>
  <c r="Z94" i="1"/>
  <c r="Z93" i="1"/>
  <c r="Z594" i="1"/>
  <c r="Z593" i="1"/>
  <c r="Z592" i="1"/>
  <c r="Z591" i="1"/>
  <c r="Z90" i="1"/>
  <c r="Z286" i="1"/>
  <c r="Z88" i="1"/>
  <c r="Z87" i="1"/>
  <c r="Z86" i="1"/>
  <c r="Z85" i="1"/>
  <c r="Z84" i="1"/>
  <c r="Z83" i="1"/>
  <c r="Z82" i="1"/>
  <c r="Z81" i="1"/>
  <c r="Z582" i="1"/>
  <c r="Z79" i="1"/>
  <c r="Z574" i="1"/>
  <c r="Z566" i="1"/>
  <c r="Z74" i="1"/>
  <c r="Z554" i="1"/>
  <c r="Z62" i="1"/>
  <c r="Z66" i="1"/>
  <c r="Z65" i="1"/>
  <c r="Z60" i="1"/>
  <c r="Z58" i="1"/>
  <c r="Z57" i="1"/>
  <c r="Z56" i="1"/>
  <c r="Z252" i="1"/>
  <c r="Z54" i="1"/>
  <c r="Z53" i="1"/>
  <c r="Z547" i="1"/>
  <c r="Z52" i="1"/>
  <c r="Z544" i="1"/>
  <c r="Z543" i="1"/>
  <c r="Z248" i="1"/>
  <c r="Z542" i="1"/>
  <c r="Z247" i="1"/>
  <c r="Z246" i="1"/>
  <c r="Z245" i="1"/>
  <c r="Z540" i="1"/>
  <c r="Z244" i="1"/>
  <c r="Z534" i="1"/>
  <c r="Z533" i="1"/>
  <c r="Z532" i="1"/>
  <c r="Z531" i="1"/>
  <c r="Z530" i="1"/>
  <c r="Z527" i="1"/>
  <c r="Z243" i="1"/>
  <c r="Z242" i="1"/>
  <c r="Z49" i="1"/>
  <c r="Z240" i="1"/>
  <c r="Z515" i="1"/>
  <c r="Z512" i="1"/>
  <c r="Z511" i="1"/>
  <c r="Z510" i="1"/>
  <c r="Z239" i="1"/>
  <c r="Z39" i="1"/>
  <c r="Z38" i="1"/>
  <c r="Z37" i="1"/>
  <c r="Z36" i="1"/>
  <c r="Z35" i="1"/>
  <c r="Z34" i="1"/>
  <c r="Z33" i="1"/>
  <c r="Z503" i="1"/>
  <c r="Z500" i="1"/>
  <c r="Z499" i="1"/>
  <c r="Z30" i="1"/>
  <c r="Z497" i="1"/>
  <c r="Z496" i="1"/>
  <c r="Z29" i="1"/>
  <c r="Z28" i="1"/>
  <c r="Z226" i="1"/>
  <c r="Z225" i="1"/>
  <c r="Z484" i="1"/>
  <c r="Z481" i="1"/>
  <c r="Z21" i="1"/>
  <c r="Z20" i="1"/>
  <c r="Z19" i="1"/>
  <c r="Z202" i="1"/>
  <c r="Z736" i="1"/>
  <c r="Z734" i="1"/>
  <c r="Z733" i="1"/>
  <c r="Z198" i="1"/>
  <c r="Z731" i="1"/>
  <c r="Z730" i="1"/>
  <c r="Z729" i="1"/>
  <c r="Z196" i="1"/>
  <c r="Z195" i="1"/>
  <c r="Z193" i="1"/>
  <c r="Z187" i="1"/>
  <c r="Z450" i="1"/>
  <c r="Z439" i="1"/>
  <c r="Z172" i="1"/>
  <c r="Z708" i="1"/>
  <c r="Z170" i="1"/>
  <c r="Z420" i="1"/>
  <c r="Z169" i="1"/>
  <c r="Z707" i="1"/>
  <c r="Z413" i="1"/>
  <c r="Z687" i="1"/>
  <c r="Z683" i="1"/>
  <c r="Z157" i="1"/>
  <c r="Z150" i="1"/>
  <c r="Z148" i="1"/>
  <c r="Z369" i="1"/>
  <c r="Z368" i="1"/>
  <c r="Z355" i="1"/>
  <c r="Z660" i="1"/>
  <c r="Z659" i="1"/>
  <c r="Z658" i="1"/>
  <c r="Z657" i="1"/>
  <c r="Z354" i="1"/>
  <c r="Z353" i="1"/>
  <c r="Z352" i="1"/>
  <c r="Z351" i="1"/>
  <c r="Z350" i="1"/>
  <c r="Z349" i="1"/>
  <c r="Z656" i="1"/>
  <c r="Z655" i="1"/>
  <c r="Z654" i="1"/>
  <c r="Z653" i="1"/>
  <c r="Z652" i="1"/>
  <c r="Z651" i="1"/>
  <c r="Z138" i="1"/>
  <c r="Z649" i="1"/>
  <c r="Z648" i="1"/>
  <c r="Z135" i="1"/>
  <c r="Z645" i="1"/>
  <c r="Z133" i="1"/>
  <c r="Z129" i="1"/>
  <c r="Z128" i="1"/>
  <c r="Z127" i="1"/>
  <c r="Z125" i="1"/>
  <c r="Z636" i="1"/>
  <c r="Z331" i="1"/>
  <c r="Z328" i="1"/>
  <c r="Z119" i="1"/>
  <c r="Z323" i="1"/>
  <c r="Z619" i="1"/>
  <c r="Z116" i="1"/>
  <c r="Z316" i="1"/>
  <c r="Z315" i="1"/>
  <c r="Z111" i="1"/>
  <c r="Z311" i="1"/>
  <c r="Z310" i="1"/>
  <c r="Z309" i="1"/>
  <c r="Z308" i="1"/>
  <c r="Z603" i="1"/>
  <c r="Z296" i="1"/>
  <c r="Z292" i="1"/>
  <c r="Z97" i="1"/>
  <c r="Z96" i="1"/>
  <c r="Z590" i="1"/>
  <c r="Z282" i="1"/>
  <c r="Z579" i="1"/>
  <c r="Z78" i="1"/>
  <c r="Z573" i="1"/>
  <c r="Z280" i="1"/>
  <c r="Z279" i="1"/>
  <c r="Z276" i="1"/>
  <c r="Z569" i="1"/>
  <c r="Z275" i="1"/>
  <c r="Z274" i="1"/>
  <c r="Z557" i="1"/>
  <c r="Z556" i="1"/>
  <c r="Z555" i="1"/>
  <c r="Z64" i="1"/>
  <c r="Z63" i="1"/>
  <c r="Z263" i="1"/>
  <c r="Z546" i="1"/>
  <c r="Z541" i="1"/>
  <c r="Z539" i="1"/>
  <c r="Z537" i="1"/>
  <c r="Z536" i="1"/>
  <c r="Z535" i="1"/>
  <c r="Z526" i="1"/>
  <c r="Z524" i="1"/>
  <c r="Z523" i="1"/>
  <c r="Z522" i="1"/>
  <c r="Z521" i="1"/>
  <c r="Z520" i="1"/>
  <c r="Z43" i="1"/>
  <c r="Z517" i="1"/>
  <c r="Z41" i="1"/>
  <c r="Z513" i="1"/>
  <c r="Z506" i="1"/>
  <c r="Z504" i="1"/>
  <c r="Z233" i="1"/>
  <c r="Z232" i="1"/>
  <c r="Z491" i="1"/>
  <c r="Z488" i="1"/>
  <c r="Z227" i="1"/>
  <c r="Z224" i="1"/>
  <c r="Z216" i="1"/>
  <c r="Z22" i="1"/>
  <c r="Z18" i="1"/>
  <c r="Z17" i="1"/>
  <c r="Z16" i="1"/>
  <c r="Z735" i="1"/>
  <c r="Z732" i="1"/>
  <c r="Z457" i="1"/>
  <c r="Z454" i="1"/>
  <c r="Z424" i="1"/>
  <c r="Z412" i="1"/>
  <c r="Z165" i="1"/>
  <c r="Z163" i="1"/>
  <c r="Z664" i="1"/>
  <c r="Z137" i="1"/>
  <c r="Z130" i="1"/>
  <c r="Z332" i="1"/>
  <c r="Z606" i="1"/>
  <c r="Z587" i="1"/>
  <c r="Z576" i="1"/>
  <c r="Z568" i="1"/>
  <c r="Z567" i="1"/>
  <c r="Z564" i="1"/>
  <c r="Z558" i="1"/>
  <c r="Z553" i="1"/>
  <c r="Z548" i="1"/>
  <c r="Z528" i="1"/>
  <c r="Z518" i="1"/>
  <c r="Z477" i="1"/>
  <c r="Z476" i="1"/>
  <c r="Z475" i="1"/>
  <c r="Z474" i="1"/>
  <c r="Z152" i="1"/>
  <c r="Z151" i="1"/>
  <c r="Z73" i="1"/>
  <c r="Z75" i="1"/>
  <c r="AL14" i="1" l="1"/>
  <c r="AJ14" i="1"/>
  <c r="AH14" i="1"/>
  <c r="AD14" i="1"/>
  <c r="AB14" i="1"/>
  <c r="AK14" i="1"/>
  <c r="AI14" i="1"/>
  <c r="AG14" i="1"/>
  <c r="AE14" i="1"/>
  <c r="AC14" i="1"/>
  <c r="AA14" i="1"/>
  <c r="AF14" i="1"/>
  <c r="AO14" i="1" l="1"/>
  <c r="AM14" i="1"/>
  <c r="AN14" i="1" l="1"/>
  <c r="Z14" i="1"/>
  <c r="X73" i="1" l="1"/>
  <c r="Y14" i="1" l="1"/>
  <c r="X474" i="1" l="1"/>
  <c r="X476" i="1"/>
  <c r="X477" i="1"/>
  <c r="X518" i="1"/>
  <c r="X528" i="1"/>
  <c r="X548" i="1"/>
  <c r="X553" i="1"/>
  <c r="X564" i="1"/>
  <c r="X567" i="1"/>
  <c r="X568" i="1"/>
  <c r="X576" i="1"/>
  <c r="X606" i="1"/>
  <c r="X332" i="1"/>
  <c r="X130" i="1"/>
  <c r="X137" i="1"/>
  <c r="X664" i="1"/>
  <c r="X163" i="1"/>
  <c r="X165" i="1"/>
  <c r="X412" i="1"/>
  <c r="X424" i="1"/>
  <c r="X454" i="1"/>
  <c r="X457" i="1"/>
  <c r="X732" i="1"/>
  <c r="X735" i="1"/>
  <c r="X17" i="1"/>
  <c r="X22" i="1"/>
  <c r="X216" i="1"/>
  <c r="X224" i="1"/>
  <c r="X227" i="1"/>
  <c r="X488" i="1"/>
  <c r="X491" i="1"/>
  <c r="X232" i="1"/>
  <c r="X233" i="1"/>
  <c r="X504" i="1"/>
  <c r="X513" i="1"/>
  <c r="X517" i="1"/>
  <c r="X43" i="1"/>
  <c r="X521" i="1"/>
  <c r="X522" i="1"/>
  <c r="X523" i="1"/>
  <c r="X524" i="1"/>
  <c r="X526" i="1"/>
  <c r="X535" i="1"/>
  <c r="X536" i="1"/>
  <c r="X537" i="1"/>
  <c r="X539" i="1"/>
  <c r="X541" i="1"/>
  <c r="X546" i="1"/>
  <c r="X263" i="1"/>
  <c r="X63" i="1"/>
  <c r="X64" i="1"/>
  <c r="X555" i="1"/>
  <c r="X556" i="1"/>
  <c r="X557" i="1"/>
  <c r="X274" i="1"/>
  <c r="X275" i="1"/>
  <c r="X569" i="1"/>
  <c r="X276" i="1"/>
  <c r="X279" i="1"/>
  <c r="X78" i="1"/>
  <c r="X579" i="1"/>
  <c r="X282" i="1"/>
  <c r="X590" i="1"/>
  <c r="X296" i="1"/>
  <c r="X308" i="1"/>
  <c r="X309" i="1"/>
  <c r="X311" i="1"/>
  <c r="X111" i="1"/>
  <c r="X116" i="1"/>
  <c r="X619" i="1"/>
  <c r="X323" i="1"/>
  <c r="X119" i="1"/>
  <c r="X328" i="1"/>
  <c r="X331" i="1"/>
  <c r="X636" i="1"/>
  <c r="X125" i="1"/>
  <c r="X127" i="1"/>
  <c r="X128" i="1"/>
  <c r="X129" i="1"/>
  <c r="X133" i="1"/>
  <c r="X645" i="1"/>
  <c r="X135" i="1"/>
  <c r="X648" i="1"/>
  <c r="X649" i="1"/>
  <c r="X138" i="1"/>
  <c r="X651" i="1"/>
  <c r="X652" i="1"/>
  <c r="X653" i="1"/>
  <c r="X655" i="1"/>
  <c r="X349" i="1"/>
  <c r="X350" i="1"/>
  <c r="X351" i="1"/>
  <c r="X352" i="1"/>
  <c r="X353" i="1"/>
  <c r="X354" i="1"/>
  <c r="X657" i="1"/>
  <c r="X658" i="1"/>
  <c r="X659" i="1"/>
  <c r="X355" i="1"/>
  <c r="X148" i="1"/>
  <c r="X150" i="1"/>
  <c r="X157" i="1"/>
  <c r="X683" i="1"/>
  <c r="X687" i="1"/>
  <c r="X413" i="1"/>
  <c r="X707" i="1"/>
  <c r="X169" i="1"/>
  <c r="X420" i="1"/>
  <c r="X170" i="1"/>
  <c r="X708" i="1"/>
  <c r="X172" i="1"/>
  <c r="X450" i="1"/>
  <c r="X187" i="1"/>
  <c r="X193" i="1"/>
  <c r="X195" i="1"/>
  <c r="X196" i="1"/>
  <c r="X730" i="1"/>
  <c r="X731" i="1"/>
  <c r="X198" i="1"/>
  <c r="X733" i="1"/>
  <c r="X734" i="1"/>
  <c r="X736" i="1"/>
  <c r="X202" i="1"/>
  <c r="X19" i="1"/>
  <c r="X20" i="1"/>
  <c r="X21" i="1"/>
  <c r="X481" i="1"/>
  <c r="X484" i="1"/>
  <c r="X225" i="1"/>
  <c r="X226" i="1"/>
  <c r="X496" i="1"/>
  <c r="X30" i="1"/>
  <c r="X499" i="1"/>
  <c r="X500" i="1"/>
  <c r="X503" i="1"/>
  <c r="X33" i="1"/>
  <c r="X35" i="1"/>
  <c r="X36" i="1"/>
  <c r="X38" i="1"/>
  <c r="X39" i="1"/>
  <c r="X239" i="1"/>
  <c r="X510" i="1"/>
  <c r="X511" i="1"/>
  <c r="X512" i="1"/>
  <c r="X515" i="1"/>
  <c r="X240" i="1"/>
  <c r="X49" i="1"/>
  <c r="X243" i="1"/>
  <c r="X527" i="1"/>
  <c r="X530" i="1"/>
  <c r="X531" i="1"/>
  <c r="X532" i="1"/>
  <c r="X533" i="1"/>
  <c r="X534" i="1"/>
  <c r="X244" i="1"/>
  <c r="X540" i="1"/>
  <c r="X245" i="1"/>
  <c r="X246" i="1"/>
  <c r="X247" i="1"/>
  <c r="X542" i="1"/>
  <c r="X248" i="1"/>
  <c r="X543" i="1"/>
  <c r="X544" i="1"/>
  <c r="X53" i="1"/>
  <c r="X54" i="1"/>
  <c r="X252" i="1"/>
  <c r="X56" i="1"/>
  <c r="X57" i="1"/>
  <c r="X58" i="1"/>
  <c r="X60" i="1"/>
  <c r="X65" i="1"/>
  <c r="X66" i="1"/>
  <c r="X62" i="1"/>
  <c r="X554" i="1"/>
  <c r="X74" i="1"/>
  <c r="X566" i="1"/>
  <c r="X574" i="1"/>
  <c r="X79" i="1"/>
  <c r="X582" i="1"/>
  <c r="X81" i="1"/>
  <c r="X82" i="1"/>
  <c r="X83" i="1"/>
  <c r="X84" i="1"/>
  <c r="X85" i="1"/>
  <c r="X86" i="1"/>
  <c r="X87" i="1"/>
  <c r="X88" i="1"/>
  <c r="X286" i="1"/>
  <c r="X90" i="1"/>
  <c r="X591" i="1"/>
  <c r="X592" i="1"/>
  <c r="X593" i="1"/>
  <c r="X594" i="1"/>
  <c r="X93" i="1"/>
  <c r="X94" i="1"/>
  <c r="X95" i="1"/>
  <c r="X597" i="1"/>
  <c r="X598" i="1"/>
  <c r="X294" i="1"/>
  <c r="X295" i="1"/>
  <c r="X604" i="1"/>
  <c r="X605" i="1"/>
  <c r="X607" i="1"/>
  <c r="X302" i="1"/>
  <c r="X103" i="1"/>
  <c r="X104" i="1"/>
  <c r="X105" i="1"/>
  <c r="X611" i="1"/>
  <c r="X612" i="1"/>
  <c r="X108" i="1"/>
  <c r="X614" i="1"/>
  <c r="X615" i="1"/>
  <c r="X109" i="1"/>
  <c r="X314" i="1"/>
  <c r="X110" i="1"/>
  <c r="X617" i="1"/>
  <c r="X112" i="1"/>
  <c r="X113" i="1"/>
  <c r="X114" i="1"/>
  <c r="X115" i="1"/>
  <c r="X117" i="1"/>
  <c r="X621" i="1"/>
  <c r="X325" i="1"/>
  <c r="X120" i="1"/>
  <c r="X122" i="1"/>
  <c r="X640" i="1"/>
  <c r="X642" i="1"/>
  <c r="X341" i="1"/>
  <c r="X643" i="1"/>
  <c r="X132" i="1"/>
  <c r="X344" i="1"/>
  <c r="X661" i="1"/>
  <c r="X662" i="1"/>
  <c r="X663" i="1"/>
  <c r="X139" i="1"/>
  <c r="X347" i="1"/>
  <c r="X665" i="1"/>
  <c r="X666" i="1"/>
  <c r="X667" i="1"/>
  <c r="X153" i="1"/>
  <c r="X669" i="1"/>
  <c r="X670" i="1"/>
  <c r="X671" i="1"/>
  <c r="X154" i="1"/>
  <c r="X673" i="1"/>
  <c r="X155" i="1"/>
  <c r="X156" i="1"/>
  <c r="X676" i="1"/>
  <c r="X388" i="1"/>
  <c r="X162" i="1"/>
  <c r="X410" i="1"/>
  <c r="X164" i="1"/>
  <c r="X411" i="1"/>
  <c r="X168" i="1"/>
  <c r="X171" i="1"/>
  <c r="X713" i="1"/>
  <c r="X175" i="1"/>
  <c r="X440" i="1"/>
  <c r="X447" i="1"/>
  <c r="X448" i="1"/>
  <c r="X449" i="1"/>
  <c r="X180" i="1"/>
  <c r="X451" i="1"/>
  <c r="X452" i="1"/>
  <c r="X183" i="1"/>
  <c r="X459" i="1"/>
  <c r="X455" i="1"/>
  <c r="X460" i="1"/>
  <c r="X184" i="1"/>
  <c r="X192" i="1"/>
  <c r="X194" i="1"/>
  <c r="X197" i="1"/>
  <c r="X205" i="1"/>
  <c r="X200" i="1"/>
  <c r="X201" i="1"/>
  <c r="X15" i="1"/>
  <c r="X254" i="1"/>
  <c r="X255" i="1"/>
  <c r="X480" i="1"/>
  <c r="X23" i="1"/>
  <c r="X482" i="1"/>
  <c r="X483" i="1"/>
  <c r="X25" i="1"/>
  <c r="X257" i="1"/>
  <c r="X32" i="1"/>
  <c r="X44" i="1"/>
  <c r="X260" i="1"/>
  <c r="X261" i="1"/>
  <c r="X45" i="1"/>
  <c r="X46" i="1"/>
  <c r="X47" i="1"/>
  <c r="X262" i="1"/>
  <c r="X50" i="1"/>
  <c r="X545" i="1"/>
  <c r="X550" i="1"/>
  <c r="X562" i="1"/>
  <c r="X269" i="1"/>
  <c r="X71" i="1"/>
  <c r="X72" i="1"/>
  <c r="X581" i="1"/>
  <c r="X91" i="1"/>
  <c r="X92" i="1"/>
  <c r="X595" i="1"/>
  <c r="X100" i="1"/>
  <c r="X102" i="1"/>
  <c r="X106" i="1"/>
  <c r="X312" i="1"/>
  <c r="X313" i="1"/>
  <c r="X620" i="1"/>
  <c r="X118" i="1"/>
  <c r="X123" i="1"/>
  <c r="X124" i="1"/>
  <c r="X345" i="1"/>
  <c r="X346" i="1"/>
  <c r="X146" i="1"/>
  <c r="X149" i="1"/>
  <c r="X677" i="1"/>
  <c r="X678" i="1"/>
  <c r="X679" i="1"/>
  <c r="X680" i="1"/>
  <c r="X681" i="1"/>
  <c r="X682" i="1"/>
  <c r="X385" i="1"/>
  <c r="X386" i="1"/>
  <c r="X688" i="1"/>
  <c r="X387" i="1"/>
  <c r="X389" i="1"/>
  <c r="X390" i="1"/>
  <c r="X391" i="1"/>
  <c r="X392" i="1"/>
  <c r="X393" i="1"/>
  <c r="X394" i="1"/>
  <c r="X395" i="1"/>
  <c r="X396" i="1"/>
  <c r="X398" i="1"/>
  <c r="X399" i="1"/>
  <c r="X400" i="1"/>
  <c r="X401" i="1"/>
  <c r="X402" i="1"/>
  <c r="X403" i="1"/>
  <c r="X404" i="1"/>
  <c r="X405" i="1"/>
  <c r="X406" i="1"/>
  <c r="X407" i="1"/>
  <c r="X408" i="1"/>
  <c r="X166" i="1"/>
  <c r="X414" i="1"/>
  <c r="X709" i="1"/>
  <c r="X710" i="1"/>
  <c r="X423" i="1"/>
  <c r="X426" i="1"/>
  <c r="X428" i="1"/>
  <c r="X432" i="1"/>
  <c r="X433" i="1"/>
  <c r="X434" i="1"/>
  <c r="X443" i="1"/>
  <c r="X444" i="1"/>
  <c r="X445" i="1"/>
  <c r="X446" i="1"/>
  <c r="X181" i="1"/>
  <c r="X453" i="1"/>
  <c r="X456" i="1"/>
  <c r="X458" i="1"/>
  <c r="X737" i="1"/>
  <c r="X739" i="1"/>
  <c r="X740" i="1"/>
  <c r="X203" i="1"/>
  <c r="X204" i="1"/>
  <c r="X206" i="1"/>
  <c r="X742" i="1"/>
  <c r="X151" i="1"/>
  <c r="X152" i="1"/>
  <c r="X101" i="1" l="1"/>
  <c r="X107" i="1"/>
  <c r="X134" i="1"/>
  <c r="X199" i="1"/>
  <c r="X26" i="1" l="1"/>
  <c r="X397" i="1"/>
  <c r="X348" i="1"/>
  <c r="X603" i="1"/>
  <c r="X547" i="1" l="1"/>
  <c r="X18" i="1" l="1"/>
  <c r="X258" i="1" l="1"/>
  <c r="X280" i="1"/>
  <c r="U146" i="1" l="1"/>
  <c r="V146" i="1"/>
  <c r="U148" i="1" l="1"/>
  <c r="V148" i="1"/>
  <c r="U202" i="1" l="1"/>
  <c r="U196" i="1"/>
  <c r="U195" i="1"/>
  <c r="U187" i="1"/>
  <c r="V170" i="1"/>
  <c r="V135" i="1"/>
  <c r="V133" i="1"/>
  <c r="V129" i="1"/>
  <c r="U125" i="1"/>
  <c r="V202" i="1"/>
  <c r="V198" i="1"/>
  <c r="U193" i="1"/>
  <c r="V187" i="1"/>
  <c r="V125" i="1" l="1"/>
  <c r="U135" i="1"/>
  <c r="U129" i="1"/>
  <c r="U133" i="1"/>
  <c r="U128" i="1"/>
  <c r="V138" i="1"/>
  <c r="U170" i="1"/>
  <c r="V193" i="1"/>
  <c r="U198" i="1"/>
  <c r="V128" i="1"/>
  <c r="U138" i="1"/>
  <c r="V195" i="1"/>
  <c r="V196" i="1"/>
  <c r="U183" i="1" l="1"/>
  <c r="V175" i="1"/>
  <c r="V347" i="1"/>
  <c r="V139" i="1"/>
  <c r="V117" i="1"/>
  <c r="V112" i="1"/>
  <c r="V53" i="1"/>
  <c r="V49" i="1"/>
  <c r="V39" i="1"/>
  <c r="U20" i="1"/>
  <c r="V19" i="1"/>
  <c r="V56" i="1" l="1"/>
  <c r="V60" i="1"/>
  <c r="V66" i="1"/>
  <c r="V62" i="1"/>
  <c r="V74" i="1"/>
  <c r="V82" i="1"/>
  <c r="V85" i="1"/>
  <c r="V87" i="1"/>
  <c r="V88" i="1"/>
  <c r="V90" i="1"/>
  <c r="V302" i="1"/>
  <c r="V103" i="1"/>
  <c r="V105" i="1"/>
  <c r="V108" i="1"/>
  <c r="V110" i="1"/>
  <c r="V113" i="1"/>
  <c r="V114" i="1"/>
  <c r="V120" i="1"/>
  <c r="V132" i="1"/>
  <c r="V153" i="1"/>
  <c r="V154" i="1"/>
  <c r="V155" i="1"/>
  <c r="V156" i="1"/>
  <c r="V168" i="1"/>
  <c r="U180" i="1"/>
  <c r="V184" i="1"/>
  <c r="U110" i="1"/>
  <c r="U175" i="1"/>
  <c r="U19" i="1"/>
  <c r="U39" i="1"/>
  <c r="U60" i="1"/>
  <c r="U88" i="1"/>
  <c r="U90" i="1"/>
  <c r="U113" i="1"/>
  <c r="U120" i="1"/>
  <c r="U347" i="1"/>
  <c r="U156" i="1"/>
  <c r="V81" i="1"/>
  <c r="U81" i="1"/>
  <c r="V86" i="1"/>
  <c r="U86" i="1"/>
  <c r="V93" i="1"/>
  <c r="U93" i="1"/>
  <c r="V95" i="1"/>
  <c r="U95" i="1"/>
  <c r="V171" i="1"/>
  <c r="U171" i="1"/>
  <c r="V33" i="1"/>
  <c r="U33" i="1"/>
  <c r="V65" i="1"/>
  <c r="U65" i="1"/>
  <c r="V79" i="1"/>
  <c r="U79" i="1"/>
  <c r="V84" i="1"/>
  <c r="U84" i="1"/>
  <c r="V104" i="1"/>
  <c r="U104" i="1"/>
  <c r="V122" i="1"/>
  <c r="U122" i="1"/>
  <c r="V164" i="1"/>
  <c r="U164" i="1"/>
  <c r="V192" i="1"/>
  <c r="U192" i="1"/>
  <c r="V194" i="1"/>
  <c r="U194" i="1"/>
  <c r="V20" i="1"/>
  <c r="U49" i="1"/>
  <c r="U53" i="1"/>
  <c r="U56" i="1"/>
  <c r="U66" i="1"/>
  <c r="U62" i="1"/>
  <c r="U74" i="1"/>
  <c r="U82" i="1"/>
  <c r="U85" i="1"/>
  <c r="U87" i="1"/>
  <c r="U302" i="1"/>
  <c r="U103" i="1"/>
  <c r="U105" i="1"/>
  <c r="U108" i="1"/>
  <c r="U112" i="1"/>
  <c r="U114" i="1"/>
  <c r="U117" i="1"/>
  <c r="U132" i="1"/>
  <c r="U139" i="1"/>
  <c r="U153" i="1"/>
  <c r="U154" i="1"/>
  <c r="U155" i="1"/>
  <c r="U168" i="1"/>
  <c r="V180" i="1"/>
  <c r="V183" i="1"/>
  <c r="U184" i="1"/>
  <c r="U197" i="1" l="1"/>
  <c r="V30" i="1"/>
  <c r="U54" i="1"/>
  <c r="V38" i="1"/>
  <c r="V200" i="1"/>
  <c r="V54" i="1"/>
  <c r="U30" i="1"/>
  <c r="V169" i="1"/>
  <c r="V127" i="1"/>
  <c r="V83" i="1"/>
  <c r="V201" i="1"/>
  <c r="V205" i="1"/>
  <c r="V172" i="1"/>
  <c r="U157" i="1"/>
  <c r="U150" i="1"/>
  <c r="V197" i="1"/>
  <c r="U200" i="1"/>
  <c r="U205" i="1"/>
  <c r="U21" i="1"/>
  <c r="U201" i="1"/>
  <c r="U83" i="1"/>
  <c r="U38" i="1"/>
  <c r="V21" i="1"/>
  <c r="V157" i="1"/>
  <c r="U172" i="1"/>
  <c r="U127" i="1"/>
  <c r="U169" i="1"/>
  <c r="V150" i="1"/>
  <c r="V165" i="1" l="1"/>
  <c r="U165" i="1"/>
  <c r="U15" i="1" l="1"/>
  <c r="U119" i="1" l="1"/>
  <c r="V119" i="1"/>
  <c r="U116" i="1"/>
  <c r="V116" i="1"/>
  <c r="U111" i="1"/>
  <c r="V111" i="1"/>
  <c r="U78" i="1"/>
  <c r="V78" i="1"/>
  <c r="V64" i="1"/>
  <c r="U64" i="1"/>
  <c r="V22" i="1"/>
  <c r="U22" i="1"/>
  <c r="V17" i="1"/>
  <c r="U17" i="1"/>
  <c r="V163" i="1"/>
  <c r="U163" i="1"/>
  <c r="V137" i="1"/>
  <c r="U137" i="1"/>
  <c r="V151" i="1"/>
  <c r="U151" i="1"/>
  <c r="U63" i="1"/>
  <c r="V63" i="1"/>
  <c r="U43" i="1"/>
  <c r="V43" i="1"/>
  <c r="U18" i="1"/>
  <c r="V18" i="1"/>
  <c r="V130" i="1"/>
  <c r="U130" i="1"/>
  <c r="V152" i="1"/>
  <c r="U152" i="1"/>
  <c r="V92" i="1" l="1"/>
  <c r="U92" i="1"/>
  <c r="U26" i="1" l="1"/>
  <c r="V26" i="1"/>
  <c r="U46" i="1"/>
  <c r="V46" i="1"/>
  <c r="U71" i="1"/>
  <c r="V71" i="1"/>
  <c r="V123" i="1"/>
  <c r="U123" i="1"/>
  <c r="V199" i="1"/>
  <c r="U199" i="1"/>
  <c r="V204" i="1"/>
  <c r="U204" i="1"/>
  <c r="V100" i="1"/>
  <c r="U100" i="1"/>
  <c r="V102" i="1"/>
  <c r="U102" i="1"/>
  <c r="V106" i="1"/>
  <c r="U106" i="1"/>
  <c r="V166" i="1"/>
  <c r="U166" i="1"/>
  <c r="V181" i="1"/>
  <c r="U181" i="1"/>
  <c r="V203" i="1"/>
  <c r="U203" i="1"/>
  <c r="V206" i="1"/>
  <c r="U206" i="1"/>
  <c r="V134" i="1" l="1"/>
  <c r="U134" i="1"/>
  <c r="V118" i="1"/>
  <c r="U118" i="1"/>
  <c r="U50" i="1"/>
  <c r="V50" i="1"/>
  <c r="U47" i="1"/>
  <c r="V47" i="1"/>
  <c r="U44" i="1"/>
  <c r="V44" i="1"/>
  <c r="U23" i="1"/>
  <c r="V23" i="1"/>
  <c r="U75" i="1"/>
  <c r="V75" i="1"/>
  <c r="V15" i="1"/>
  <c r="U72" i="1"/>
  <c r="V72" i="1"/>
  <c r="V124" i="1"/>
  <c r="U124" i="1"/>
  <c r="V107" i="1"/>
  <c r="U107" i="1"/>
  <c r="V101" i="1"/>
  <c r="U101" i="1"/>
  <c r="U45" i="1"/>
  <c r="V45" i="1"/>
  <c r="U25" i="1"/>
  <c r="V25" i="1"/>
  <c r="V149" i="1" l="1"/>
  <c r="U149" i="1"/>
  <c r="X558" i="1" l="1"/>
  <c r="X16" i="1" l="1"/>
  <c r="V16" i="1" l="1"/>
  <c r="U16" i="1"/>
  <c r="X28" i="1" l="1"/>
  <c r="U28" i="1"/>
  <c r="V28" i="1" l="1"/>
  <c r="U34" i="1" l="1"/>
  <c r="V34" i="1"/>
  <c r="X34" i="1" l="1"/>
  <c r="X242" i="1"/>
  <c r="X96" i="1" l="1"/>
  <c r="V96" i="1" l="1"/>
  <c r="U96" i="1"/>
  <c r="X29" i="1" l="1"/>
  <c r="V29" i="1" l="1"/>
  <c r="U29" i="1"/>
  <c r="X259" i="1"/>
  <c r="X587" i="1" l="1"/>
  <c r="X361" i="1" l="1"/>
  <c r="X357" i="1"/>
  <c r="X358" i="1"/>
  <c r="X366" i="1"/>
  <c r="U147" i="1"/>
  <c r="V147" i="1"/>
  <c r="X363" i="1"/>
  <c r="X371" i="1"/>
  <c r="X365" i="1"/>
  <c r="X360" i="1"/>
  <c r="X364" i="1"/>
  <c r="X367" i="1"/>
  <c r="X359" i="1"/>
  <c r="X369" i="1"/>
  <c r="X362" i="1"/>
  <c r="X368" i="1"/>
  <c r="X147" i="1" l="1"/>
  <c r="X298" i="1"/>
  <c r="X176" i="1" l="1"/>
  <c r="U176" i="1" l="1"/>
  <c r="V176" i="1"/>
  <c r="X292" i="1" l="1"/>
  <c r="X439" i="1" l="1"/>
  <c r="X497" i="1" l="1"/>
  <c r="X505" i="1" l="1"/>
  <c r="X506" i="1" l="1"/>
  <c r="X52" i="1" l="1"/>
  <c r="U52" i="1"/>
  <c r="V52" i="1" l="1"/>
  <c r="X697" i="1" l="1"/>
  <c r="X14" i="1" l="1"/>
  <c r="X310" i="1" l="1"/>
  <c r="X97" i="1"/>
  <c r="U97" i="1" l="1"/>
  <c r="V97" i="1"/>
  <c r="X596" i="1"/>
  <c r="X315" i="1" l="1"/>
  <c r="X316" i="1" l="1"/>
  <c r="X319" i="1" l="1"/>
  <c r="X520" i="1" l="1"/>
  <c r="X660" i="1" l="1"/>
  <c r="X654" i="1" l="1"/>
  <c r="X573" i="1" l="1"/>
  <c r="X475" i="1" l="1"/>
  <c r="X729" i="1"/>
  <c r="X656" i="1" l="1"/>
  <c r="X37" i="1"/>
  <c r="V37" i="1" l="1"/>
  <c r="AS237" i="1"/>
  <c r="U37" i="1" l="1"/>
  <c r="X98" i="1" l="1"/>
  <c r="U98" i="1" l="1"/>
  <c r="V98" i="1"/>
  <c r="X41" i="1"/>
  <c r="V41" i="1" l="1"/>
  <c r="U41" i="1"/>
  <c r="U162" i="1" l="1"/>
  <c r="V162" i="1"/>
  <c r="U109" i="1" l="1"/>
  <c r="V109" i="1"/>
  <c r="A473" i="1" l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N91" i="1"/>
  <c r="AP91" i="1" s="1"/>
  <c r="U91" i="1" l="1"/>
  <c r="V91" i="1"/>
  <c r="A498" i="1" l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P740" i="1"/>
  <c r="A533" i="1" l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N740" i="1"/>
  <c r="AP740" i="1" s="1"/>
  <c r="U740" i="1" l="1"/>
  <c r="AS565" i="1"/>
  <c r="S565" i="1" s="1"/>
  <c r="R73" i="1"/>
  <c r="A635" i="1" l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T73" i="1"/>
  <c r="S94" i="1"/>
  <c r="R567" i="1"/>
  <c r="N73" i="1"/>
  <c r="AP73" i="1" s="1"/>
  <c r="AQ565" i="1"/>
  <c r="R565" i="1" s="1"/>
  <c r="N567" i="1" l="1"/>
  <c r="AP567" i="1" s="1"/>
  <c r="S569" i="1"/>
  <c r="T94" i="1"/>
  <c r="N94" i="1" s="1"/>
  <c r="AP94" i="1" s="1"/>
  <c r="T115" i="1"/>
  <c r="N115" i="1" s="1"/>
  <c r="AP115" i="1" s="1"/>
  <c r="V73" i="1"/>
  <c r="U73" i="1"/>
  <c r="T565" i="1"/>
  <c r="V115" i="1" l="1"/>
  <c r="U115" i="1"/>
  <c r="N569" i="1"/>
  <c r="AP569" i="1" s="1"/>
  <c r="P571" i="1"/>
  <c r="U94" i="1"/>
  <c r="V94" i="1"/>
  <c r="U567" i="1"/>
  <c r="N565" i="1"/>
  <c r="AP565" i="1" s="1"/>
  <c r="N571" i="1" l="1"/>
  <c r="AP571" i="1" s="1"/>
  <c r="P471" i="1"/>
  <c r="U569" i="1"/>
  <c r="U565" i="1"/>
  <c r="U571" i="1" l="1"/>
  <c r="AD571" i="1"/>
  <c r="AA571" i="1"/>
  <c r="A211" i="10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71" i="10" l="1"/>
  <c r="A272" i="10" s="1"/>
  <c r="A273" i="10" s="1"/>
  <c r="S333" i="1" l="1"/>
  <c r="T333" i="1" s="1"/>
  <c r="N333" i="1" s="1"/>
  <c r="AP333" i="1" s="1"/>
  <c r="A274" i="10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T318" i="1"/>
  <c r="AY318" i="1" s="1"/>
  <c r="U333" i="1" l="1"/>
  <c r="V333" i="1"/>
  <c r="T348" i="1"/>
  <c r="N348" i="1" s="1"/>
  <c r="AP348" i="1" s="1"/>
  <c r="N318" i="1"/>
  <c r="AP318" i="1" s="1"/>
  <c r="U348" i="1" l="1"/>
  <c r="V348" i="1"/>
  <c r="A305" i="10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V318" i="1"/>
  <c r="U318" i="1"/>
  <c r="A375" i="10" l="1"/>
  <c r="A376" i="10" s="1"/>
  <c r="A383" i="10" l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14" i="10" l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2" i="10" s="1"/>
  <c r="A473" i="10" s="1"/>
  <c r="A534" i="10" l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39" i="10" l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S502" i="1"/>
  <c r="AQ213" i="1"/>
  <c r="T481" i="1"/>
  <c r="AS213" i="1"/>
  <c r="T506" i="1"/>
  <c r="N506" i="1" s="1"/>
  <c r="AP506" i="1" s="1"/>
  <c r="AS255" i="1"/>
  <c r="S255" i="1" s="1"/>
  <c r="T272" i="1"/>
  <c r="N272" i="1" s="1"/>
  <c r="S58" i="1"/>
  <c r="AS267" i="1" s="1"/>
  <c r="T80" i="1"/>
  <c r="T57" i="1"/>
  <c r="N529" i="1"/>
  <c r="T32" i="1"/>
  <c r="AS689" i="1"/>
  <c r="S689" i="1" s="1"/>
  <c r="S35" i="1"/>
  <c r="R36" i="1"/>
  <c r="R14" i="1" s="1"/>
  <c r="AQ502" i="1"/>
  <c r="R502" i="1"/>
  <c r="S502" i="1" s="1"/>
  <c r="R210" i="1"/>
  <c r="S230" i="1"/>
  <c r="R471" i="1" l="1"/>
  <c r="R13" i="1" s="1"/>
  <c r="N80" i="1"/>
  <c r="V272" i="1"/>
  <c r="AP272" i="1"/>
  <c r="S14" i="1"/>
  <c r="U529" i="1"/>
  <c r="AP529" i="1"/>
  <c r="N32" i="1"/>
  <c r="AP32" i="1" s="1"/>
  <c r="T36" i="1"/>
  <c r="N36" i="1" s="1"/>
  <c r="AP36" i="1" s="1"/>
  <c r="N502" i="1"/>
  <c r="AP502" i="1" s="1"/>
  <c r="T255" i="1"/>
  <c r="N255" i="1" s="1"/>
  <c r="AP255" i="1" s="1"/>
  <c r="U502" i="1"/>
  <c r="T689" i="1"/>
  <c r="N689" i="1" s="1"/>
  <c r="AP689" i="1" s="1"/>
  <c r="S471" i="1"/>
  <c r="AT471" i="1" s="1"/>
  <c r="N481" i="1"/>
  <c r="AP481" i="1" s="1"/>
  <c r="T230" i="1"/>
  <c r="N57" i="1"/>
  <c r="AP57" i="1" s="1"/>
  <c r="U506" i="1"/>
  <c r="U80" i="1"/>
  <c r="U272" i="1"/>
  <c r="T35" i="1"/>
  <c r="T58" i="1"/>
  <c r="N58" i="1" s="1"/>
  <c r="AP58" i="1" s="1"/>
  <c r="U32" i="1" l="1"/>
  <c r="V32" i="1"/>
  <c r="T471" i="1"/>
  <c r="N471" i="1" s="1"/>
  <c r="AP471" i="1" s="1"/>
  <c r="V80" i="1"/>
  <c r="AP80" i="1"/>
  <c r="U36" i="1"/>
  <c r="V36" i="1"/>
  <c r="T14" i="1"/>
  <c r="N14" i="1" s="1"/>
  <c r="V58" i="1"/>
  <c r="U58" i="1"/>
  <c r="U481" i="1"/>
  <c r="N35" i="1"/>
  <c r="AP35" i="1" s="1"/>
  <c r="U255" i="1"/>
  <c r="V255" i="1"/>
  <c r="V57" i="1"/>
  <c r="U57" i="1"/>
  <c r="U689" i="1"/>
  <c r="N230" i="1"/>
  <c r="AP230" i="1" s="1"/>
  <c r="AP14" i="1" l="1"/>
  <c r="U35" i="1"/>
  <c r="V35" i="1"/>
  <c r="V230" i="1"/>
  <c r="U230" i="1"/>
  <c r="P210" i="1" l="1"/>
  <c r="AT378" i="1"/>
  <c r="S210" i="1"/>
  <c r="S13" i="1" s="1"/>
  <c r="T378" i="1" l="1"/>
  <c r="T210" i="1" s="1"/>
  <c r="T13" i="1" s="1"/>
  <c r="P13" i="1"/>
  <c r="N378" i="1" l="1"/>
  <c r="AT210" i="1"/>
  <c r="N210" i="1"/>
  <c r="AA378" i="1" l="1"/>
  <c r="U378" i="1"/>
  <c r="V378" i="1"/>
  <c r="AP378" i="1"/>
  <c r="AD378" i="1"/>
  <c r="N13" i="1"/>
  <c r="AP210" i="1"/>
</calcChain>
</file>

<file path=xl/sharedStrings.xml><?xml version="1.0" encoding="utf-8"?>
<sst xmlns="http://schemas.openxmlformats.org/spreadsheetml/2006/main" count="68696" uniqueCount="764">
  <si>
    <t>Приложение № 1 к приказу</t>
  </si>
  <si>
    <t>Министерства ЖКХиЭ РС(Я)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</si>
  <si>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</si>
  <si>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</si>
  <si>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</si>
  <si>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</si>
  <si>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</si>
  <si>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</si>
  <si>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</si>
  <si>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</si>
  <si>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</si>
  <si>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</si>
  <si>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</si>
  <si>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</si>
  <si>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</si>
  <si>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</si>
  <si>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</si>
  <si>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</si>
  <si>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</si>
  <si>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</si>
  <si>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</si>
  <si>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</si>
  <si>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</si>
  <si>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</si>
  <si>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</si>
  <si>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</si>
  <si>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</si>
  <si>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</si>
  <si>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</si>
  <si>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</si>
  <si>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</si>
  <si>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</si>
  <si>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</si>
  <si>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</si>
  <si>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</si>
  <si>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</si>
  <si>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</si>
  <si>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</si>
  <si>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</si>
  <si>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</si>
  <si>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кв.м</t>
  </si>
  <si>
    <t>чел</t>
  </si>
  <si>
    <t>руб</t>
  </si>
  <si>
    <t>руб/кв.м</t>
  </si>
  <si>
    <t>Респ. Саха /Якутия/, г. Нерюнгри, пр-кт. Дружбы Народов, д. 33</t>
  </si>
  <si>
    <t>Камень</t>
  </si>
  <si>
    <t>ГО "Жатай"</t>
  </si>
  <si>
    <t>Респ. Саха /Якутия/, п. Жатай, ул. Северная, д. 37/1</t>
  </si>
  <si>
    <t>МО "Город Ленск"</t>
  </si>
  <si>
    <t>Респ. Саха /Якутия/, у. Ленский, г. Ленск, ул. Дзержинского, д. 15</t>
  </si>
  <si>
    <t>Респ. Саха /Якутия/, у. Ленский, г. Ленск, ул. Дзержинского, д. 27</t>
  </si>
  <si>
    <t>МО "Город Мирный"</t>
  </si>
  <si>
    <t>Крупнопанельный</t>
  </si>
  <si>
    <t>Дерево</t>
  </si>
  <si>
    <t>Респ. Саха /Якутия/, у. Мирнинский, г. Мирный, ул. Советская, д. 3</t>
  </si>
  <si>
    <t>ГП "Поселок Беркакит"</t>
  </si>
  <si>
    <t>Респ. Саха /Якутия/, г. Нерюнгри, п. Беркакит, ул. Бочкарева, д. 4, корп. 1</t>
  </si>
  <si>
    <t>Респ. Саха /Якутия/, г. Нерюнгри, п. Беркакит, ул. Бочкарева, д. 4, корп. 2</t>
  </si>
  <si>
    <t>Респ. Саха /Якутия/, г. Нерюнгри, п. Беркакит, ул. Бочкарева, д. 6</t>
  </si>
  <si>
    <t>Респ. Саха /Якутия/, г. Нерюнгри, п. Беркакит, ул. Бочкарева, д. 7</t>
  </si>
  <si>
    <t>ГП "Поселок Золотинка"</t>
  </si>
  <si>
    <t>ГП "Поселок Чульман"</t>
  </si>
  <si>
    <t>Респ. Саха /Якутия/, г. Нерюнгри, пр-кт. Мира, д. 21, корп. 1</t>
  </si>
  <si>
    <t>Респ. Саха /Якутия/, г. Нерюнгри, ул. Аммосова, д. 10, корп. 1</t>
  </si>
  <si>
    <t>Респ. Саха /Якутия/, г. Нерюнгри, ул. Аммосова, д. 12</t>
  </si>
  <si>
    <t>Респ. Саха /Якутия/, г. Нерюнгри, ул. Аммосова, д. 6, корп. 1</t>
  </si>
  <si>
    <t>Респ. Саха /Якутия/, г. Нерюнгри, ул. Карла Маркса, д. 27</t>
  </si>
  <si>
    <t>Респ. Саха /Якутия/, г. Нерюнгри, ул. Лужников, д. 3, корп. 1</t>
  </si>
  <si>
    <t>Респ. Саха /Якутия/, г. Нерюнгри, ул. Чурапчинская, д. 39</t>
  </si>
  <si>
    <t>Респ. Саха /Якутия/, г. Нерюнгри, ул. Чурапчинская, д. 50</t>
  </si>
  <si>
    <t>Респ. Саха /Якутия/, г. Нерюнгри, ул. Южно-Якутская, д. 30</t>
  </si>
  <si>
    <t>Респ. Саха /Якутия/, г. Нерюнгри, ул. Южно-Якутская, д. 32</t>
  </si>
  <si>
    <t>Респ. Саха /Якутия/, г. Нерюнгри, ул. Южно-Якутская, д. 34</t>
  </si>
  <si>
    <t>ГО "город Якутск"</t>
  </si>
  <si>
    <t>Респ. Саха /Якутия/, г. Якутск, мкр. Кангалассы, ул. 26 партсъезда, д. 2</t>
  </si>
  <si>
    <t>Респ. Саха /Якутия/, г. Якутск, мкр. Кангалассы, ул. 26 партсъезда, д. 4</t>
  </si>
  <si>
    <t>Респ. Саха /Якутия/, г. Якутск, с. Хатассы, ул. Ленина, д. 67, корп. 1</t>
  </si>
  <si>
    <t>Респ. Саха /Якутия/, г. Якутск, ул. Автодорожная, д. 28, корп. 15</t>
  </si>
  <si>
    <t>Респ. Саха /Якутия/, г. Якутск, ул. Воинская, д. 9</t>
  </si>
  <si>
    <t>Респ. Саха /Якутия/, г. Якутск, ул. Горького, д. 94</t>
  </si>
  <si>
    <t>Респ. Саха /Якутия/, г. Якутск, ул. Дзержинского, д. 40</t>
  </si>
  <si>
    <t>Респ. Саха /Якутия/, г. Якутск, ул. Кирова, д. 34</t>
  </si>
  <si>
    <t>Респ. Саха /Якутия/, г. Якутск, ул. Лермонтова, д. 20</t>
  </si>
  <si>
    <t>Респ. Саха /Якутия/, г. Якутск, ул. Лермонтова, д. 22</t>
  </si>
  <si>
    <t>Респ. Саха /Якутия/, г. Якутск, ул. Лермонтова, д. 92, корп. 2</t>
  </si>
  <si>
    <t>Респ. Саха /Якутия/, г. Якутск, ул. Халтурина, д. 6</t>
  </si>
  <si>
    <t>Респ. Саха /Якутия/, г. Якутск, ул. Ярославского, д. 30, корп. 1</t>
  </si>
  <si>
    <t>Респ. Саха /Якутия/, п. Жатай, ул. Северная, д. 54</t>
  </si>
  <si>
    <t>МО "Город Алдан"</t>
  </si>
  <si>
    <t>МО "Поселок Ленинский"</t>
  </si>
  <si>
    <t>МО "Поселок Нижний Куранах"</t>
  </si>
  <si>
    <t>Респ. Саха /Якутия/, у. Алданский, п. Нижний Куранах, пер. Школьный, д. 4</t>
  </si>
  <si>
    <t>Респ. Саха /Якутия/, у. Алданский, п. Нижний Куранах, пер. Школьный, д. 6</t>
  </si>
  <si>
    <t>Респ. Саха /Якутия/, у. Алданский, п. Нижний Куранах, ул. Школьная, д. 15</t>
  </si>
  <si>
    <t>Респ. Саха /Якутия/, у. Алданский, п. Нижний Куранах, ул. Школьная, д. 21</t>
  </si>
  <si>
    <t>Респ. Саха /Якутия/, у. Алданский, п. Нижний Куранах, ул. Школьная, д. 23</t>
  </si>
  <si>
    <t>МО "Поселок Зырянка"</t>
  </si>
  <si>
    <t>Респ. Саха /Якутия/, у. Верхнеколымский, п. Зырянка, ул. Победы, д. 20</t>
  </si>
  <si>
    <t>Респ. Саха /Якутия/, у. Мирнинский, г. Мирный, ул. Советская, д. 13, корп. 1</t>
  </si>
  <si>
    <t>Респ. Саха /Якутия/, у. Мирнинский, г. Мирный, ул. Советская, д. 19</t>
  </si>
  <si>
    <t>Респ. Саха /Якутия/, у. Мирнинский, г. Мирный, ул. Советская, д. 21</t>
  </si>
  <si>
    <t>Респ. Саха /Якутия/, у. Мирнинский, г. Мирный, ул. Советская, д. 7</t>
  </si>
  <si>
    <t>Респ. Саха /Якутия/, у. Мирнинский, г. Мирный, ш. 50 лет Октября, д. 1</t>
  </si>
  <si>
    <t>МО "Поселок Айхал"</t>
  </si>
  <si>
    <t>МО "Поселок Светлый"</t>
  </si>
  <si>
    <t>МО "Поселок Чернышевский"</t>
  </si>
  <si>
    <t>МО "Город Нюрба"</t>
  </si>
  <si>
    <t>МО "Поселок Эльдикан"</t>
  </si>
  <si>
    <t>Респ. Саха /Якутия/, у. Усть-Майский, п. Эльдикан, ул. Куйбышева, д. 30</t>
  </si>
  <si>
    <t>Респ. Саха /Якутия/, у. Усть-Майский, п. Эльдикан, ул. Рабочая, д. 12</t>
  </si>
  <si>
    <t>МО "Город Покровск"</t>
  </si>
  <si>
    <t>МО "Поселок Мохсоголлох"</t>
  </si>
  <si>
    <t>Респ. Саха /Якутия/, у. Хангаласский, п. Мохсоголлох, ул. Молодежная, д. 20</t>
  </si>
  <si>
    <t>Респ. Саха /Якутия/, у. Хангаласский, п. Мохсоголлох, ул. Молодежная, д. 20, корп. а</t>
  </si>
  <si>
    <t>Респ. Саха /Якутия/, у. Хангаласский, п. Мохсоголлох, ул. Молодежная, д. 22</t>
  </si>
  <si>
    <t>Респ. Саха /Якутия/, у. Хангаласский, п. Мохсоголлох, ул. Соколиная, д. 1</t>
  </si>
  <si>
    <t>Респ. Саха /Якутия/, у. Хангаласский, п. Мохсоголлох, ул. Соколиная, д. 13</t>
  </si>
  <si>
    <t>Респ. Саха /Якутия/, у. Хангаласский, п. Мохсоголлох, ул. Соколиная, д. 2</t>
  </si>
  <si>
    <t>Респ. Саха /Якутия/, у. Хангаласский, п. Мохсоголлох, ул. Соколиная, д. 5</t>
  </si>
  <si>
    <t>Респ. Саха /Якутия/, у. Хангаласский, п. Мохсоголлох, ул. Соколиная, д. 7</t>
  </si>
  <si>
    <t>Респ. Саха /Якутия/, у. Хангаласский, п. Мохсоголлох, ул. Соколиная, д. 9</t>
  </si>
  <si>
    <t>Респ. Саха /Якутия/, г. Нерюнгри, п. Золотинка, ул. Железнодорожная, д. 2</t>
  </si>
  <si>
    <t>Респ. Саха /Якутия/, г. Нерюнгри, п. Золотинка, ул. Железнодорожная, д. 3</t>
  </si>
  <si>
    <t>Респ. Саха /Якутия/, г. Нерюнгри, п. Золотинка, ул. Железнодорожная, д. 4</t>
  </si>
  <si>
    <t>Респ. Саха /Якутия/, г. Нерюнгри, п. Чульман, ул. Новая, д. 2</t>
  </si>
  <si>
    <t>Респ. Саха /Якутия/, г. Нерюнгри, п. Чульман, ул. Островского, д. 18б</t>
  </si>
  <si>
    <t>Респ. Саха /Якутия/, г. Нерюнгри, п. Чульман, ул. Островского, д. 6, корп. а</t>
  </si>
  <si>
    <t>Респ. Саха /Якутия/, г. Нерюнгри, пр-кт. Геологов, д. 49, корп. 1</t>
  </si>
  <si>
    <t>Респ. Саха /Якутия/, г. Нерюнгри, пр-кт. Геологов, д. 55, корп. 2</t>
  </si>
  <si>
    <t>Респ. Саха /Якутия/, г. Нерюнгри, пр-кт. Геологов, д. 59</t>
  </si>
  <si>
    <t>Респ. Саха /Якутия/, г. Нерюнгри, пр-кт. Геологов, д. 61</t>
  </si>
  <si>
    <t>Респ. Саха /Якутия/, г. Нерюнгри, пр-кт. Геологов, д. 61, корп. 2</t>
  </si>
  <si>
    <t>Респ. Саха /Якутия/, г. Нерюнгри, пр-кт. Геологов, д. 75, корп. 2</t>
  </si>
  <si>
    <t>Респ. Саха /Якутия/, г. Нерюнгри, пр-кт. Дружбы Народов, д. 10, корп. 1</t>
  </si>
  <si>
    <t>Респ. Саха /Якутия/, г. Нерюнгри, пр-кт. Дружбы Народов, д. 20</t>
  </si>
  <si>
    <t>Респ. Саха /Якутия/, г. Нерюнгри, пр-кт. Дружбы Народов, д. 29</t>
  </si>
  <si>
    <t>Респ. Саха /Якутия/, г. Нерюнгри, пр-кт. Дружбы Народов, д. 29, корп. 2</t>
  </si>
  <si>
    <t>Респ. Саха /Якутия/, г. Нерюнгри, пр-кт. Дружбы Народов, д. 5</t>
  </si>
  <si>
    <t>Респ. Саха /Якутия/, г. Нерюнгри, пр-кт. Дружбы Народов, д. 8, корп. 1</t>
  </si>
  <si>
    <t>Респ. Саха /Якутия/, г. Нерюнгри, пр-кт. Ленина, д. 1</t>
  </si>
  <si>
    <t>Респ. Саха /Якутия/, г. Нерюнгри, пр-кт. Ленина, д. 15</t>
  </si>
  <si>
    <t>Респ. Саха /Якутия/, г. Нерюнгри, пр-кт. Ленина, д. 16, корп. 2</t>
  </si>
  <si>
    <t>Респ. Саха /Якутия/, г. Нерюнгри, пр-кт. Ленина, д. 4</t>
  </si>
  <si>
    <t>Респ. Саха /Якутия/, г. Нерюнгри, пр-кт. Ленина, д. 7</t>
  </si>
  <si>
    <t>Респ. Саха /Якутия/, г. Нерюнгри, пр-кт. Мира, д. 31</t>
  </si>
  <si>
    <t>Респ. Саха /Якутия/, г. Нерюнгри, ул. Аммосова, д. 14</t>
  </si>
  <si>
    <t>Респ. Саха /Якутия/, г. Нерюнгри, ул. Аммосова, д. 4</t>
  </si>
  <si>
    <t>Респ. Саха /Якутия/, г. Нерюнгри, ул. им Кравченко, д. 17, корп. 2</t>
  </si>
  <si>
    <t>Респ. Саха /Якутия/, г. Нерюнгри, ул. им Кравченко, д. 18</t>
  </si>
  <si>
    <t>Респ. Саха /Якутия/, г. Нерюнгри, ул. им Кравченко, д. 19, корп. 3</t>
  </si>
  <si>
    <t>Респ. Саха /Якутия/, г. Нерюнгри, ул. им Кравченко, д. 20, корп. 1</t>
  </si>
  <si>
    <t>Респ. Саха /Якутия/, г. Нерюнгри, ул. им Кравченко, д. 25</t>
  </si>
  <si>
    <t>Респ. Саха /Якутия/, г. Нерюнгри, ул. им Кравченко, д. 3</t>
  </si>
  <si>
    <t>Респ. Саха /Якутия/, г. Нерюнгри, ул. им Кравченко, д. 9, корп. 1</t>
  </si>
  <si>
    <t>Респ. Саха /Якутия/, г. Нерюнгри, ул. Карла Маркса, д. 16</t>
  </si>
  <si>
    <t>Респ. Саха /Якутия/, г. Нерюнгри, ул. Карла Маркса, д. 19, корп. 1</t>
  </si>
  <si>
    <t>Респ. Саха /Якутия/, г. Нерюнгри, ул. Карла Маркса, д. 20</t>
  </si>
  <si>
    <t>Респ. Саха /Якутия/, г. Нерюнгри, ул. Карла Маркса, д. 25</t>
  </si>
  <si>
    <t>Респ. Саха /Якутия/, г. Нерюнгри, ул. Карла Маркса, д. 25, корп. 1</t>
  </si>
  <si>
    <t>Респ. Саха /Якутия/, г. Нерюнгри, ул. Карла Маркса, д. 27, корп. 2</t>
  </si>
  <si>
    <t>Респ. Саха /Якутия/, г. Нерюнгри, ул. Лужников, д. 3</t>
  </si>
  <si>
    <t>Респ. Саха /Якутия/, г. Нерюнгри, ул. Новостроевская, д. 3</t>
  </si>
  <si>
    <t>Респ. Саха /Якутия/, г. Нерюнгри, ул. Платона Ойунского, д. 2</t>
  </si>
  <si>
    <t>Респ. Саха /Якутия/, г. Нерюнгри, ул. Платона Ойунского, д. 3</t>
  </si>
  <si>
    <t>Респ. Саха /Якутия/, г. Нерюнгри, ул. Сосновая, д. 4</t>
  </si>
  <si>
    <t>Респ. Саха /Якутия/, г. Нерюнгри, ул. Тимптонская, д. 1</t>
  </si>
  <si>
    <t>Респ. Саха /Якутия/, г. Нерюнгри, ул. Тимптонская, д. 3, корп. 1</t>
  </si>
  <si>
    <t>Респ. Саха /Якутия/, г. Нерюнгри, ул. Тимптонская, д. 7, корп. 1</t>
  </si>
  <si>
    <t>Респ. Саха /Якутия/, г. Нерюнгри, ул. Чурапчинская, д. 37, корп. 2</t>
  </si>
  <si>
    <t>Респ. Саха /Якутия/, г. Нерюнгри, ул. Чурапчинская, д. 54</t>
  </si>
  <si>
    <t>Респ. Саха /Якутия/, г. Нерюнгри, ул. Южно-Якутская, д. 25, корп. 1</t>
  </si>
  <si>
    <t>Респ. Саха /Якутия/, г. Якутск, мкр. Кангалассы, ул. Комсомольская, д. 3А</t>
  </si>
  <si>
    <t>Респ. Саха /Якутия/, г. Якутск, с. Кильдямцы, ул. Труда, д. 52</t>
  </si>
  <si>
    <t>Респ. Саха /Якутия/, г. Якутск, с. Кильдямцы, ул. Труда, д. 54</t>
  </si>
  <si>
    <t>Респ. Саха /Якутия/, г. Якутск, с. Хатассы, ул. Каландарашвили, д. 4</t>
  </si>
  <si>
    <t>Респ. Саха /Якутия/, г. Якутск, с. Хатассы, ул. Каландарашвили, д. 4, корп. 1</t>
  </si>
  <si>
    <t>Респ. Саха /Якутия/, г. Якутск, с. Хатассы, ул. Ленина, д. 67</t>
  </si>
  <si>
    <t>Респ. Саха /Якутия/, г. Якутск, ул. Билибина, д. 12</t>
  </si>
  <si>
    <t>Респ. Саха /Якутия/, г. Якутск, ул. Горького, д. 92</t>
  </si>
  <si>
    <t>Респ. Саха /Якутия/, г. Якутск, ул. Горького, д. 98</t>
  </si>
  <si>
    <t>Респ. Саха /Якутия/, г. Якутск, ул. Дзержинского, д. 12, корп. 3</t>
  </si>
  <si>
    <t>Респ. Саха /Якутия/, г. Якутск, ул. Дзержинского, д. 13, корп. 1</t>
  </si>
  <si>
    <t>Респ. Саха /Якутия/, г. Якутск, ул. Дзержинского, д. 19</t>
  </si>
  <si>
    <t>Респ. Саха /Якутия/, г. Якутск, ул. Дзержинского, д. 20, корп. 1</t>
  </si>
  <si>
    <t>Респ. Саха /Якутия/, г. Якутск, ул. Дзержинского, д. 20, корп. 2</t>
  </si>
  <si>
    <t>Респ. Саха /Якутия/, г. Якутск, ул. Дзержинского, д. 3</t>
  </si>
  <si>
    <t>Респ. Саха /Якутия/, г. Якутск, ул. Дзержинского, д. 7, корп. 1</t>
  </si>
  <si>
    <t>Респ. Саха /Якутия/, г. Якутск, ул. Дзержинского, д. 8, корп. 3</t>
  </si>
  <si>
    <t>Респ. Саха /Якутия/, г. Якутск, ул. Каландаришвили, д. 25, корп. 2</t>
  </si>
  <si>
    <t>Респ. Саха /Якутия/, г. Якутск, ул. Каландаришвили, д. 40, корп. 6</t>
  </si>
  <si>
    <t>Респ. Саха /Якутия/, г. Якутск, ул. Кузьмина, д. 10</t>
  </si>
  <si>
    <t>Респ. Саха /Якутия/, г. Якутск, ул. Курашова, д. 1, корп. 1</t>
  </si>
  <si>
    <t>Респ. Саха /Якутия/, г. Якутск, ул. Лермонтова, д. 24</t>
  </si>
  <si>
    <t>Респ. Саха /Якутия/, г. Якутск, ул. Лермонтова, д. 29, корп. 1</t>
  </si>
  <si>
    <t>Респ. Саха /Якутия/, г. Якутск, ул. Лермонтова, д. 58, корп. 2</t>
  </si>
  <si>
    <t>Респ. Саха /Якутия/, г. Якутск, ул. Можайского, д. 17, корп. 1</t>
  </si>
  <si>
    <t>Респ. Саха /Якутия/, г. Якутск, ул. Можайского, д. 19, корп. 3</t>
  </si>
  <si>
    <t>Респ. Саха /Якутия/, г. Якутск, ул. Петра Алексеева, д. 10</t>
  </si>
  <si>
    <t>Респ. Саха /Якутия/, г. Якутск, ул. Петра Алексеева, д. 12</t>
  </si>
  <si>
    <t>Респ. Саха /Якутия/, г. Якутск, ул. Петра Алексеева, д. 12, корп. 1</t>
  </si>
  <si>
    <t>Респ. Саха /Якутия/, г. Якутск, ул. Петра Алексеева, д. 12, корп. 2</t>
  </si>
  <si>
    <t>Респ. Саха /Якутия/, г. Якутск, ул. Петра Алексеева, д. 6, корп. 2</t>
  </si>
  <si>
    <t>Респ. Саха /Якутия/, г. Якутск, ул. Петра Алексеева, д. 8</t>
  </si>
  <si>
    <t>Респ. Саха /Якутия/, г. Якутск, ул. Петра Алексеева, д. 8, корп. 1</t>
  </si>
  <si>
    <t>Респ. Саха /Якутия/, г. Якутск, ул. Петра Алексеева, д. 83, корп. 18</t>
  </si>
  <si>
    <t>Респ. Саха /Якутия/, г. Якутск, ул. Пояркова, д. 10</t>
  </si>
  <si>
    <t>Респ. Саха /Якутия/, г. Якутск, ул. Семена Данилова, д. 4, корп. 2</t>
  </si>
  <si>
    <t>Респ. Саха /Якутия/, г. Якутск, ул. Стадухина, д. 80</t>
  </si>
  <si>
    <t>Респ. Саха /Якутия/, г. Якутск, ул. Федора Попова, д. 14, корп. 1</t>
  </si>
  <si>
    <t>Респ. Саха /Якутия/, г. Якутск, ул. Хабарова, д. 27</t>
  </si>
  <si>
    <t>Респ. Саха /Якутия/, г. Якутск, ул. Хабарова, д. 3</t>
  </si>
  <si>
    <t>Респ. Саха /Якутия/, г. Якутск, ул. Халтурина, д. 6, корп. 1</t>
  </si>
  <si>
    <t>Респ. Саха /Якутия/, г. Якутск, ул. Чернышевского, д. 22, корп. 3</t>
  </si>
  <si>
    <t>Респ. Саха /Якутия/, г. Якутск, ул. Чиряева, д. 4</t>
  </si>
  <si>
    <t>Респ. Саха /Якутия/, г. Якутск, ул. Ярославского, д. 11</t>
  </si>
  <si>
    <t>Респ. Саха /Якутия/, г. Якутск, ул. Ярославского, д. 13</t>
  </si>
  <si>
    <t>Респ. Саха /Якутия/, г. Якутск, ул. Ярославского, д. 24</t>
  </si>
  <si>
    <t>Респ. Саха /Якутия/, г. Якутск, ул. Ярославского, д. 9</t>
  </si>
  <si>
    <t>Респ. Саха /Якутия/, г. Якутск, ш. Сергеляхское 13 км, д. 1</t>
  </si>
  <si>
    <t>Респ. Саха /Якутия/, п. Жатай, ул. Северная, д. 33</t>
  </si>
  <si>
    <t>Респ. Саха /Якутия/, у. Алданский, г. Алдан, ул. Пролетарская, д. 49</t>
  </si>
  <si>
    <t>МО "Город Томмот"</t>
  </si>
  <si>
    <t>Респ. Саха /Якутия/, у. Алданский, г. Томмот, пер. Якутский, д. 13</t>
  </si>
  <si>
    <t>Респ. Саха /Якутия/, у. Алданский, г. Томмот, ул. Крупской, д. 6</t>
  </si>
  <si>
    <t>Респ. Саха /Якутия/, у. Алданский, п. Ленинский, ул. Карла Маркса, д. 16</t>
  </si>
  <si>
    <t>Респ. Саха /Якутия/, у. Алданский, п. Нижний Куранах, ул. Строительная, д. 10</t>
  </si>
  <si>
    <t>Респ. Саха /Якутия/, у. Алданский, п. Нижний Куранах, ул. Строительная, д. 12</t>
  </si>
  <si>
    <t>Респ. Саха /Якутия/, у. Алданский, п. Нижний Куранах, ул. Строительная, д. 16</t>
  </si>
  <si>
    <t>Респ. Саха /Якутия/, у. Алданский, п. Нижний Куранах, ул. Строительная, д. 18</t>
  </si>
  <si>
    <t>Респ. Саха /Якутия/, у. Алданский, п. Нижний Куранах, ул. Строительная, д. 2</t>
  </si>
  <si>
    <t>Респ. Саха /Якутия/, у. Алданский, п. Нижний Куранах, ул. Строительная, д. 20</t>
  </si>
  <si>
    <t>Респ. Саха /Якутия/, у. Алданский, п. Нижний Куранах, ул. Строительная, д. 21</t>
  </si>
  <si>
    <t>Респ. Саха /Якутия/, у. Алданский, п. Нижний Куранах, ул. Строительная, д. 4</t>
  </si>
  <si>
    <t>Респ. Саха /Якутия/, у. Алданский, п. Нижний Куранах, ул. Строительная, д. 6</t>
  </si>
  <si>
    <t>Респ. Саха /Якутия/, у. Алданский, п. Нижний Куранах, ул. Строительная, д. 9</t>
  </si>
  <si>
    <t>МО "Поселок Тикси"</t>
  </si>
  <si>
    <t>Респ. Саха /Якутия/, у. Булунский, п. Тикси 3-й, ул. Полярной Авиации, д. 8</t>
  </si>
  <si>
    <t>Респ. Саха /Якутия/, у. Булунский, п. Тикси, ул. 50 лет Севморпути, д. 6</t>
  </si>
  <si>
    <t>Респ. Саха /Якутия/, у. Булунский, п. Тикси, ул. Ленинская, д. 27</t>
  </si>
  <si>
    <t>Респ. Саха /Якутия/, у. Булунский, п. Тикси, ул. Трусова, д. 2а</t>
  </si>
  <si>
    <t>Респ. Саха /Якутия/, у. Булунский, п. Тикси, ул. Трусова, д. 3</t>
  </si>
  <si>
    <t>Респ. Саха /Якутия/, у. Верхнеколымский, п. Зырянка, ул. Леликова, д. 8</t>
  </si>
  <si>
    <t>МО "Угольнинский наслег"</t>
  </si>
  <si>
    <t>Респ. Саха /Якутия/, у. Верхнеколымский, с. Угольное, ул. Дорожная, д. 9</t>
  </si>
  <si>
    <t>Респ. Саха /Якутия/, у. Мирнинский, г. Мирный, пр-кт. Ленинградский, д. 1, корп. 1</t>
  </si>
  <si>
    <t>Респ. Саха /Якутия/, у. Мирнинский, г. Мирный, пр-кт. Ленинградский, д. 19</t>
  </si>
  <si>
    <t>Респ. Саха /Якутия/, у. Мирнинский, г. Мирный, ул. Аммосова, д. 100</t>
  </si>
  <si>
    <t>Респ. Саха /Якутия/, у. Мирнинский, г. Мирный, ул. Аммосова, д. 98, корп. 1</t>
  </si>
  <si>
    <t>Респ. Саха /Якутия/, у. Мирнинский, г. Мирный, ул. Солдатова, д. 2</t>
  </si>
  <si>
    <t>Респ. Саха /Якутия/, у. Мирнинский, г. Мирный, ул. Солдатова, д. 3</t>
  </si>
  <si>
    <t>Респ. Саха /Якутия/, у. Мирнинский, г. Мирный, ул. Тихонова, д. 12</t>
  </si>
  <si>
    <t>Респ. Саха /Якутия/, у. Мирнинский, г. Мирный, ул. Тихонова, д. 12, корп. 2</t>
  </si>
  <si>
    <t>Респ. Саха /Якутия/, у. Мирнинский, г. Мирный, ул. Тихонова, д. 14</t>
  </si>
  <si>
    <t>Респ. Саха /Якутия/, у. Мирнинский, г. Мирный, ш. 50 лет Октября, д. 12, корп. 1</t>
  </si>
  <si>
    <t>МО "поселок Черский"</t>
  </si>
  <si>
    <t>Респ. Саха /Якутия/, у. Нижнеколымский, п. Черский, ул. Пушкина, д. 9</t>
  </si>
  <si>
    <t>Респ. Саха /Якутия/, у. Нижнеколымский, п. Черский, ул. Таврата, д. 13</t>
  </si>
  <si>
    <t>Респ. Саха /Якутия/, у. Нижнеколымский, п. Черский, ул. Таврата, д. 15</t>
  </si>
  <si>
    <t>Респ. Саха /Якутия/, у. Нюрбинский, г. Нюрба, кв-л. Энергетик, д. 7</t>
  </si>
  <si>
    <t>Респ. Саха /Якутия/, у. Нюрбинский, г. Нюрба, кв-л. Энергетик, д. 9</t>
  </si>
  <si>
    <t>МО "Город Олекминск"</t>
  </si>
  <si>
    <t>МО "Поселок Хандыга"</t>
  </si>
  <si>
    <t>Респ. Саха /Якутия/, у. Томпонский, п. Хандыга, ул. Лесная, д. 16</t>
  </si>
  <si>
    <t>МО "Петропавловский национальный наслег"</t>
  </si>
  <si>
    <t>Респ. Саха /Якутия/, у. Усть-Майский, с. Петропавловск, ул. Строда, д. 21</t>
  </si>
  <si>
    <t>Респ. Саха /Якутия/, у. Хангаласский, г. Покровск, ул. Орджоникидзе, д. 38</t>
  </si>
  <si>
    <t>Респ. Саха /Якутия/, у. Хангаласский, г. Покровск, ул. Таежная, д. 2</t>
  </si>
  <si>
    <t>Респ. Саха /Якутия/, у. Хангаласский, г. Покровск, ул. Таежная, д. 3</t>
  </si>
  <si>
    <t>Респ. Саха /Якутия/, у. Хангаласский, г. Покровск, ул. Таежная, д. 5</t>
  </si>
  <si>
    <t>Респ. Саха /Якутия/, у. Хангаласский, п. Мохсоголлох, ул. Военный городок, д. 7</t>
  </si>
  <si>
    <t>Респ. Саха /Якутия/, у. Хангаласский, п. Мохсоголлох, ул. Заводская, д. 1</t>
  </si>
  <si>
    <t>Респ. Саха /Якутия/, у. Хангаласский, п. Мохсоголлох, ул. Молодежная, д. 24</t>
  </si>
  <si>
    <t>Респ. Саха /Якутия/, у. Хангаласский, п. Мохсоголлох, ул. Соколиная, д. 12</t>
  </si>
  <si>
    <t>Респ. Саха /Якутия/, у. Хангаласский, п. Мохсоголлох, ул. Соколиная, д. 16</t>
  </si>
  <si>
    <t>Респ. Саха /Якутия/, у. Хангаласский, п. Мохсоголлох, ул. Соколиная, д. 22</t>
  </si>
  <si>
    <t>Респ. Саха /Якутия/, у. Хангаласский, п. Мохсоголлох, ул. Соколиная, д. 8</t>
  </si>
  <si>
    <t>ГП "Поселок Серебряный Бор"</t>
  </si>
  <si>
    <t>Респ. Саха /Якутия/, г. Нерюнгри, п. Серебряный Бор, д. 120</t>
  </si>
  <si>
    <t>Респ. Саха /Якутия/, г. Нерюнгри, п. Серебряный Бор, д. 14</t>
  </si>
  <si>
    <t>Респ. Саха /Якутия/, г. Нерюнгри, п. Серебряный Бор, д. 208</t>
  </si>
  <si>
    <t>Респ. Саха /Якутия/, г. Нерюнгри, п. Чульман, ул. Островского, д. 12</t>
  </si>
  <si>
    <t>Респ. Саха /Якутия/, г. Нерюнгри, п. Чульман, ул. Школьная, д. 12</t>
  </si>
  <si>
    <t>Респ. Саха /Якутия/, г. Нерюнгри, пр-кт. Дружбы Народов, д. 16, корп. 1</t>
  </si>
  <si>
    <t>Респ. Саха /Якутия/, г. Нерюнгри, пр-кт. Дружбы Народов, д. 25, корп. 2</t>
  </si>
  <si>
    <t>Респ. Саха /Якутия/, г. Нерюнгри, пр-кт. Дружбы Народов, д. 27, корп. 2</t>
  </si>
  <si>
    <t>Респ. Саха /Якутия/, г. Нерюнгри, пр-кт. Дружбы Народов, д. 29, корп. 1</t>
  </si>
  <si>
    <t>Респ. Саха /Якутия/, г. Нерюнгри, пр-кт. Дружбы Народов, д. 29, корп. 3</t>
  </si>
  <si>
    <t>Респ. Саха /Якутия/, г. Нерюнгри, пр-кт. Мира, д. 15</t>
  </si>
  <si>
    <t>Респ. Саха /Якутия/, г. Нерюнгри, пр-кт. Мира, д. 15, корп. 2</t>
  </si>
  <si>
    <t>Респ. Саха /Якутия/, г. Нерюнгри, пр-кт. Мира, д. 15, корп. 3</t>
  </si>
  <si>
    <t>Респ. Саха /Якутия/, г. Нерюнгри, пр-кт. Мира, д. 17, корп. 1</t>
  </si>
  <si>
    <t>Респ. Саха /Якутия/, г. Нерюнгри, пр-кт. Мира, д. 19, корп. 1</t>
  </si>
  <si>
    <t>Респ. Саха /Якутия/, г. Нерюнгри, пр-кт. Мира, д. 19, корп. 2</t>
  </si>
  <si>
    <t>Респ. Саха /Якутия/, г. Нерюнгри, пр-кт. Мира, д. 21, корп. 2</t>
  </si>
  <si>
    <t>Респ. Саха /Якутия/, г. Нерюнгри, пр-кт. Мира, д. 25, корп. 1</t>
  </si>
  <si>
    <t>Респ. Саха /Якутия/, г. Нерюнгри, пр-кт. Мира, д. 3</t>
  </si>
  <si>
    <t>Респ. Саха /Якутия/, г. Нерюнгри, пр-кт. Мира, д. 3, корп. 1</t>
  </si>
  <si>
    <t>Респ. Саха /Якутия/, г. Нерюнгри, ул. Аммосова, д. 14, корп. 1</t>
  </si>
  <si>
    <t>Респ. Саха /Якутия/, г. Нерюнгри, ул. Карла Маркса, д. 1, корп. 1</t>
  </si>
  <si>
    <t>Респ. Саха /Якутия/, г. Нерюнгри, ул. Новостроевская, д. 5</t>
  </si>
  <si>
    <t>Респ. Саха /Якутия/, г. Нерюнгри, ул. Строителей, д. 3</t>
  </si>
  <si>
    <t>Респ. Саха /Якутия/, г. Нерюнгри, ул. Тимптонская, д. 3</t>
  </si>
  <si>
    <t>Респ. Саха /Якутия/, г. Нерюнгри, ул. Тимптонская, д. 7, корп. 2</t>
  </si>
  <si>
    <t>Респ. Саха /Якутия/, г. Нерюнгри, ул. Чурапчинская, д. 36</t>
  </si>
  <si>
    <t>Респ. Саха /Якутия/, г. Нерюнгри, ул. Чурапчинская, д. 38</t>
  </si>
  <si>
    <t>Респ. Саха /Якутия/, г. Нерюнгри, ул. Чурапчинская, д. 40</t>
  </si>
  <si>
    <t>Респ. Саха /Якутия/, г. Нерюнгри, ул. Чурапчинская, д. 46</t>
  </si>
  <si>
    <t>Респ. Саха /Якутия/, г. Нерюнгри, ул. Чурапчинская, д. 8, корп. 1</t>
  </si>
  <si>
    <t>Респ. Саха /Якутия/, г. Нерюнгри, ул. Южно-Якутская, д. 42</t>
  </si>
  <si>
    <t>Респ. Саха /Якутия/, г. Якутск, мкр. Марха, кв-л. Мелиораторов, д. 9</t>
  </si>
  <si>
    <t>Респ. Саха /Якутия/, г. Якутск, мкр. Марха, ул. Есенина, д. 5, корп. 1</t>
  </si>
  <si>
    <t>Респ. Саха /Якутия/, г. Якутск, мкр. Марха, ул. Маганский тракт 2 км, д. 2</t>
  </si>
  <si>
    <t>Респ. Саха /Якутия/, г. Якутск, мкр. Марха, ул. Маганский тракт 2 км, д. 3</t>
  </si>
  <si>
    <t>Респ. Саха /Якутия/, г. Якутск, мкр. Марха, ул. О.Кошевого, д. 67, корп. 1</t>
  </si>
  <si>
    <t>Респ. Саха /Якутия/, г. Якутск, мкр. Птицефабрика, д. 7</t>
  </si>
  <si>
    <t>Респ. Саха /Якутия/, г. Якутск, пр-кт. Ленина, д. 11</t>
  </si>
  <si>
    <t>Респ. Саха /Якутия/, г. Якутск, пр-кт. Ленина, д. 11, корп. 2</t>
  </si>
  <si>
    <t>Респ. Саха /Якутия/, г. Якутск, пр-кт. Ленина, д. 7</t>
  </si>
  <si>
    <t>Респ. Саха /Якутия/, г. Якутск, с. Кильдямцы, ул. Уваровского, д. 1</t>
  </si>
  <si>
    <t>Респ. Саха /Якутия/, г. Якутск, с. Маган, ул. 40 лет Победы, д. 60</t>
  </si>
  <si>
    <t>Респ. Саха /Якутия/, г. Якутск, ул. Автодорожная, д. 40, корп. 5</t>
  </si>
  <si>
    <t>Респ. Саха /Якутия/, г. Якутск, ул. Автодорожная, д. 40, корп. 6</t>
  </si>
  <si>
    <t>Респ. Саха /Якутия/, г. Якутск, ул. Автодорожная, д. 40, корп. 7</t>
  </si>
  <si>
    <t>Респ. Саха /Якутия/, г. Якутск, ул. Билибина, д. 50</t>
  </si>
  <si>
    <t>Респ. Саха /Якутия/, г. Якутск, ул. Богатырева, д. 11, корп. 1</t>
  </si>
  <si>
    <t>Респ. Саха /Якутия/, г. Якутск, ул. Дзержинского, д. 22, корп. 6</t>
  </si>
  <si>
    <t>Респ. Саха /Якутия/, г. Якутск, ул. Дзержинского, д. 8, корп. 2</t>
  </si>
  <si>
    <t>Респ. Саха /Якутия/, г. Якутск, ул. Каландаришвили, д. 25, корп. 6</t>
  </si>
  <si>
    <t>Респ. Саха /Якутия/, г. Якутск, ул. Каландаришвили, д. 38, корп. 2</t>
  </si>
  <si>
    <t>Респ. Саха /Якутия/, г. Якутск, ул. Каландаришвили, д. 38, корп. 3</t>
  </si>
  <si>
    <t>Респ. Саха /Якутия/, г. Якутск, ул. Каландаришвили, д. 40</t>
  </si>
  <si>
    <t>Респ. Саха /Якутия/, г. Якутск, ул. Каландаришвили, д. 40, корп. 1</t>
  </si>
  <si>
    <t>Респ. Саха /Якутия/, г. Якутск, ул. Каландаришвили, д. 40, корп. 4</t>
  </si>
  <si>
    <t>Респ. Саха /Якутия/, г. Якутск, ул. Каландаришвили, д. 40, корп. 5</t>
  </si>
  <si>
    <t>Респ. Саха /Якутия/, г. Якутск, ул. Каландаришвили, д. 40, корп. 7</t>
  </si>
  <si>
    <t>Респ. Саха /Якутия/, г. Якутск, ул. Каландаришвили, д. 40, корп. 8</t>
  </si>
  <si>
    <t>Респ. Саха /Якутия/, г. Якутск, ул. Кальвица, д. 5</t>
  </si>
  <si>
    <t>Респ. Саха /Якутия/, г. Якутск, ул. Короленко, д. 17</t>
  </si>
  <si>
    <t>Респ. Саха /Якутия/, г. Якутск, ул. Кузьмина, д. 14</t>
  </si>
  <si>
    <t>Респ. Саха /Якутия/, г. Якутск, ул. Кузьмина, д. 16, корп. 1</t>
  </si>
  <si>
    <t>Респ. Саха /Якутия/, г. Якутск, ул. Кузьмина, д. 34</t>
  </si>
  <si>
    <t>Респ. Саха /Якутия/, г. Якутск, ул. Кулаковского, д. 30</t>
  </si>
  <si>
    <t>Респ. Саха /Якутия/, г. Якутск, ул. Кулаковского, д. 4, корп. 1</t>
  </si>
  <si>
    <t>Респ. Саха /Якутия/, г. Якутск, ул. Кулаковского, д. 4, корп. 2</t>
  </si>
  <si>
    <t>Респ. Саха /Якутия/, г. Якутск, ул. Кулаковского, д. 4, корп. 3</t>
  </si>
  <si>
    <t>Респ. Саха /Якутия/, г. Якутск, ул. Маяковского, д. 98</t>
  </si>
  <si>
    <t>Респ. Саха /Якутия/, г. Якутск, ул. Можайского, д. 15</t>
  </si>
  <si>
    <t>Респ. Саха /Якутия/, г. Якутск, ул. Можайского, д. 17, корп. 4</t>
  </si>
  <si>
    <t>Респ. Саха /Якутия/, г. Якутск, ул. Можайского, д. 17, корп. 5</t>
  </si>
  <si>
    <t>Респ. Саха /Якутия/, г. Якутск, ул. Можайского, д. 17, корп. 6</t>
  </si>
  <si>
    <t>Респ. Саха /Якутия/, г. Якутск, ул. Можайского, д. 19, корп. 4</t>
  </si>
  <si>
    <t>Респ. Саха /Якутия/, г. Якутск, ул. Ново-Карьерная, д. 20, корп. 1</t>
  </si>
  <si>
    <t>Респ. Саха /Якутия/, г. Якутск, ул. Ново-Карьерная, д. 20, корп. 2</t>
  </si>
  <si>
    <t>Респ. Саха /Якутия/, г. Якутск, ул. Ойунского, д. 20, корп. 1</t>
  </si>
  <si>
    <t>Респ. Саха /Якутия/, г. Якутск, ул. Октябрьская, д. 18</t>
  </si>
  <si>
    <t>Респ. Саха /Якутия/, г. Якутск, ул. Октябрьская, д. 26, корп. 1</t>
  </si>
  <si>
    <t>Респ. Саха /Якутия/, г. Якутск, ул. Октябрьская, д. 26, корп. 2</t>
  </si>
  <si>
    <t>Респ. Саха /Якутия/, г. Якутск, ул. Октябрьская, д. 26, корп. 3</t>
  </si>
  <si>
    <t>Респ. Саха /Якутия/, г. Якутск, ул. Орджоникидзе, д. 44</t>
  </si>
  <si>
    <t>Респ. Саха /Якутия/, г. Якутск, ул. Орджоникидзе, д. 44, корп. 1</t>
  </si>
  <si>
    <t>Респ. Саха /Якутия/, г. Якутск, ул. Орджоникидзе, д. 46</t>
  </si>
  <si>
    <t>Респ. Саха /Якутия/, г. Якутск, ул. Орджоникидзе, д. 46, корп. 1</t>
  </si>
  <si>
    <t>Респ. Саха /Якутия/, г. Якутск, ул. Орджоникидзе, д. 7, корп. 2</t>
  </si>
  <si>
    <t>Респ. Саха /Якутия/, г. Якутск, ул. Петра Алексеева, д. 21, корп. 5</t>
  </si>
  <si>
    <t>Респ. Саха /Якутия/, г. Якутск, ул. Петра Алексеева, д. 4, корп. 3</t>
  </si>
  <si>
    <t>Респ. Саха /Якутия/, г. Якутск, ул. Петра Алексеева, д. 49, корп. 1</t>
  </si>
  <si>
    <t>Респ. Саха /Якутия/, г. Якутск, ул. Петра Алексеева, д. 73, корп. 2</t>
  </si>
  <si>
    <t>Респ. Саха /Якутия/, г. Якутск, ул. Петровского, д. 21, корп. 1</t>
  </si>
  <si>
    <t>Респ. Саха /Якутия/, г. Якутск, ул. Петровского, д. 23</t>
  </si>
  <si>
    <t>Респ. Саха /Якутия/, г. Якутск, ул. Петровского, д. 23, корп. 1</t>
  </si>
  <si>
    <t>Респ. Саха /Якутия/, г. Якутск, ул. Сосновая, д. 2</t>
  </si>
  <si>
    <t>Респ. Саха /Якутия/, г. Якутск, ул. Стадухина, д. 86</t>
  </si>
  <si>
    <t>Респ. Саха /Якутия/, г. Якутск, ул. Федора Попова, д. 10, корп. 1</t>
  </si>
  <si>
    <t>Респ. Саха /Якутия/, г. Якутск, ул. Халтурина, д. 11, корп. 2</t>
  </si>
  <si>
    <t>Респ. Саха /Якутия/, г. Якутск, ул. Чернышевского, д. 4, корп. 1</t>
  </si>
  <si>
    <t>Респ. Саха /Якутия/, г. Якутск, ул. Чиряева, д. 1</t>
  </si>
  <si>
    <t>Респ. Саха /Якутия/, г. Якутск, ул. Ярославского, д. 19, корп. 1</t>
  </si>
  <si>
    <t>Респ. Саха /Якутия/, г. Якутск, ул. Ярославского, д. 32</t>
  </si>
  <si>
    <t>Респ. Саха /Якутия/, г. Якутск, ул. Ярославского, д. 5, корп. 1</t>
  </si>
  <si>
    <t>Респ. Саха /Якутия/, г. Якутск, ул. Ярославского, д. 7</t>
  </si>
  <si>
    <t>Респ. Саха /Якутия/, г. Якутск, ул. Ярославского, д. 7, корп. 1</t>
  </si>
  <si>
    <t>Респ. Саха /Якутия/, п. Жатай, ул. Северная, д. 21/1</t>
  </si>
  <si>
    <t>Респ. Саха /Якутия/, п. Жатай, ул. Северная, д. 37</t>
  </si>
  <si>
    <t>Респ. Саха /Якутия/, у. Алданский, г. Томмот, ул. Крупской, д. 8</t>
  </si>
  <si>
    <t>Респ. Саха /Якутия/, у. Алданский, п. Лебединый, ул. Карла Маркса, д. 20</t>
  </si>
  <si>
    <t>Респ. Саха /Якутия/, у. Алданский, п. Лебединый, ул. Карла Маркса, д. 20, корп. А</t>
  </si>
  <si>
    <t>Респ. Саха /Якутия/, у. Алданский, п. Лебединый, ул. Октябрьская, д. 36</t>
  </si>
  <si>
    <t>Респ. Саха /Якутия/, у. Алданский, п. Нижний Куранах, мкр. 1-й, д. 10</t>
  </si>
  <si>
    <t>Респ. Саха /Якутия/, у. Алданский, п. Нижний Куранах, ул. Строительная, д. 1-в</t>
  </si>
  <si>
    <t>Респ. Саха /Якутия/, у. Булунский, п. Тикси, ул. Академика Федорова, д. 38</t>
  </si>
  <si>
    <t>Респ. Саха /Якутия/, у. Булунский, п. Тикси, ул. Гагарина, д. 3</t>
  </si>
  <si>
    <t>Респ. Саха /Якутия/, у. Булунский, п. Тикси, ул. Гагарина, д. 8а</t>
  </si>
  <si>
    <t>Респ. Саха /Якутия/, у. Булунский, п. Тикси, ул. Ленинская, д. 17</t>
  </si>
  <si>
    <t>Респ. Саха /Якутия/, у. Булунский, п. Тикси, ул. Ленинская, д. 21</t>
  </si>
  <si>
    <t>Респ. Саха /Якутия/, у. Булунский, п. Тикси, ул. Ленинская, д. 2а</t>
  </si>
  <si>
    <t>Респ. Саха /Якутия/, у. Булунский, п. Тикси, ул. Морская, д. 18</t>
  </si>
  <si>
    <t>Респ. Саха /Якутия/, у. Булунский, п. Тикси, ул. Морская, д. 32</t>
  </si>
  <si>
    <t>Респ. Саха /Якутия/, у. Булунский, п. Тикси, ул. Морская, д. 33</t>
  </si>
  <si>
    <t>Респ. Саха /Якутия/, у. Булунский, п. Тикси, ул. Морская, д. 33а</t>
  </si>
  <si>
    <t>Респ. Саха /Якутия/, у. Булунский, п. Тикси, ул. Трусова, д. 2</t>
  </si>
  <si>
    <t>Респ. Саха /Якутия/, у. Булунский, п. Тикси, ул. Трусова, д. 9</t>
  </si>
  <si>
    <t>Респ. Саха /Якутия/, у. Верхнеколымский, с. Угольное, ул. Дорожная, д. 12</t>
  </si>
  <si>
    <t>Респ. Саха /Якутия/, у. Ленский, г. Ленск, ул. Дзержинского, д. 19</t>
  </si>
  <si>
    <t>Респ. Саха /Якутия/, у. Ленский, г. Ленск, ул. Дзержинского, д. 21</t>
  </si>
  <si>
    <t>Респ. Саха /Якутия/, у. Ленский, г. Ленск, ул. Ленина, д. 71</t>
  </si>
  <si>
    <t>Респ. Саха /Якутия/, у. Ленский, г. Ленск, ул. Ойунского, д. 26</t>
  </si>
  <si>
    <t>Респ. Саха /Якутия/, у. Ленский, г. Ленск, ул. Ойунского, д. 28</t>
  </si>
  <si>
    <t>Респ. Саха /Якутия/, у. Ленский, г. Ленск, ул. Орджоникидзе, д. 18</t>
  </si>
  <si>
    <t>Респ. Саха /Якутия/, у. Ленский, г. Ленск, ул. Орджоникидзе, д. 20</t>
  </si>
  <si>
    <t>Респ. Саха /Якутия/, у. Ленский, г. Ленск, ул. Первомайская, д. 18</t>
  </si>
  <si>
    <t>Респ. Саха /Якутия/, у. Ленский, г. Ленск, ул. Первомайская, д. 20</t>
  </si>
  <si>
    <t>Респ. Саха /Якутия/, у. Ленский, г. Ленск, ул. Победы, д. 22</t>
  </si>
  <si>
    <t>Респ. Саха /Якутия/, у. Ленский, г. Ленск, ул. Пролетарская, д. 17</t>
  </si>
  <si>
    <t>Респ. Саха /Якутия/, у. Ленский, г. Ленск, ул. Пролетарская, д. 5</t>
  </si>
  <si>
    <t>Респ. Саха /Якутия/, у. Мирнинский, г. Мирный, пр-кт. Ленинградский, д. 21, корп. 1</t>
  </si>
  <si>
    <t>Респ. Саха /Якутия/, у. Мирнинский, г. Мирный, ул. Комсомольская, д. 4, корп. а</t>
  </si>
  <si>
    <t>Респ. Саха /Якутия/, у. Мирнинский, г. Мирный, ул. Павлова, д. 10</t>
  </si>
  <si>
    <t>Респ. Саха /Якутия/, у. Мирнинский, г. Мирный, ул. Советская, д. 13, корп. 4</t>
  </si>
  <si>
    <t>Респ. Саха /Якутия/, у. Мирнинский, г. Мирный, ул. Советская, д. 15, корп. 1</t>
  </si>
  <si>
    <t>Респ. Саха /Якутия/, у. Мирнинский, г. Мирный, ул. Советская, д. 15, корп. 2</t>
  </si>
  <si>
    <t>Респ. Саха /Якутия/, у. Мирнинский, г. Мирный, ул. Солдатова, д. 12</t>
  </si>
  <si>
    <t>Респ. Саха /Якутия/, у. Мирнинский, г. Мирный, ул. Солдатова, д. 16</t>
  </si>
  <si>
    <t>Респ. Саха /Якутия/, у. Мирнинский, г. Мирный, ул. Солдатова, д. 2, корп. 1</t>
  </si>
  <si>
    <t>Респ. Саха /Якутия/, у. Мирнинский, г. Мирный, ул. Солдатова, д. 6</t>
  </si>
  <si>
    <t>Респ. Саха /Якутия/, у. Мирнинский, г. Мирный, ул. Тихонова, д. 29, корп. 2</t>
  </si>
  <si>
    <t>Респ. Саха /Якутия/, у. Мирнинский, г. Мирный, ул. Тихонова, д. 29/4</t>
  </si>
  <si>
    <t>Респ. Саха /Якутия/, у. Мирнинский, г. Мирный, ул. Тихонова, д. 8</t>
  </si>
  <si>
    <t>Респ. Саха /Якутия/, у. Мирнинский, г. Мирный, ш. 50 лет Октября, д. 7</t>
  </si>
  <si>
    <t>Респ. Саха /Якутия/, у. Мирнинский, п. Айхал, ул. Советская, д. 15</t>
  </si>
  <si>
    <t>Респ. Саха /Якутия/, у. Мирнинский, п. Светлый, ул. Вилюйская, д. 1</t>
  </si>
  <si>
    <t>Респ. Саха /Якутия/, у. Мирнинский, п. Светлый, ул. Вилюйская, д. 2</t>
  </si>
  <si>
    <t>Респ. Саха /Якутия/, у. Мирнинский, п. Светлый, ул. Гидростроителей, д. 1</t>
  </si>
  <si>
    <t>Респ. Саха /Якутия/, у. Мирнинский, п. Светлый, ул. Гидростроителей, д. 2</t>
  </si>
  <si>
    <t>Респ. Саха /Якутия/, у. Мирнинский, п. Светлый, ул. Гидростроителей, д. 3</t>
  </si>
  <si>
    <t>Респ. Саха /Якутия/, у. Мирнинский, п. Светлый, ул. Молодежная, д. 11</t>
  </si>
  <si>
    <t>Респ. Саха /Якутия/, у. Мирнинский, п. Светлый, ул. Советская, д. 2</t>
  </si>
  <si>
    <t>Респ. Саха /Якутия/, у. Мирнинский, п. Чернышевский, ул. Космонавтов, д. 10/2</t>
  </si>
  <si>
    <t>Респ. Саха /Якутия/, у. Нижнеколымский, п. Черский, ул. Молодежная, д. 6, корп. 2</t>
  </si>
  <si>
    <t>Респ. Саха /Якутия/, у. Нижнеколымский, п. Черский, ул. Таврата, д. 11</t>
  </si>
  <si>
    <t>Респ. Саха /Якутия/, у. Нижнеколымский, п. Черский, ул. Таврата, д. 12</t>
  </si>
  <si>
    <t>Респ. Саха /Якутия/, у. Нюрбинский, г. Нюрба, кв-л. Энергетик, д. 67</t>
  </si>
  <si>
    <t>Респ. Саха /Якутия/, у. Нюрбинский, г. Нюрба, кв-л. Энергетик, д. 73</t>
  </si>
  <si>
    <t>Респ. Саха /Якутия/, у. Нюрбинский, г. Нюрба, кв-л. Энергетик, д. 75</t>
  </si>
  <si>
    <t>Респ. Саха /Якутия/, у. Олекминский, г. Олекминск, ул. Калинина, д. 2</t>
  </si>
  <si>
    <t>Респ. Саха /Якутия/, у. Томпонский, п. Хандыга, ул. П.Алексеева, д. 2</t>
  </si>
  <si>
    <t>Респ. Саха /Якутия/, у. Томпонский, п. Хандыга, ул. П.Алексеева, д. 4</t>
  </si>
  <si>
    <t>Респ. Саха /Якутия/, у. Томпонский, п. Хандыга, ул. П.Алексеева, д. 6</t>
  </si>
  <si>
    <t>МО "Поселок Солнечный"</t>
  </si>
  <si>
    <t>Респ. Саха /Якутия/, у. Усть-Майский, п. Солнечный, ул. Профсоюзов, д. 6</t>
  </si>
  <si>
    <t>Респ. Саха /Якутия/, у. Усть-Майский, п. Эльдикан, ул. Куйбышева, д. 34</t>
  </si>
  <si>
    <t>Респ. Саха /Якутия/, у. Хангаласский, г. Покровск, ул. Орджоникидзе, д. 18</t>
  </si>
  <si>
    <t>Респ. Саха /Якутия/, у. Хангаласский, п. Мохсоголлох, ул. Молодежная, д. 18</t>
  </si>
  <si>
    <t>Респ. Саха /Якутия/, у. Хангаласский, п. Мохсоголлох, ул. Соколиная, д. 11</t>
  </si>
  <si>
    <t>Респ. Саха /Якутия/, у. Хангаласский, п. Мохсоголлох, ул. Соколиная, д. 19</t>
  </si>
  <si>
    <t>Респ. Саха /Якутия/, г. Нерюнгри, п. Беркакит, ул. Дорожников, д. 4</t>
  </si>
  <si>
    <t>Респ. Саха /Якутия/, г. Нерюнгри, п. Серебряный Бор, д. 118</t>
  </si>
  <si>
    <t>Респ. Саха /Якутия/, г. Нерюнгри, п. Чульман, ул. Первомайская, д. 11</t>
  </si>
  <si>
    <t>Респ. Саха /Якутия/, г. Нерюнгри, п. Чульман, ул. Советская, д. 79</t>
  </si>
  <si>
    <t>Респ. Саха /Якутия/, г. Нерюнгри, пр-кт. Геологов, д. 43</t>
  </si>
  <si>
    <t>Респ. Саха /Якутия/, г. Нерюнгри, ул. им Кравченко, д. 12</t>
  </si>
  <si>
    <t>Респ. Саха /Якутия/, г. Нерюнгри, ул. им Кравченко, д. 4</t>
  </si>
  <si>
    <t>Респ. Саха /Якутия/, г. Нерюнгри, ул. им Кравченко, д. 6</t>
  </si>
  <si>
    <t>Респ. Саха /Якутия/, г. Нерюнгри, ул. им Кравченко, д. 8</t>
  </si>
  <si>
    <t>Респ. Саха /Якутия/, г. Нерюнгри, ул. Южно-Якутская, д. 36, корп. 3</t>
  </si>
  <si>
    <t>Респ. Саха /Якутия/, г. Якутск, пр-кт. Ленина, д. 21</t>
  </si>
  <si>
    <t>Респ. Саха /Якутия/, г. Якутск, пр-кт. Ленина, д. 37</t>
  </si>
  <si>
    <t>Респ. Саха /Якутия/, г. Якутск, пр-кт. Ленина, д. 38</t>
  </si>
  <si>
    <t>Респ. Саха /Якутия/, г. Якутск, пр-кт. Ленина, д. 44</t>
  </si>
  <si>
    <t>Респ. Саха /Якутия/, г. Якутск, пр-кт. Ленина, д. 9</t>
  </si>
  <si>
    <t>Респ. Саха /Якутия/, г. Якутск, ул. Крупской, д. 21</t>
  </si>
  <si>
    <t>Респ. Саха /Якутия/, г. Якутск, ул. Лермонтова, д. 27, корп. 1</t>
  </si>
  <si>
    <t>Респ. Саха /Якутия/, г. Якутск, ул. Можайского, д. 19, корп. 1</t>
  </si>
  <si>
    <t>Респ. Саха /Якутия/, г. Якутск, ул. Можайского, д. 21</t>
  </si>
  <si>
    <t>Респ. Саха /Якутия/, г. Якутск, ул. Можайского, д. 21, корп. 1</t>
  </si>
  <si>
    <t>Респ. Саха /Якутия/, г. Якутск, ул. Октябрьская, д. 5</t>
  </si>
  <si>
    <t>Респ. Саха /Якутия/, г. Якутск, ул. Орджоникидзе, д. 33</t>
  </si>
  <si>
    <t>Респ. Саха /Якутия/, г. Якутск, ул. Орджоникидзе, д. 45</t>
  </si>
  <si>
    <t>Респ. Саха /Якутия/, г. Якутск, ул. Петра Алексеева, д. 4, корп. 1</t>
  </si>
  <si>
    <t>Респ. Саха /Якутия/, г. Якутск, ул. Петра Алексеева, д. 4, корп. 2</t>
  </si>
  <si>
    <t>Респ. Саха /Якутия/, г. Якутск, ул. Хабарова, д. 21</t>
  </si>
  <si>
    <t>Респ. Саха /Якутия/, г. Якутск, ул. Чернышевского, д. 8</t>
  </si>
  <si>
    <t>Респ. Саха /Якутия/, г. Якутск, ул. Чернышевского, д. 8, корп. 1</t>
  </si>
  <si>
    <t>Респ. Саха /Якутия/, у. Алданский, г. Томмот, ул. Нагорная, д. 15</t>
  </si>
  <si>
    <t>Респ. Саха /Якутия/, у. Алданский, г. Томмот, ул. Нагорная, д. 19</t>
  </si>
  <si>
    <t>Респ. Саха /Якутия/, у. Алданский, п. Нижний Куранах, ул. Строительная, д. 7</t>
  </si>
  <si>
    <t>Респ. Саха /Якутия/, у. Верхнеколымский, п. Зырянка, ул. Стадухина, д. 7</t>
  </si>
  <si>
    <t>Респ. Саха /Якутия/, у. Ленский, г. Ленск, ул. Дзержинского, д. 25</t>
  </si>
  <si>
    <t>Респ. Саха /Якутия/, у. Ленский, г. Ленск, ул. Ленина, д. 73</t>
  </si>
  <si>
    <t>Респ. Саха /Якутия/, у. Ленский, г. Ленск, ул. Первомайская, д. 10</t>
  </si>
  <si>
    <t>Респ. Саха /Якутия/, у. Ленский, г. Ленск, ул. Первомайская, д. 5</t>
  </si>
  <si>
    <t>Респ. Саха /Якутия/, у. Ленский, г. Ленск, ул. Первомайская, д. 9</t>
  </si>
  <si>
    <t>Респ. Саха /Якутия/, у. Ленский, г. Ленск, ул. Пролетарская, д. 3</t>
  </si>
  <si>
    <t>Респ. Саха /Якутия/, у. Мирнинский, г. Мирный, ул. Комсомольская, д. 25</t>
  </si>
  <si>
    <t>Респ. Саха /Якутия/, у. Мирнинский, г. Мирный, ул. Комсомольская, д. 25, корп. а</t>
  </si>
  <si>
    <t>Респ. Саха /Якутия/, у. Мирнинский, г. Мирный, ул. Комсомольская, д. 29</t>
  </si>
  <si>
    <t>Респ. Саха /Якутия/, у. Мирнинский, г. Мирный, ул. Ленина, д. 10</t>
  </si>
  <si>
    <t>Респ. Саха /Якутия/, у. Мирнинский, г. Мирный, ул. Ленина, д. 10, корп. а</t>
  </si>
  <si>
    <t>Респ. Саха /Якутия/, у. Мирнинский, г. Мирный, ул. Ленина, д. 11</t>
  </si>
  <si>
    <t>Респ. Саха /Якутия/, у. Мирнинский, г. Мирный, ул. Ленина, д. 12</t>
  </si>
  <si>
    <t>Респ. Саха /Якутия/, у. Мирнинский, г. Мирный, ул. Ленина, д. 21</t>
  </si>
  <si>
    <t>Респ. Саха /Якутия/, у. Мирнинский, г. Мирный, ул. Ленина, д. 23</t>
  </si>
  <si>
    <t>Респ. Саха /Якутия/, у. Мирнинский, г. Мирный, ул. Ленина, д. 34</t>
  </si>
  <si>
    <t>Респ. Саха /Якутия/, у. Мирнинский, г. Мирный, ул. Ленина, д. 35</t>
  </si>
  <si>
    <t>Респ. Саха /Якутия/, у. Мирнинский, г. Мирный, ул. Ленина, д. 38</t>
  </si>
  <si>
    <t>Респ. Саха /Якутия/, у. Мирнинский, г. Мирный, ул. Ленина, д. 4, корп. 2</t>
  </si>
  <si>
    <t>Респ. Саха /Якутия/, у. Мирнинский, г. Мирный, ул. Московская, д. 10</t>
  </si>
  <si>
    <t>Респ. Саха /Якутия/, у. Мирнинский, г. Мирный, ул. Московская, д. 12</t>
  </si>
  <si>
    <t>Респ. Саха /Якутия/, у. Мирнинский, г. Мирный, ул. Московская, д. 2</t>
  </si>
  <si>
    <t>Респ. Саха /Якутия/, у. Мирнинский, г. Мирный, ул. Московская, д. 4</t>
  </si>
  <si>
    <t>Респ. Саха /Якутия/, у. Мирнинский, г. Мирный, ул. Московская, д. 6</t>
  </si>
  <si>
    <t>Респ. Саха /Якутия/, у. Мирнинский, г. Мирный, ул. Московская, д. 8</t>
  </si>
  <si>
    <t>Респ. Саха /Якутия/, у. Мирнинский, г. Мирный, ул. Ойунского, д. 36</t>
  </si>
  <si>
    <t>Респ. Саха /Якутия/, у. Мирнинский, г. Мирный, ул. Ойунского, д. 41</t>
  </si>
  <si>
    <t>Респ. Саха /Якутия/, у. Мирнинский, г. Мирный, ул. Советская, д. 14</t>
  </si>
  <si>
    <t>Респ. Саха /Якутия/, у. Мирнинский, г. Мирный, ул. Советская, д. 5</t>
  </si>
  <si>
    <t>Респ. Саха /Якутия/, у. Мирнинский, г. Мирный, ул. Советская, д. 8</t>
  </si>
  <si>
    <t>Респ. Саха /Якутия/, у. Мирнинский, г. Мирный, ул. Тихонова, д. 29, корп. 1</t>
  </si>
  <si>
    <t>Респ. Саха /Якутия/, у. Мирнинский, г. Мирный, ул. Тихонова, д. 29, корп. 3</t>
  </si>
  <si>
    <t>Респ. Саха /Якутия/, у. Мирнинский, г. Мирный, ул. Тихонова, д. 3, корп. 2</t>
  </si>
  <si>
    <t>Респ. Саха /Якутия/, у. Мирнинский, г. Мирный, ш. 50 лет Октября, д. 16, корп. 1</t>
  </si>
  <si>
    <t>Респ. Саха /Якутия/, у. Мирнинский, п. Чернышевский, ул. Гидростроителей, д. 24</t>
  </si>
  <si>
    <t>МО "Ленский наслег"</t>
  </si>
  <si>
    <t>Респ. Саха /Якутия/, у. Намский, с. Намцы, ул. Ржевская, д. 5</t>
  </si>
  <si>
    <t>Респ. Саха /Якутия/, у. Нижнеколымский, п. Черский, ул. Котельникова, д. 9</t>
  </si>
  <si>
    <t>Респ. Саха /Якутия/, у. Нижнеколымский, п. Черский, ул. Пушкина, д. 15</t>
  </si>
  <si>
    <t>Респ. Саха /Якутия/, у. Нюрбинский, г. Нюрба, кв-л. Энергетик, д. 67, корп. 1</t>
  </si>
  <si>
    <t>Респ. Саха /Якутия/, у. Нюрбинский, г. Нюрба, кв-л. Энергетик, д. 71</t>
  </si>
  <si>
    <t>Респ. Саха /Якутия/, у. Усть-Майский, п. Эльдикан, ул. Алданская, д. 81</t>
  </si>
  <si>
    <t>Респ. Саха /Якутия/, у. Усть-Майский, п. Эльдикан, ул. Победы, д. 1</t>
  </si>
  <si>
    <t>Респ. Саха /Якутия/, у. Усть-Майский, п. Эльдикан, ул. Рабочая, д. 8</t>
  </si>
  <si>
    <t>Респ. Саха /Якутия/, у. Хангаласский, г. Покровск, ул. Орджоникидзе, д. 20</t>
  </si>
  <si>
    <t>Респ. Саха /Якутия/, у. Хангаласский, п. Мохсоголлох, ул. Советская, д. 5</t>
  </si>
  <si>
    <t>Респ. Саха /Якутия/, у. Хангаласский, п. Мохсоголлох, ул. Соколиная, д. 10</t>
  </si>
  <si>
    <t>Респ. Саха /Якутия/, у. Хангаласский, п. Мохсоголлох, ул. Соколиная, д. 17</t>
  </si>
  <si>
    <t>Респ. Саха /Якутия/, у. Хангаласский, п. Мохсоголлох, ул. Соколиная, д. 20</t>
  </si>
  <si>
    <t>МО "Чурапчинский наслег"</t>
  </si>
  <si>
    <t>Респ. Саха /Якутия/, у. Чурапчинский, с. Чурапча, ул. Ленина, д. 39</t>
  </si>
  <si>
    <t>Приложение № 2 к приказу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</si>
  <si>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</si>
  <si>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</si>
  <si>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Респ. Саха /Якутия/, г. Якутск, ул. Космонавтов, д. 17, корп. 1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</si>
  <si>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</si>
  <si>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Респ. Саха /Якутия/, г. Якутск, ул. Петра Алексеева, д. 81, корп. 1</t>
  </si>
  <si>
    <t>МО "поселок Депутатский" спецсчет</t>
  </si>
  <si>
    <t>-</t>
  </si>
  <si>
    <t>Ремонт, замена, модернизация лифтов, ремонт лифтовых шахт, машинных и блочных помещений</t>
  </si>
  <si>
    <t>МО "Город Нерюнгри"</t>
  </si>
  <si>
    <t>МО "Город Нерюнгри" спецсчет</t>
  </si>
  <si>
    <t>Панельный</t>
  </si>
  <si>
    <t>проверить СС Алекесеева ЕИ</t>
  </si>
  <si>
    <t>проверить СС Алексеева ЕИ</t>
  </si>
  <si>
    <t>проверить заимств Алексеева ЕИ</t>
  </si>
  <si>
    <t>Проверить ЗС Алексеева ЕИ</t>
  </si>
  <si>
    <t>Проведение
строительного
контроля
(технического
надзора)</t>
  </si>
  <si>
    <t>лан</t>
  </si>
  <si>
    <t>2022 год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</si>
  <si>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</si>
  <si>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город Якутск</t>
  </si>
  <si>
    <t>Респ. Саха /Якутия/, у. Мирнинский, г. Мирный, ул. Ойунского, д. 13</t>
  </si>
  <si>
    <t>Респ. Саха /Якутия/, у. Мирнинский, г. Мирный, ул. Ойунского, д. 15</t>
  </si>
  <si>
    <t>Респ. Саха /Якутия/, у. Мирнинский, г. Мирный, ул. Ойунского, д. 21</t>
  </si>
  <si>
    <t>Респ. Саха /Якутия/, г. Якутск, пр-кт Ленина, д. 25</t>
  </si>
  <si>
    <t>Респ. Саха /Якутия/, г. Якутск, пр-кт Ленина, д. 29</t>
  </si>
  <si>
    <t>Респ. Саха /Якутия/, г. Якутск, ул. Кирова, д. 31 кор.1</t>
  </si>
  <si>
    <t>п. Золотинка, п. Золотинка (г Нерюнгри), ул. Железнодорожная, д. 1</t>
  </si>
  <si>
    <t>п. Золотинка, п. Золотинка (г Нерюнгри), ул. Железнодорожная, д. 2</t>
  </si>
  <si>
    <t>п. Золотинка, п. Золотинка (г Нерюнгри), ул. Железнодорожная, д. 3</t>
  </si>
  <si>
    <t>п. Золотинка, п. Золотинка (г Нерюнгри), ул. Железнодорожная, д. 4</t>
  </si>
  <si>
    <t>Респ. Саха /Якутия/, г. Нерюнгри, пр-кт. Геологов, д. 81, корп. 2 СПЕЦСЧЕТ</t>
  </si>
  <si>
    <t>Респ. Саха /Якутия/, г. Нерюнгри, пр-кт. Дружбы Народов, д. 3, корп. 1 СПЕЦСЧЕТ</t>
  </si>
  <si>
    <t>Респ. Саха /Якутия/, г. Нерюнгри, ул. Аммосова, д. 2 СПЕЦСЧЕТ</t>
  </si>
  <si>
    <t>Респ. Саха /Якутия/, г. Нерюнгри, пр-кт. Мира, д. 5 СПЕЦСЧЕТ</t>
  </si>
  <si>
    <t>ГО "Город Якутск"</t>
  </si>
  <si>
    <t>1996</t>
  </si>
  <si>
    <t>Каменные</t>
  </si>
  <si>
    <t>9</t>
  </si>
  <si>
    <t>2</t>
  </si>
  <si>
    <t>Крупнопанельные блоки</t>
  </si>
  <si>
    <t>8</t>
  </si>
  <si>
    <t>3</t>
  </si>
  <si>
    <t>1</t>
  </si>
  <si>
    <t>1994</t>
  </si>
  <si>
    <t>1990</t>
  </si>
  <si>
    <t>4</t>
  </si>
  <si>
    <t>1992</t>
  </si>
  <si>
    <t>1991</t>
  </si>
  <si>
    <t>5</t>
  </si>
  <si>
    <t>6</t>
  </si>
  <si>
    <t>1979</t>
  </si>
  <si>
    <t>1981</t>
  </si>
  <si>
    <t>1982</t>
  </si>
  <si>
    <t>1983</t>
  </si>
  <si>
    <t>Респ. Саха /Якутия/, г. Якутск, ул. Лермонтова, д. 29</t>
  </si>
  <si>
    <t>Респ. Саха /Якутия/, г. Якутск, ул. Пояркова, д. 8</t>
  </si>
  <si>
    <t>Респ. Саха /Якутия/, г. Нерюнгри, ул. Южно-Якутская, д. 40</t>
  </si>
  <si>
    <t>1976</t>
  </si>
  <si>
    <t>1970</t>
  </si>
  <si>
    <t>1973</t>
  </si>
  <si>
    <t>1974</t>
  </si>
  <si>
    <t>МО "ГП "Поселок Хани""</t>
  </si>
  <si>
    <t>п. Хани, п. Хани (г Нерюнгри), ул. 70 лет Октября, д. 1</t>
  </si>
  <si>
    <t>1987</t>
  </si>
  <si>
    <t>п. Хани, п. Хани (г Нерюнгри), ул. 70 лет Октября, д. 2</t>
  </si>
  <si>
    <t>1988</t>
  </si>
  <si>
    <t>п. Хани, п. Хани (г Нерюнгри), ул. 70 лет Октября, д. 3</t>
  </si>
  <si>
    <t>1989</t>
  </si>
  <si>
    <t>п. Хани, п. Хани (г Нерюнгри), ул. 70 лет Октября, д. 4</t>
  </si>
  <si>
    <t>п. Хани, п. Хани (г Нерюнгри), ул. 70 лет Октября, д. 5</t>
  </si>
  <si>
    <t>п. Хани, п. Хани (г Нерюнгри), ул. 70 лет Октября, д. 6</t>
  </si>
  <si>
    <t>1993</t>
  </si>
  <si>
    <t>г. Якутск, ул. Чернышевского, д. 8</t>
  </si>
  <si>
    <t>г. Якутск, ул. Чернышевского, д. 8 кор.1</t>
  </si>
  <si>
    <t>г. Якутск, ул. Чернышевского, д. 12 кор.1</t>
  </si>
  <si>
    <t>1971</t>
  </si>
  <si>
    <t>1975</t>
  </si>
  <si>
    <t>Респ. Саха /Якутия/, г. Якутск, ул. Дзержинского, д. 8</t>
  </si>
  <si>
    <t>Респ. Саха /Якутия/, г. Якутск, ул. Дзержинского, д. 7</t>
  </si>
  <si>
    <t>Респ. Саха /Якутия/, г. Якутск, ул. Дзержинского, д. 16</t>
  </si>
  <si>
    <t>Респ. Саха /Якутия/, г. Якутск, ул. Дзержинского, д. 40, корп. 1</t>
  </si>
  <si>
    <t>Респ. Саха /Якутия/, г. Якутск, ул. Короленко, д. 7</t>
  </si>
  <si>
    <t>Респ. Саха /Якутия/, г. Якутск, ул. Чернышевского, д. 12</t>
  </si>
  <si>
    <t>Нерюнгринский муниципальный район</t>
  </si>
  <si>
    <t>1999</t>
  </si>
  <si>
    <t>2024</t>
  </si>
  <si>
    <t>1978</t>
  </si>
  <si>
    <t>1997</t>
  </si>
  <si>
    <t>1998</t>
  </si>
  <si>
    <t>7</t>
  </si>
  <si>
    <t>1963</t>
  </si>
  <si>
    <t>ГО "Город Якутск" спецсчет</t>
  </si>
  <si>
    <t>1985</t>
  </si>
  <si>
    <t>1972</t>
  </si>
  <si>
    <t>1995</t>
  </si>
  <si>
    <t>МО "Поселок Усть-Нера"</t>
  </si>
  <si>
    <t>ГП "Город Покровск"</t>
  </si>
  <si>
    <t>СП "Немюгюнский наслег"</t>
  </si>
  <si>
    <t>1986</t>
  </si>
  <si>
    <t>ГП "Город Нерюнгри" спецсчет</t>
  </si>
  <si>
    <t>Респ. Саха /Якутия/, г. Нерюнгри, ул. Южно-Якутская, д. 35</t>
  </si>
  <si>
    <t>Респ. Саха /Якутия/, г. Нерюнгри, ул. Южно-Якутская, д. 41</t>
  </si>
  <si>
    <t>Респ. Саха /Якутия/, г. Нерюнгри, пр-кт. Ленина, д. 21, корп. 1</t>
  </si>
  <si>
    <t>Респ. Саха /Якутия/, г. Нерюнгри, пр-кт. Ленина, д. 25, корп. 1</t>
  </si>
  <si>
    <t>Респ. Саха /Якутия/, г. Нерюнгри, ул. Аммосова, д. 8, корп. 2</t>
  </si>
  <si>
    <t>Респ. Саха /Якутия/, г. Нерюнгри, п. Беркакит, ул. Башарина, д. 8</t>
  </si>
  <si>
    <t>2022-2024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</si>
  <si>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</si>
  <si>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Респ. Саха /Якутия/, г. Якутск, ул. Чернышевского, д. 12, корп. 1</t>
  </si>
  <si>
    <t>СС</t>
  </si>
  <si>
    <t>ССг*0,8</t>
  </si>
  <si>
    <t>ЗС</t>
  </si>
  <si>
    <t>Респ. Саха /Якутия/, г. Якутск, ул. Лермонтова, д. 94 кор.3</t>
  </si>
  <si>
    <t>Респ. Саха /Якутия/, г. Якутск, ул. Лермонтова, д. 138 кор.2</t>
  </si>
  <si>
    <t>Респ. Саха /Якутия/, г. Якутск, ул. Лермонтова, д. 138 кор.3</t>
  </si>
  <si>
    <t>Респ. Саха /Якутия/, г. Якутск, ул. Лермонтова, д. 138 кор.4</t>
  </si>
  <si>
    <t>Респ. Саха /Якутия/, г. Якутск, ул. Дзержинского, д. 15</t>
  </si>
  <si>
    <t>Респ. Саха /Якутия/, г. Якутск, ул. Дзержинского, д. 15 кор.1</t>
  </si>
  <si>
    <t>Респ. Саха /Якутия/, г. Якутск, ул. Орджоникидзе, д. 39</t>
  </si>
  <si>
    <t>Респ. Саха /Якутия/, г. Якутск, ул. Хабарова, д. 7</t>
  </si>
  <si>
    <t>Респ. Саха /Якутия/, г. Якутск, ул. Ярославского, д. 4</t>
  </si>
  <si>
    <t>Респ. Саха /Якутия/, г Нерюнгри, г. Нерюнгри, пр-кт Дружбы Народов, д. 9</t>
  </si>
  <si>
    <t>Респ. Саха /Якутия/, г. Нерюнгри, ул. Южно-Якутская, д. 43</t>
  </si>
  <si>
    <t>Респ. Саха /Якутия/, у. Мирнинский, г. Мирный, ш. 50 лет Октября, д. 14 кор.1</t>
  </si>
  <si>
    <t>Респ. Саха /Якутия/, г. Якутск, ул. Чернышевского, д. 12, корп.1</t>
  </si>
  <si>
    <t>Респ. Саха /Якутия/, г. Якутск, ул. Якова Потапова, д. 6</t>
  </si>
  <si>
    <t>Респ. Саха /Якутия/, г. Нерюнгри, пр-кт Дружбы Народов, д. 9</t>
  </si>
  <si>
    <t>Респ. Саха /Якутия/, г. Якутск, мкр. 202-й, д. 16</t>
  </si>
  <si>
    <t>Респ. Саха /Якутия/, г. Якутск, мкр. 202-й, д. 18</t>
  </si>
  <si>
    <t>Респ. Саха /Якутия/, г. Якутск, мкр. 202-й, д. 19</t>
  </si>
  <si>
    <t>Респ. Саха /Якутия/, г. Якутск, ул. Ойунского, д. 25</t>
  </si>
  <si>
    <t>Респ. Саха /Якутия/, г. Якутск, ул. Ойунского, д. 41</t>
  </si>
  <si>
    <t>Респ. Саха /Якутия/, г. Якутск, ул. Федора Попова, д. 14 кор.4</t>
  </si>
  <si>
    <t>Респ. Саха /Якутия/, г. Якутск, ул. Федора Попова, д. 16 кор.5</t>
  </si>
  <si>
    <t>Респ. Саха /Якутия/, г. Якутск, ул. Хабарова, д. 9</t>
  </si>
  <si>
    <t>Респ. Саха /Якутия/, г. Якутск, ул. Хабарова, д. 19</t>
  </si>
  <si>
    <t>Респ. Саха /Якутия/, г. Якутск, ул. Хабарова, д. 23 кор.1</t>
  </si>
  <si>
    <t>Респ. Саха /Якутия/, г. Якутск, ул. Хабарова, д. 27 кор.1</t>
  </si>
  <si>
    <t>Респ. Саха /Якутия/, г. Якутск, ул. Хабарова, д. 27 кор.3</t>
  </si>
  <si>
    <t>Респ. Саха /Якутия/, у. Ленский, г. Ленск, ул. Ойунского, д. 23 кор.А</t>
  </si>
  <si>
    <t>Респ. Саха /Якутия/, у. Мирнинский, г. Мирный, ул. Ленина, д. 22 кор.А</t>
  </si>
  <si>
    <t>Респ. Саха /Якутия/, у. Хангаласский, г. Покровск, ул. Орджоникидзе, д. 22</t>
  </si>
  <si>
    <t>Респ. Саха /Якутия/, у. Хангаласский,  Немюгинский н-г, с. Ой, ул. Горького, д. 22</t>
  </si>
  <si>
    <t>Респ. Саха /Якутия/, у. Хангаласский, г. Покровск, ул. Братьев Ксенофонтовых, д. 10</t>
  </si>
  <si>
    <t>Иные источники</t>
  </si>
  <si>
    <t>Респ. Саха /Якутия/, г. Нерюнгри, ул. Южно-Якутская, д. 43, корп. 1 СПЕЦСЧЕТ</t>
  </si>
  <si>
    <t>Респ. Саха /Якутия/, у. Усть-Янский, пгт Депутатский, мкр. Арктика, д. 13</t>
  </si>
  <si>
    <t>Респ. Саха /Якутия/, у. Усть-Янский, пгт Депутатский, мкр. Арктика, д. 15</t>
  </si>
  <si>
    <t>Респ. Саха /Якутия/, у. Усть-Янский, пгт Депутатский, мкр. Арктика, д. 21</t>
  </si>
  <si>
    <t>Респ. Саха /Якутия/, у. Усть-Янский, пгт Депутатский, мкр. Арктика, д. 22</t>
  </si>
  <si>
    <t>Респ. Саха /Якутия/, у. Усть-Янский, пгт Депутатский, мкр. Арктика, д. 2</t>
  </si>
  <si>
    <t>Респ. Саха /Якутия/, у. Усть-Янский, пгт Депутатский, мкр. Арктика, д. 23</t>
  </si>
  <si>
    <t>Респ. Саха /Якутия/, у. Усть-Янский, пгт Депутатский, мкр. Арктика, д. 25</t>
  </si>
  <si>
    <t>Респ. Саха /Якутия/, у. Усть-Янский, пгт Депутатский, мкр. Арктика, д. 24</t>
  </si>
  <si>
    <t>Респ. Саха /Якутия/, у. Усть-Янский, пгт Депутатский, мкр. Арктика, д. 11</t>
  </si>
  <si>
    <t>Респ. Саха /Якутия/, у. Усть-Янский, пгт Депутатский, мкр. Арктика, д. 8</t>
  </si>
  <si>
    <t>Респ. Саха /Якутия/, г. Якутск, ул. Чернышевского, д. 8 корп.1</t>
  </si>
  <si>
    <t>Респ. Саха /Якутия/, г. Якутск, ул. Якова Потапова, д. 6 корп.1</t>
  </si>
  <si>
    <t>Респ. Саха /Якутия/, г. Нерюнгри, п. Беркакит, ул. Башарина, д. 3</t>
  </si>
  <si>
    <t>Респ. Саха /Якутия/, г. Нерюнгри, п. Беркакит, ул. Мусы Джалиля, д. 3</t>
  </si>
  <si>
    <t>Респ. Саха /Якутия/, г. Нерюнгри, п. Беркакит, ул. Мусы Джалиля, д. 5</t>
  </si>
  <si>
    <t>Респ. Саха /Якутия/, г. Нерюнгри, пр-кт. Дружбы Народов, д. 17</t>
  </si>
  <si>
    <t>Респ. Саха /Якутия/, г. Нерюнгри, ул. Аммосова, д. 10</t>
  </si>
  <si>
    <t>Респ. Саха /Якутия/, г. Якутск, ул. Федора Попова, д. 14, корп. 4</t>
  </si>
  <si>
    <t>Респ. Саха /Якутия/, г. Якутск, ул. Федора Попова, д. 16, корп. 5</t>
  </si>
  <si>
    <t>Респ. Саха /Якутия/, у. Мирнинский, г. Мирный, ул. Аммосова, д. 96, корп. 1</t>
  </si>
  <si>
    <t>Респ. Саха /Якутия/, у.Оймяконский, п. Усть-Нера, ул. Андрианова, д. 2</t>
  </si>
  <si>
    <t>Респ. Саха /Якутия/, у.Оймяконский, п. Усть-Нера, ул. Андрианова, д. 6</t>
  </si>
  <si>
    <t>Респ. Саха /Якутия/, у.Оймяконский, п. Усть-Нера, ул. Мацкепладзе, д. 20</t>
  </si>
  <si>
    <t>Респ. Саха /Якутия/, у.Оймяконский, п. Усть-Нера, ул. Ленина, д. 27</t>
  </si>
  <si>
    <t>Респ. Саха /Якутия/, у.Оймяконский, п. Усть-Нера, ул. Молодежная, д. 2</t>
  </si>
  <si>
    <t>Респ. Саха /Якутия/, у.Оймяконский, п. Усть-Нера, ул. Молодежная, д. 3</t>
  </si>
  <si>
    <t>Респ. Саха /Якутия/, у. Томпонский, п. Хандыга, ул. Геолога Кудрявого, д. 32</t>
  </si>
  <si>
    <t>Респ. Саха /Якутия/, у. Томпонский, п. Хандыга, ул. Магаданская, д. 30</t>
  </si>
  <si>
    <t>ГО "город Якутск" спецсчет</t>
  </si>
  <si>
    <t>исключить, нет КЭ в РПКР</t>
  </si>
  <si>
    <t>перенос на 2022?</t>
  </si>
  <si>
    <t>от  "____" сентября 2022 г.№ _____-ОД</t>
  </si>
  <si>
    <t>перенос на 2023</t>
  </si>
  <si>
    <t>перенос на 2023 служебка ПТО  Осипова</t>
  </si>
  <si>
    <t>Служебка Давыдов перенос с 2023г</t>
  </si>
  <si>
    <t>перенос на 2022 с 2023 Осипова служебка</t>
  </si>
  <si>
    <t>перенос на 2022 с 2023 служебка ПТО  Осипова</t>
  </si>
  <si>
    <t>перенос на 2022 с 2024 служебка ПТО  Осипова</t>
  </si>
  <si>
    <t>техошибка пропущенные</t>
  </si>
  <si>
    <t>частично перемещены виды работ</t>
  </si>
  <si>
    <t>аполностью МКД перешел на др год</t>
  </si>
  <si>
    <t xml:space="preserve">                                                                                                                                                                      </t>
  </si>
  <si>
    <t>отредактировано согласно договору подряда</t>
  </si>
  <si>
    <t>Респ. Саха /Якутия/, г. Якутск, ул. Стадухина, д. 84, корп. 1</t>
  </si>
  <si>
    <t xml:space="preserve">                       </t>
  </si>
  <si>
    <t>2011</t>
  </si>
  <si>
    <t>2013</t>
  </si>
  <si>
    <t>МО "Мюрюнский наслег"</t>
  </si>
  <si>
    <t>Усть-Алданский у, с. Борогонцы, ул. Ленина, д. 34</t>
  </si>
  <si>
    <t>Усть-Алданский у, с. Борогонцы, ул. Лонгинова, д. 37 кор.1</t>
  </si>
  <si>
    <t>Респ. Саха /Якутия/, г. Якутск, ул. Стадухина, д. 84, корп. 1 ЧС</t>
  </si>
  <si>
    <t>Усть-Алданский у, с. Борогонцы, ул. Ленина, д. 34 ЧС</t>
  </si>
  <si>
    <t>Усть-Алданский у, с. Борогонцы, ул. Лонгинова, д. 37 кор.1 ЧС</t>
  </si>
  <si>
    <t>от  "_____" ____________ 2022 г.№ ____-ОД</t>
  </si>
  <si>
    <t>Респ. Саха /Якутия/, г. Якутск, ул. Чиряева, д. 8</t>
  </si>
  <si>
    <t>Служебка ПТО Даввыдов</t>
  </si>
  <si>
    <t>Респ. Саха /Якутия/, г. Якутск, пр-кт. Ленина, д. 36</t>
  </si>
  <si>
    <t>Респ. Саха /Якутия/, у. Булунский, п. Тикси, ул. Академика Федорова, д. 28а</t>
  </si>
  <si>
    <t>Респ. Саха /Якутия/, у. Булунский, п. Тикси, ул. Трусова, д. 11</t>
  </si>
  <si>
    <t>Респ. Саха /Якутия/, у. Булунский, п. Тикси, ул. Трусова, д. 14</t>
  </si>
  <si>
    <t>Респ. Саха /Якутия/, у. Булунский, п. Тикси, ул. Трусова, д. 5</t>
  </si>
  <si>
    <t>перенос с 2025г служебка Осипова</t>
  </si>
  <si>
    <t>Ленский муниципальный район</t>
  </si>
  <si>
    <t>Респ. Саха /Якутия/, у. Ленский, г. Ленск, ул. Ленина, д. 66</t>
  </si>
  <si>
    <t>Ленский у, г. Ленск, ул. Ленина, д. 66</t>
  </si>
  <si>
    <t>Респ. Саха /Якутия/, у. Мирнинский, г. Мирный, ул. Советская, д. 11, корп. 2</t>
  </si>
  <si>
    <t>Респ. Саха /Якутия/, г. Нерюнгри, ул. Карла Маркса, д. 29, корп. 1</t>
  </si>
  <si>
    <t>Респ. Саха /Якутия/, г. Якутск, ул. Халтурина, д. 2</t>
  </si>
  <si>
    <t>1977</t>
  </si>
  <si>
    <t>Респ. Саха /Якутия/, г. Нерюнгри, пр-кт. Дружбы Народов, д. 8</t>
  </si>
  <si>
    <t>г. Нерюнгри, ул. Карла Маркса, д. 14</t>
  </si>
  <si>
    <t>Респ. Саха /Якутия/, г. Нерюнгри, пр-кт. Дружбы Народов, д. 10</t>
  </si>
  <si>
    <t>Респ. Саха /Якутия/, г. Нерюнгри, пр-кт. Дружбы Народов, д. 10, корп. 2</t>
  </si>
  <si>
    <t>Респ. Саха /Якутия/, г. Нерюнгри, пр-кт. Дружбы Народов, д. 14, корп. 1</t>
  </si>
  <si>
    <t>Респ. Саха /Якутия/, г. Нерюнгри, пр-кт. Дружбы Народов, д. 20, корп. 1</t>
  </si>
  <si>
    <t>Респ. Саха /Якутия/, г. Нерюнгри, пр-кт. Дружбы Народов, д. 27, корп. 1</t>
  </si>
  <si>
    <t>Респ. Саха /Якутия/, г. Нерюнгри, ул. Южно-Якутская, д. 31</t>
  </si>
  <si>
    <t>Респ. Саха /Якутия/, г. Нерюнгри, ул. Южно-Якутская, д. 31, корп. 1</t>
  </si>
  <si>
    <t>Респ. Саха /Якутия/, г. Нерюнгри, пр-кт. Дружбы Народов, д. 27, корп. 1 СПЕЦСЧЕТ</t>
  </si>
  <si>
    <t>г. Нерюнгри, ул. Карла Маркса, д. 14 СПЕЦСЧЕТ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</si>
</sst>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#,##0.00_ ;[Red]\-#,##0.00\ "/>
    <numFmt numFmtId="167" formatCode="#,##0_ ;[Red]\-#,##0\ "/>
    <numFmt numFmtId="168" formatCode="#,##0.0000_ ;[Red]\-#,##0.0000\ "/>
    <numFmt numFmtId="169" formatCode="#,##0.0000000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1"/>
      <charset val="204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3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>
      <alignment vertical="top"/>
      <protection locked="0"/>
    </xf>
    <xf numFmtId="0" fontId="16" fillId="0" borderId="0">
      <alignment vertical="top"/>
      <protection locked="0"/>
    </xf>
    <xf numFmtId="0" fontId="11" fillId="0" borderId="0"/>
    <xf numFmtId="0" fontId="17" fillId="0" borderId="0"/>
    <xf numFmtId="0" fontId="11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2" fillId="2" borderId="0" xfId="1" applyFont="1" applyFill="1" applyAlignment="1">
      <alignment horizontal="right"/>
    </xf>
    <xf numFmtId="4" fontId="4" fillId="2" borderId="0" xfId="1" applyNumberFormat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4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6" fillId="2" borderId="1" xfId="1" applyNumberFormat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/>
    </xf>
    <xf numFmtId="0" fontId="6" fillId="2" borderId="11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 wrapText="1"/>
    </xf>
    <xf numFmtId="3" fontId="6" fillId="2" borderId="0" xfId="1" applyNumberFormat="1" applyFont="1" applyFill="1" applyBorder="1" applyAlignment="1">
      <alignment horizontal="center" vertical="top" wrapText="1"/>
    </xf>
    <xf numFmtId="165" fontId="6" fillId="2" borderId="0" xfId="1" applyNumberFormat="1" applyFont="1" applyFill="1" applyBorder="1" applyAlignment="1">
      <alignment horizontal="center" vertical="top" wrapText="1"/>
    </xf>
    <xf numFmtId="4" fontId="6" fillId="2" borderId="0" xfId="1" applyNumberFormat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4" fontId="6" fillId="2" borderId="9" xfId="1" applyNumberFormat="1" applyFont="1" applyFill="1" applyBorder="1" applyAlignment="1">
      <alignment vertical="top" wrapText="1"/>
    </xf>
    <xf numFmtId="4" fontId="4" fillId="2" borderId="0" xfId="1" applyNumberFormat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9" xfId="1" applyFont="1" applyFill="1" applyBorder="1"/>
    <xf numFmtId="166" fontId="4" fillId="2" borderId="9" xfId="1" applyNumberFormat="1" applyFont="1" applyFill="1" applyBorder="1"/>
    <xf numFmtId="4" fontId="4" fillId="2" borderId="9" xfId="1" applyNumberFormat="1" applyFont="1" applyFill="1" applyBorder="1"/>
    <xf numFmtId="166" fontId="4" fillId="2" borderId="0" xfId="1" applyNumberFormat="1" applyFont="1" applyFill="1"/>
    <xf numFmtId="166" fontId="4" fillId="2" borderId="10" xfId="1" applyNumberFormat="1" applyFont="1" applyFill="1" applyBorder="1"/>
    <xf numFmtId="4" fontId="7" fillId="2" borderId="9" xfId="1" applyNumberFormat="1" applyFont="1" applyFill="1" applyBorder="1"/>
    <xf numFmtId="166" fontId="7" fillId="2" borderId="9" xfId="1" applyNumberFormat="1" applyFont="1" applyFill="1" applyBorder="1"/>
    <xf numFmtId="166" fontId="7" fillId="2" borderId="10" xfId="1" applyNumberFormat="1" applyFont="1" applyFill="1" applyBorder="1"/>
    <xf numFmtId="4" fontId="14" fillId="2" borderId="5" xfId="0" applyNumberFormat="1" applyFont="1" applyFill="1" applyBorder="1" applyAlignment="1">
      <alignment horizontal="right" vertical="center" wrapText="1"/>
    </xf>
    <xf numFmtId="0" fontId="4" fillId="2" borderId="0" xfId="1" applyFont="1" applyFill="1" applyBorder="1"/>
    <xf numFmtId="0" fontId="19" fillId="2" borderId="0" xfId="0" applyFont="1" applyFill="1"/>
    <xf numFmtId="4" fontId="19" fillId="2" borderId="0" xfId="0" applyNumberFormat="1" applyFont="1" applyFill="1"/>
    <xf numFmtId="166" fontId="19" fillId="2" borderId="0" xfId="0" applyNumberFormat="1" applyFont="1" applyFill="1"/>
    <xf numFmtId="0" fontId="4" fillId="2" borderId="0" xfId="1" applyFont="1" applyFill="1" applyAlignment="1">
      <alignment vertical="top"/>
    </xf>
    <xf numFmtId="0" fontId="4" fillId="2" borderId="0" xfId="0" applyFont="1" applyFill="1"/>
    <xf numFmtId="166" fontId="4" fillId="2" borderId="7" xfId="1" applyNumberFormat="1" applyFont="1" applyFill="1" applyBorder="1"/>
    <xf numFmtId="4" fontId="14" fillId="2" borderId="5" xfId="4" applyNumberFormat="1" applyFont="1" applyFill="1" applyBorder="1" applyAlignment="1">
      <alignment horizontal="right" vertical="center" wrapText="1"/>
    </xf>
    <xf numFmtId="0" fontId="9" fillId="2" borderId="0" xfId="1" applyFont="1" applyFill="1"/>
    <xf numFmtId="4" fontId="6" fillId="2" borderId="0" xfId="1" applyNumberFormat="1" applyFont="1" applyFill="1"/>
    <xf numFmtId="166" fontId="4" fillId="0" borderId="9" xfId="1" applyNumberFormat="1" applyFont="1" applyFill="1" applyBorder="1"/>
    <xf numFmtId="0" fontId="6" fillId="3" borderId="7" xfId="1" applyFont="1" applyFill="1" applyBorder="1" applyAlignment="1">
      <alignment horizontal="center" vertical="top"/>
    </xf>
    <xf numFmtId="0" fontId="6" fillId="3" borderId="7" xfId="1" applyFont="1" applyFill="1" applyBorder="1" applyAlignment="1">
      <alignment horizontal="center" vertical="top" wrapText="1"/>
    </xf>
    <xf numFmtId="4" fontId="6" fillId="3" borderId="7" xfId="1" applyNumberFormat="1" applyFont="1" applyFill="1" applyBorder="1" applyAlignment="1">
      <alignment horizontal="center" vertical="top" wrapText="1"/>
    </xf>
    <xf numFmtId="4" fontId="6" fillId="3" borderId="0" xfId="1" applyNumberFormat="1" applyFont="1" applyFill="1" applyBorder="1" applyAlignment="1">
      <alignment horizontal="center" vertical="top" wrapText="1"/>
    </xf>
    <xf numFmtId="0" fontId="6" fillId="3" borderId="0" xfId="1" applyFont="1" applyFill="1" applyAlignment="1">
      <alignment horizontal="center" vertical="top"/>
    </xf>
    <xf numFmtId="0" fontId="6" fillId="3" borderId="9" xfId="1" applyFont="1" applyFill="1" applyBorder="1" applyAlignment="1">
      <alignment horizontal="center" vertical="top" wrapText="1"/>
    </xf>
    <xf numFmtId="4" fontId="6" fillId="3" borderId="9" xfId="1" applyNumberFormat="1" applyFont="1" applyFill="1" applyBorder="1" applyAlignment="1">
      <alignment vertical="top" wrapText="1"/>
    </xf>
    <xf numFmtId="4" fontId="6" fillId="3" borderId="18" xfId="1" applyNumberFormat="1" applyFont="1" applyFill="1" applyBorder="1" applyAlignment="1">
      <alignment vertical="top" wrapText="1"/>
    </xf>
    <xf numFmtId="0" fontId="4" fillId="3" borderId="0" xfId="1" applyFont="1" applyFill="1" applyAlignment="1">
      <alignment horizontal="center" vertical="top" wrapText="1"/>
    </xf>
    <xf numFmtId="0" fontId="7" fillId="3" borderId="0" xfId="1" applyFont="1" applyFill="1" applyBorder="1"/>
    <xf numFmtId="0" fontId="4" fillId="3" borderId="0" xfId="1" applyFont="1" applyFill="1" applyBorder="1"/>
    <xf numFmtId="0" fontId="6" fillId="3" borderId="0" xfId="1" applyFont="1" applyFill="1" applyAlignment="1">
      <alignment horizontal="center"/>
    </xf>
    <xf numFmtId="4" fontId="8" fillId="3" borderId="0" xfId="1" applyNumberFormat="1" applyFont="1" applyFill="1" applyBorder="1"/>
    <xf numFmtId="166" fontId="6" fillId="3" borderId="0" xfId="1" applyNumberFormat="1" applyFont="1" applyFill="1" applyBorder="1"/>
    <xf numFmtId="0" fontId="4" fillId="3" borderId="0" xfId="1" applyFont="1" applyFill="1"/>
    <xf numFmtId="4" fontId="6" fillId="3" borderId="0" xfId="1" applyNumberFormat="1" applyFont="1" applyFill="1"/>
    <xf numFmtId="0" fontId="4" fillId="3" borderId="9" xfId="1" applyFont="1" applyFill="1" applyBorder="1" applyAlignment="1">
      <alignment horizontal="center"/>
    </xf>
    <xf numFmtId="166" fontId="6" fillId="3" borderId="9" xfId="1" applyNumberFormat="1" applyFont="1" applyFill="1" applyBorder="1"/>
    <xf numFmtId="166" fontId="7" fillId="3" borderId="9" xfId="1" applyNumberFormat="1" applyFont="1" applyFill="1" applyBorder="1"/>
    <xf numFmtId="0" fontId="4" fillId="3" borderId="10" xfId="1" applyFont="1" applyFill="1" applyBorder="1" applyAlignment="1">
      <alignment horizontal="center"/>
    </xf>
    <xf numFmtId="166" fontId="4" fillId="3" borderId="0" xfId="1" applyNumberFormat="1" applyFont="1" applyFill="1"/>
    <xf numFmtId="4" fontId="7" fillId="3" borderId="0" xfId="1" applyNumberFormat="1" applyFont="1" applyFill="1" applyBorder="1"/>
    <xf numFmtId="166" fontId="4" fillId="3" borderId="0" xfId="1" applyNumberFormat="1" applyFont="1" applyFill="1" applyBorder="1"/>
    <xf numFmtId="166" fontId="7" fillId="3" borderId="0" xfId="1" applyNumberFormat="1" applyFont="1" applyFill="1" applyBorder="1"/>
    <xf numFmtId="166" fontId="4" fillId="3" borderId="9" xfId="1" applyNumberFormat="1" applyFont="1" applyFill="1" applyBorder="1"/>
    <xf numFmtId="4" fontId="7" fillId="0" borderId="9" xfId="1" applyNumberFormat="1" applyFont="1" applyFill="1" applyBorder="1"/>
    <xf numFmtId="166" fontId="7" fillId="0" borderId="9" xfId="1" applyNumberFormat="1" applyFont="1" applyFill="1" applyBorder="1"/>
    <xf numFmtId="166" fontId="7" fillId="0" borderId="10" xfId="1" applyNumberFormat="1" applyFont="1" applyFill="1" applyBorder="1"/>
    <xf numFmtId="0" fontId="4" fillId="6" borderId="0" xfId="1" applyFont="1" applyFill="1"/>
    <xf numFmtId="0" fontId="4" fillId="5" borderId="0" xfId="1" applyFont="1" applyFill="1"/>
    <xf numFmtId="0" fontId="4" fillId="4" borderId="0" xfId="1" applyFont="1" applyFill="1"/>
    <xf numFmtId="166" fontId="4" fillId="0" borderId="7" xfId="1" applyNumberFormat="1" applyFont="1" applyFill="1" applyBorder="1"/>
    <xf numFmtId="166" fontId="7" fillId="0" borderId="7" xfId="1" applyNumberFormat="1" applyFont="1" applyFill="1" applyBorder="1"/>
    <xf numFmtId="4" fontId="4" fillId="0" borderId="9" xfId="1" applyNumberFormat="1" applyFont="1" applyFill="1" applyBorder="1"/>
    <xf numFmtId="4" fontId="7" fillId="2" borderId="0" xfId="1" applyNumberFormat="1" applyFont="1" applyFill="1" applyBorder="1"/>
    <xf numFmtId="166" fontId="4" fillId="2" borderId="0" xfId="1" applyNumberFormat="1" applyFont="1" applyFill="1" applyBorder="1"/>
    <xf numFmtId="166" fontId="7" fillId="2" borderId="0" xfId="1" applyNumberFormat="1" applyFont="1" applyFill="1" applyBorder="1"/>
    <xf numFmtId="168" fontId="4" fillId="0" borderId="9" xfId="1" applyNumberFormat="1" applyFont="1" applyFill="1" applyBorder="1"/>
    <xf numFmtId="0" fontId="4" fillId="0" borderId="8" xfId="1" applyFont="1" applyFill="1" applyBorder="1"/>
    <xf numFmtId="0" fontId="4" fillId="0" borderId="9" xfId="1" applyFont="1" applyFill="1" applyBorder="1"/>
    <xf numFmtId="0" fontId="4" fillId="0" borderId="9" xfId="1" applyFont="1" applyFill="1" applyBorder="1" applyAlignment="1">
      <alignment horizontal="center"/>
    </xf>
    <xf numFmtId="167" fontId="4" fillId="0" borderId="9" xfId="1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/>
    <xf numFmtId="0" fontId="7" fillId="0" borderId="8" xfId="1" applyFont="1" applyFill="1" applyBorder="1"/>
    <xf numFmtId="0" fontId="7" fillId="0" borderId="9" xfId="1" applyFont="1" applyFill="1" applyBorder="1"/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7" fillId="0" borderId="19" xfId="1" applyFont="1" applyFill="1" applyBorder="1"/>
    <xf numFmtId="0" fontId="7" fillId="0" borderId="7" xfId="1" applyFont="1" applyFill="1" applyBorder="1"/>
    <xf numFmtId="0" fontId="4" fillId="0" borderId="7" xfId="1" applyFont="1" applyFill="1" applyBorder="1"/>
    <xf numFmtId="4" fontId="7" fillId="0" borderId="7" xfId="1" applyNumberFormat="1" applyFont="1" applyFill="1" applyBorder="1"/>
    <xf numFmtId="166" fontId="7" fillId="0" borderId="20" xfId="1" applyNumberFormat="1" applyFont="1" applyFill="1" applyBorder="1"/>
    <xf numFmtId="166" fontId="9" fillId="0" borderId="9" xfId="1" applyNumberFormat="1" applyFont="1" applyFill="1" applyBorder="1"/>
    <xf numFmtId="49" fontId="19" fillId="0" borderId="5" xfId="0" applyNumberFormat="1" applyFont="1" applyFill="1" applyBorder="1" applyAlignment="1">
      <alignment horizontal="left" vertical="center" wrapText="1"/>
    </xf>
    <xf numFmtId="0" fontId="4" fillId="0" borderId="10" xfId="1" applyFont="1" applyFill="1" applyBorder="1"/>
    <xf numFmtId="0" fontId="9" fillId="0" borderId="9" xfId="1" applyFont="1" applyFill="1" applyBorder="1"/>
    <xf numFmtId="166" fontId="4" fillId="0" borderId="10" xfId="1" applyNumberFormat="1" applyFont="1" applyFill="1" applyBorder="1"/>
    <xf numFmtId="169" fontId="4" fillId="2" borderId="0" xfId="1" applyNumberFormat="1" applyFont="1" applyFill="1" applyAlignment="1">
      <alignment horizontal="center" vertical="top" wrapText="1"/>
    </xf>
    <xf numFmtId="166" fontId="7" fillId="7" borderId="9" xfId="1" applyNumberFormat="1" applyFont="1" applyFill="1" applyBorder="1"/>
    <xf numFmtId="166" fontId="4" fillId="7" borderId="9" xfId="1" applyNumberFormat="1" applyFont="1" applyFill="1" applyBorder="1"/>
    <xf numFmtId="3" fontId="4" fillId="2" borderId="0" xfId="1" applyNumberFormat="1" applyFont="1" applyFill="1" applyAlignment="1">
      <alignment horizontal="center" vertical="top" wrapText="1"/>
    </xf>
    <xf numFmtId="166" fontId="4" fillId="7" borderId="0" xfId="1" applyNumberFormat="1" applyFont="1" applyFill="1"/>
    <xf numFmtId="0" fontId="4" fillId="7" borderId="0" xfId="1" applyFont="1" applyFill="1"/>
    <xf numFmtId="4" fontId="7" fillId="7" borderId="9" xfId="1" applyNumberFormat="1" applyFont="1" applyFill="1" applyBorder="1"/>
    <xf numFmtId="166" fontId="7" fillId="7" borderId="10" xfId="1" applyNumberFormat="1" applyFont="1" applyFill="1" applyBorder="1"/>
    <xf numFmtId="4" fontId="4" fillId="7" borderId="0" xfId="1" applyNumberFormat="1" applyFont="1" applyFill="1" applyAlignment="1">
      <alignment horizontal="center" vertical="top" wrapText="1"/>
    </xf>
    <xf numFmtId="0" fontId="19" fillId="3" borderId="0" xfId="0" applyFont="1" applyFill="1"/>
    <xf numFmtId="0" fontId="19" fillId="0" borderId="0" xfId="0" applyFont="1"/>
    <xf numFmtId="4" fontId="4" fillId="0" borderId="0" xfId="1" applyNumberFormat="1" applyFont="1" applyFill="1" applyAlignment="1">
      <alignment vertical="top"/>
    </xf>
    <xf numFmtId="0" fontId="6" fillId="3" borderId="0" xfId="1" applyFont="1" applyFill="1" applyBorder="1" applyAlignment="1">
      <alignment horizontal="center"/>
    </xf>
    <xf numFmtId="0" fontId="19" fillId="0" borderId="0" xfId="0" applyFont="1" applyFill="1" applyBorder="1"/>
    <xf numFmtId="0" fontId="19" fillId="2" borderId="0" xfId="0" applyFont="1" applyFill="1" applyBorder="1"/>
    <xf numFmtId="0" fontId="19" fillId="0" borderId="0" xfId="0" applyFont="1" applyBorder="1"/>
    <xf numFmtId="4" fontId="19" fillId="2" borderId="0" xfId="0" applyNumberFormat="1" applyFont="1" applyFill="1" applyBorder="1"/>
    <xf numFmtId="4" fontId="19" fillId="0" borderId="0" xfId="0" applyNumberFormat="1" applyFont="1" applyBorder="1"/>
    <xf numFmtId="4" fontId="4" fillId="0" borderId="0" xfId="1" applyNumberFormat="1" applyFont="1" applyFill="1" applyBorder="1"/>
    <xf numFmtId="4" fontId="19" fillId="8" borderId="0" xfId="0" applyNumberFormat="1" applyFont="1" applyFill="1" applyBorder="1"/>
    <xf numFmtId="4" fontId="4" fillId="2" borderId="0" xfId="1" applyNumberFormat="1" applyFont="1" applyFill="1" applyBorder="1" applyAlignment="1">
      <alignment horizontal="center" vertical="top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13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top" wrapText="1"/>
    </xf>
    <xf numFmtId="3" fontId="6" fillId="2" borderId="4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 vertical="center" wrapText="1"/>
    </xf>
    <xf numFmtId="4" fontId="6" fillId="2" borderId="14" xfId="1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4" fontId="6" fillId="2" borderId="15" xfId="1" applyNumberFormat="1" applyFont="1" applyFill="1" applyBorder="1" applyAlignment="1">
      <alignment horizontal="center" vertical="center" wrapText="1"/>
    </xf>
    <xf numFmtId="4" fontId="6" fillId="2" borderId="16" xfId="1" applyNumberFormat="1" applyFont="1" applyFill="1" applyBorder="1" applyAlignment="1">
      <alignment horizontal="center" vertical="center" wrapText="1"/>
    </xf>
    <xf numFmtId="4" fontId="6" fillId="2" borderId="17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top" wrapText="1"/>
    </xf>
    <xf numFmtId="4" fontId="6" fillId="2" borderId="4" xfId="1" applyNumberFormat="1" applyFont="1" applyFill="1" applyBorder="1" applyAlignment="1">
      <alignment horizontal="center" vertical="top" wrapText="1"/>
    </xf>
    <xf numFmtId="4" fontId="6" fillId="2" borderId="6" xfId="1" applyNumberFormat="1" applyFont="1" applyFill="1" applyBorder="1" applyAlignment="1">
      <alignment horizontal="center" vertical="top" wrapText="1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left" vertical="center" wrapText="1"/>
    </xf>
    <xf numFmtId="4" fontId="7" fillId="0" borderId="21" xfId="1" applyNumberFormat="1" applyFont="1" applyFill="1" applyBorder="1"/>
  </cellXfs>
  <cellStyles count="19">
    <cellStyle name="Обычный" xfId="0" builtinId="0"/>
    <cellStyle name="Обычный 10" xfId="2"/>
    <cellStyle name="Обычный 2" xfId="1"/>
    <cellStyle name="Обычный 2 2" xfId="15"/>
    <cellStyle name="Обычный 2 3" xfId="6"/>
    <cellStyle name="Обычный 2 4" xfId="13"/>
    <cellStyle name="Обычный 3" xfId="3"/>
    <cellStyle name="Обычный 3 2" xfId="12"/>
    <cellStyle name="Обычный 4" xfId="4"/>
    <cellStyle name="Обычный 4 2" xfId="16"/>
    <cellStyle name="Обычный 4 3" xfId="14"/>
    <cellStyle name="Обычный 5" xfId="5"/>
    <cellStyle name="Обычный 5 2" xfId="17"/>
    <cellStyle name="Обычный 6" xfId="18"/>
    <cellStyle name="Процентный 2" xfId="10"/>
    <cellStyle name="Финансовый 2" xfId="11"/>
    <cellStyle name="Финансовый 3" xfId="8"/>
    <cellStyle name="Финансовый 4" xfId="9"/>
    <cellStyle name="Финансовый 4 5" xfId="7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1BEB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82;&#1090;%20&#1050;&#1055;&#1050;&#1056;%202022-2024%20&#1074;%20&#1052;&#1046;&#1050;&#1061;%20&#1088;&#1077;&#1076;%20&#1080;&#1089;&#1087;&#1088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&#1050;&#1055;&#1050;&#1056;%20&#1087;&#1086;%20459/&#1055;&#1088;&#1080;&#1083;&#1086;&#1078;&#1077;&#1085;&#1080;&#1103;%20&#1050;&#1055;&#1050;&#1056;%202022-2024_&#1080;&#1102;&#1083;&#1100;%20&#1080;&#1079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82;&#1090;%20&#1050;&#1055;&#1050;&#1056;%202022-2024_&#1048;&#1058;&#1054;&#1043;%20&#1080;&#1079;&#1084;&#1077;&#1085;0211%20&#1086;&#1087;&#1083;&#1072;&#1090;&#1099;%20&#1080;&#1089;&#1090;%2028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&#1050;&#1055;&#1050;&#1056;%20&#1087;&#1086;%20459/&#1054;&#1087;&#1083;&#1072;&#1090;&#1072;%20&#1050;&#1055;&#1050;&#1056;%202019-2021&#1075;&#1075;.%20&#1085;&#1072;%2027.07.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92;&#1072;&#1081;&#1083;&#1086;&#1086;&#1073;&#1084;&#1077;&#1085;\&#1054;&#1090;&#1076;&#1077;&#1083;%20&#1072;&#1085;&#1072;&#1083;&#1080;&#1079;&#1072;%20&#1080;%20&#1072;&#1082;&#1090;&#1091;&#1072;&#1083;&#1080;&#1079;&#1072;&#1094;&#1080;&#1080;%20&#1087;&#1088;&#1086;&#1075;&#1088;&#1072;&#1084;&#1084;\&#1057;&#1074;&#1077;&#1076;&#1077;&#1085;&#1080;&#1103;%20&#1074;%20&#1073;&#1091;&#1093;&#1075;&#1072;&#1083;&#1090;&#1077;&#1088;&#1080;&#1102;\&#1057;&#1074;&#1077;&#1076;&#1077;&#1085;&#1080;&#1103;%20&#1074;%20&#1073;&#1091;&#1093;&#1075;&#1072;&#1083;&#1090;&#1077;&#1088;&#1080;&#1102;%2024.11.2022\&#1054;&#1087;&#1083;&#1072;&#1090;&#1072;%20&#1050;&#1055;&#1050;&#1056;%202019-2021&#1075;&#1075;.%20&#1085;&#1072;%2029.11.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309&#1054;&#1044;%20&#1086;&#1090;%2023072021%202022-2024&#1075;&#1075;/&#1055;&#1088;&#1080;&#1083;&#1086;&#1078;&#1077;&#1085;&#1080;&#1103;%20&#1050;&#1055;&#1050;&#1056;%202022-2024_&#1080;&#1102;&#1083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2;&#1072;&#1079;%20&#1050;&#1055;&#1050;&#1056;%202019-2021%20&#1072;&#1082;&#1090;&#1091;&#1072;&#1083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 2 оконч"/>
      <sheetName val="Лист1"/>
      <sheetName val="Приложение №3"/>
    </sheetNames>
    <sheetDataSet>
      <sheetData sheetId="0" refreshError="1">
        <row r="12">
          <cell r="P12" t="str">
            <v>руб</v>
          </cell>
        </row>
        <row r="174">
          <cell r="P174">
            <v>2363725.37</v>
          </cell>
        </row>
        <row r="175">
          <cell r="P175">
            <v>6462975.75</v>
          </cell>
        </row>
        <row r="187">
          <cell r="P187">
            <v>5201625.47</v>
          </cell>
        </row>
        <row r="215">
          <cell r="P215">
            <v>0</v>
          </cell>
        </row>
        <row r="217">
          <cell r="P217">
            <v>685311.5</v>
          </cell>
        </row>
        <row r="219">
          <cell r="P219">
            <v>2742167.74</v>
          </cell>
        </row>
        <row r="270">
          <cell r="P270">
            <v>0</v>
          </cell>
        </row>
        <row r="344">
          <cell r="P344">
            <v>5669160.790000001</v>
          </cell>
        </row>
        <row r="345">
          <cell r="P345">
            <v>8474001.9285000004</v>
          </cell>
        </row>
        <row r="358">
          <cell r="P358">
            <v>3212625.9276756034</v>
          </cell>
        </row>
        <row r="359">
          <cell r="P359">
            <v>10239275.208710328</v>
          </cell>
        </row>
        <row r="360">
          <cell r="P360">
            <v>8282321.9184000008</v>
          </cell>
        </row>
        <row r="361">
          <cell r="P361">
            <v>27818789.569609597</v>
          </cell>
        </row>
        <row r="366">
          <cell r="P366">
            <v>12906929.591843799</v>
          </cell>
        </row>
        <row r="367">
          <cell r="P367">
            <v>48175526.110926934</v>
          </cell>
        </row>
        <row r="369">
          <cell r="P369">
            <v>27399966.514761567</v>
          </cell>
        </row>
        <row r="372">
          <cell r="P372">
            <v>6374848.4797866829</v>
          </cell>
        </row>
        <row r="375">
          <cell r="P375">
            <v>2058131.57</v>
          </cell>
        </row>
        <row r="376">
          <cell r="P376">
            <v>1427823.2759999998</v>
          </cell>
        </row>
        <row r="388">
          <cell r="P388">
            <v>1207789.547</v>
          </cell>
        </row>
        <row r="392">
          <cell r="P392">
            <v>8781068.4495000001</v>
          </cell>
        </row>
        <row r="397">
          <cell r="P397">
            <v>2141124.9173050486</v>
          </cell>
        </row>
        <row r="399">
          <cell r="P399">
            <v>25930308.993724361</v>
          </cell>
        </row>
        <row r="409">
          <cell r="P409">
            <v>8892758.499400001</v>
          </cell>
        </row>
        <row r="414">
          <cell r="P414">
            <v>14292902.076399997</v>
          </cell>
        </row>
        <row r="423">
          <cell r="P423">
            <v>7397275.0824999996</v>
          </cell>
        </row>
        <row r="430">
          <cell r="P430">
            <v>21637631.2425</v>
          </cell>
        </row>
        <row r="433">
          <cell r="P433">
            <v>48635189.735800005</v>
          </cell>
        </row>
        <row r="436">
          <cell r="P436">
            <v>3266783.6526328963</v>
          </cell>
        </row>
        <row r="445">
          <cell r="P445">
            <v>1946733.0500000003</v>
          </cell>
        </row>
        <row r="447">
          <cell r="P447">
            <v>1971017.5200000005</v>
          </cell>
        </row>
        <row r="455">
          <cell r="P455">
            <v>708248.36999999965</v>
          </cell>
        </row>
        <row r="474">
          <cell r="P474">
            <v>3230114.3299999996</v>
          </cell>
        </row>
        <row r="499">
          <cell r="P499">
            <v>2417299.0020772759</v>
          </cell>
        </row>
        <row r="501">
          <cell r="P501">
            <v>28044838.289283924</v>
          </cell>
        </row>
        <row r="502">
          <cell r="P502">
            <v>39607141.98520001</v>
          </cell>
        </row>
        <row r="508">
          <cell r="P508">
            <v>3043125.2616376868</v>
          </cell>
        </row>
        <row r="538">
          <cell r="P538">
            <v>6290464.21</v>
          </cell>
        </row>
        <row r="539">
          <cell r="P539">
            <v>8257059.5300000012</v>
          </cell>
        </row>
        <row r="545">
          <cell r="P545">
            <v>2771426.102</v>
          </cell>
        </row>
        <row r="546">
          <cell r="P546">
            <v>1000112.8675000001</v>
          </cell>
        </row>
        <row r="553">
          <cell r="P553">
            <v>40099220.361245915</v>
          </cell>
        </row>
        <row r="554">
          <cell r="P554">
            <v>40049208.433561467</v>
          </cell>
        </row>
        <row r="555">
          <cell r="P555">
            <v>7221589.5544595318</v>
          </cell>
        </row>
        <row r="556">
          <cell r="P556">
            <v>816731.98752960004</v>
          </cell>
        </row>
        <row r="557">
          <cell r="P557">
            <v>5341171.9225030383</v>
          </cell>
        </row>
        <row r="558">
          <cell r="P558">
            <v>2026099.6597644801</v>
          </cell>
        </row>
        <row r="560">
          <cell r="P560">
            <v>2239496.2140982077</v>
          </cell>
        </row>
        <row r="562">
          <cell r="P562">
            <v>28665187.773628131</v>
          </cell>
        </row>
        <row r="565">
          <cell r="P565">
            <v>16495252.352266515</v>
          </cell>
        </row>
        <row r="566">
          <cell r="P566">
            <v>2866781.0066559846</v>
          </cell>
        </row>
        <row r="567">
          <cell r="P567">
            <v>18473460.392044522</v>
          </cell>
        </row>
        <row r="568">
          <cell r="P568">
            <v>17081719.062643237</v>
          </cell>
        </row>
        <row r="570">
          <cell r="P570">
            <v>5098440.0444</v>
          </cell>
        </row>
        <row r="573">
          <cell r="P573">
            <v>7886958.9318995066</v>
          </cell>
        </row>
        <row r="574">
          <cell r="P574">
            <v>23851388.807221878</v>
          </cell>
        </row>
        <row r="576">
          <cell r="P576">
            <v>8156953.7981021646</v>
          </cell>
        </row>
        <row r="577">
          <cell r="P577">
            <v>10685552.058069635</v>
          </cell>
        </row>
        <row r="579">
          <cell r="P579">
            <v>4184215.5831091204</v>
          </cell>
        </row>
        <row r="580">
          <cell r="P580">
            <v>3914483.4459999995</v>
          </cell>
        </row>
        <row r="583">
          <cell r="P583">
            <v>6830056.5820000004</v>
          </cell>
        </row>
        <row r="588">
          <cell r="P588">
            <v>28141371.31630424</v>
          </cell>
        </row>
        <row r="589">
          <cell r="P589">
            <v>5145776.9582268819</v>
          </cell>
        </row>
        <row r="594">
          <cell r="P594">
            <v>6704672.5946912011</v>
          </cell>
        </row>
        <row r="596">
          <cell r="P596">
            <v>5148341.6700000018</v>
          </cell>
        </row>
        <row r="597">
          <cell r="P597">
            <v>10176929.95315839</v>
          </cell>
        </row>
        <row r="598">
          <cell r="P598">
            <v>24248728.277484797</v>
          </cell>
        </row>
        <row r="601">
          <cell r="P601">
            <v>5171687.5833200011</v>
          </cell>
        </row>
        <row r="604">
          <cell r="P604">
            <v>26420103.173131198</v>
          </cell>
        </row>
        <row r="606">
          <cell r="P606">
            <v>7823686.9100000001</v>
          </cell>
        </row>
        <row r="617">
          <cell r="P617">
            <v>1485012.06</v>
          </cell>
        </row>
        <row r="623">
          <cell r="P623">
            <v>10532880.890000001</v>
          </cell>
        </row>
        <row r="624">
          <cell r="P624">
            <v>10447038.340000002</v>
          </cell>
        </row>
        <row r="631">
          <cell r="P631">
            <v>986211.37</v>
          </cell>
        </row>
        <row r="632">
          <cell r="P632">
            <v>1620919.07</v>
          </cell>
        </row>
        <row r="633">
          <cell r="P633">
            <v>4933960.2399999993</v>
          </cell>
        </row>
        <row r="648">
          <cell r="P648">
            <v>1225249.3700000001</v>
          </cell>
        </row>
        <row r="650">
          <cell r="P650">
            <v>1213023.8500000001</v>
          </cell>
        </row>
        <row r="651">
          <cell r="P651">
            <v>1447954.3899999997</v>
          </cell>
        </row>
        <row r="652">
          <cell r="P652">
            <v>9803415.6300000008</v>
          </cell>
        </row>
        <row r="653">
          <cell r="P653">
            <v>19027519.629999999</v>
          </cell>
        </row>
        <row r="654">
          <cell r="P654">
            <v>34433389.130800001</v>
          </cell>
        </row>
        <row r="655">
          <cell r="P655">
            <v>1580265.24</v>
          </cell>
        </row>
        <row r="656">
          <cell r="P656">
            <v>28975385.801800434</v>
          </cell>
        </row>
        <row r="657">
          <cell r="P657">
            <v>6551528.46</v>
          </cell>
        </row>
        <row r="658">
          <cell r="P658">
            <v>1450140.1899999995</v>
          </cell>
        </row>
        <row r="669">
          <cell r="P669">
            <v>11181802.715720028</v>
          </cell>
        </row>
        <row r="670">
          <cell r="P670">
            <v>7863588.1700000009</v>
          </cell>
        </row>
        <row r="671">
          <cell r="P671">
            <v>8170503.7699999996</v>
          </cell>
        </row>
        <row r="672">
          <cell r="P672">
            <v>1002752.7899999999</v>
          </cell>
        </row>
        <row r="677">
          <cell r="P677">
            <v>24055432.11999999</v>
          </cell>
        </row>
        <row r="678">
          <cell r="P678">
            <v>12865130.34</v>
          </cell>
        </row>
        <row r="682">
          <cell r="P682">
            <v>7146554.0138883237</v>
          </cell>
        </row>
        <row r="683">
          <cell r="P683">
            <v>7237481.2999999989</v>
          </cell>
        </row>
        <row r="684">
          <cell r="P684">
            <v>10769928.65</v>
          </cell>
        </row>
        <row r="685">
          <cell r="P685">
            <v>7114183.0864195572</v>
          </cell>
        </row>
        <row r="687">
          <cell r="P687">
            <v>8426864.2400000002</v>
          </cell>
        </row>
        <row r="688">
          <cell r="P688">
            <v>1641039.36</v>
          </cell>
        </row>
        <row r="689">
          <cell r="P689">
            <v>1587263.4800000002</v>
          </cell>
        </row>
        <row r="691">
          <cell r="P691">
            <v>26357429.569999997</v>
          </cell>
        </row>
        <row r="692">
          <cell r="P692">
            <v>6275488.2600000007</v>
          </cell>
        </row>
        <row r="696">
          <cell r="P696">
            <v>6285951.6399999987</v>
          </cell>
        </row>
        <row r="700">
          <cell r="P700">
            <v>873022.10000000033</v>
          </cell>
        </row>
        <row r="701">
          <cell r="P701">
            <v>13284599.360365851</v>
          </cell>
        </row>
        <row r="704">
          <cell r="P704">
            <v>13466069.899999995</v>
          </cell>
        </row>
        <row r="715">
          <cell r="P715">
            <v>1713873.6500000004</v>
          </cell>
        </row>
        <row r="716">
          <cell r="P716">
            <v>431533.13999999996</v>
          </cell>
        </row>
        <row r="718">
          <cell r="P718">
            <v>11025353.929999998</v>
          </cell>
        </row>
        <row r="721">
          <cell r="P721">
            <v>19605046.867199995</v>
          </cell>
        </row>
        <row r="722">
          <cell r="P722">
            <v>21152236.09</v>
          </cell>
        </row>
        <row r="723">
          <cell r="P723">
            <v>847786.43000000017</v>
          </cell>
        </row>
        <row r="725">
          <cell r="P725">
            <v>21032753.059999991</v>
          </cell>
        </row>
        <row r="726">
          <cell r="P726">
            <v>17481095.170000002</v>
          </cell>
        </row>
        <row r="727">
          <cell r="P727">
            <v>428780.35</v>
          </cell>
        </row>
        <row r="738">
          <cell r="P738">
            <v>2583043.7780267852</v>
          </cell>
        </row>
        <row r="741">
          <cell r="P741">
            <v>1585258.8399999999</v>
          </cell>
        </row>
        <row r="742">
          <cell r="P742">
            <v>3588862.6807772806</v>
          </cell>
        </row>
        <row r="743">
          <cell r="P743">
            <v>2685397.8447520756</v>
          </cell>
        </row>
        <row r="744">
          <cell r="P744">
            <v>497150.82692000008</v>
          </cell>
        </row>
        <row r="745">
          <cell r="P745">
            <v>465424.49468000012</v>
          </cell>
        </row>
        <row r="749">
          <cell r="P749">
            <v>603292.1</v>
          </cell>
        </row>
        <row r="750">
          <cell r="P750">
            <v>116961.11378439551</v>
          </cell>
        </row>
        <row r="751">
          <cell r="P751">
            <v>1136772.4099999997</v>
          </cell>
        </row>
        <row r="752">
          <cell r="P752">
            <v>12372597.263280006</v>
          </cell>
        </row>
        <row r="753">
          <cell r="P753">
            <v>5306003.8536799997</v>
          </cell>
        </row>
        <row r="754">
          <cell r="P754">
            <v>12126434.166819995</v>
          </cell>
        </row>
        <row r="755">
          <cell r="P755">
            <v>10814547.200800002</v>
          </cell>
        </row>
        <row r="756">
          <cell r="P756">
            <v>5490989.4344400009</v>
          </cell>
        </row>
        <row r="757">
          <cell r="P757">
            <v>532961.78088000009</v>
          </cell>
        </row>
        <row r="759">
          <cell r="P759">
            <v>2017885.0799999998</v>
          </cell>
        </row>
        <row r="766">
          <cell r="P766">
            <v>506808.78281999991</v>
          </cell>
        </row>
        <row r="767">
          <cell r="P767">
            <v>493322.84271999996</v>
          </cell>
        </row>
        <row r="768">
          <cell r="P768">
            <v>591869.62</v>
          </cell>
        </row>
        <row r="787">
          <cell r="P787">
            <v>1285012.1973470973</v>
          </cell>
        </row>
        <row r="789">
          <cell r="P789">
            <v>809.12267032312229</v>
          </cell>
        </row>
        <row r="790">
          <cell r="P790">
            <v>841.70926662790589</v>
          </cell>
        </row>
        <row r="791">
          <cell r="P791">
            <v>33452097.220000006</v>
          </cell>
        </row>
        <row r="794">
          <cell r="P794">
            <v>19830505.039999999</v>
          </cell>
        </row>
        <row r="818">
          <cell r="P818">
            <v>18300388.142200004</v>
          </cell>
        </row>
        <row r="819">
          <cell r="P819">
            <v>66289382.134580001</v>
          </cell>
        </row>
        <row r="821">
          <cell r="P821">
            <v>148351921.83200002</v>
          </cell>
        </row>
        <row r="827">
          <cell r="P827">
            <v>6101859.348490933</v>
          </cell>
        </row>
        <row r="828">
          <cell r="P828">
            <v>32266248.896784753</v>
          </cell>
        </row>
        <row r="829">
          <cell r="P829">
            <v>48936176.430000007</v>
          </cell>
        </row>
        <row r="830">
          <cell r="P830">
            <v>40604811.628484815</v>
          </cell>
        </row>
        <row r="831">
          <cell r="P831">
            <v>122344830.23280141</v>
          </cell>
        </row>
        <row r="832">
          <cell r="P832">
            <v>3314210.0573726771</v>
          </cell>
        </row>
        <row r="833">
          <cell r="P833">
            <v>37138570.70000001</v>
          </cell>
        </row>
        <row r="859">
          <cell r="P859">
            <v>11744157.99</v>
          </cell>
        </row>
        <row r="860">
          <cell r="P860">
            <v>11533143.700000001</v>
          </cell>
        </row>
        <row r="885">
          <cell r="P885">
            <v>17778030.9716</v>
          </cell>
        </row>
        <row r="886">
          <cell r="P886">
            <v>8799079.7368000001</v>
          </cell>
        </row>
        <row r="887">
          <cell r="P887">
            <v>1811060.4200000004</v>
          </cell>
        </row>
        <row r="893">
          <cell r="P893">
            <v>806022.15999999992</v>
          </cell>
        </row>
        <row r="894">
          <cell r="P894">
            <v>2193864.8199999998</v>
          </cell>
        </row>
        <row r="895">
          <cell r="P895">
            <v>601362.61320000002</v>
          </cell>
        </row>
        <row r="896">
          <cell r="P896">
            <v>581172.29899999988</v>
          </cell>
        </row>
        <row r="898">
          <cell r="P898">
            <v>12579404.312328</v>
          </cell>
        </row>
        <row r="899">
          <cell r="P899">
            <v>2142622.9</v>
          </cell>
        </row>
        <row r="900">
          <cell r="P900">
            <v>1668497.8999999997</v>
          </cell>
        </row>
        <row r="901">
          <cell r="P901">
            <v>1458277.14</v>
          </cell>
        </row>
        <row r="903">
          <cell r="P903">
            <v>3195547.7599999984</v>
          </cell>
        </row>
        <row r="909">
          <cell r="P909">
            <v>12091200.899999999</v>
          </cell>
        </row>
        <row r="910">
          <cell r="P910">
            <v>3288676.0245547546</v>
          </cell>
        </row>
        <row r="911">
          <cell r="P911">
            <v>2370633.8205407565</v>
          </cell>
        </row>
        <row r="912">
          <cell r="P912">
            <v>16490483.210000006</v>
          </cell>
        </row>
        <row r="913">
          <cell r="P913">
            <v>4227643.7600000016</v>
          </cell>
        </row>
        <row r="915">
          <cell r="P915">
            <v>4756032.2523279293</v>
          </cell>
        </row>
        <row r="917">
          <cell r="P917">
            <v>17848233.791126687</v>
          </cell>
        </row>
        <row r="919">
          <cell r="P919">
            <v>20428886.040454783</v>
          </cell>
        </row>
        <row r="921">
          <cell r="P921">
            <v>14072598.210892042</v>
          </cell>
        </row>
        <row r="925">
          <cell r="P925">
            <v>6576526.0310109407</v>
          </cell>
        </row>
        <row r="926">
          <cell r="P926">
            <v>14878178.660376798</v>
          </cell>
        </row>
        <row r="927">
          <cell r="P927">
            <v>25984512.302376568</v>
          </cell>
        </row>
        <row r="928">
          <cell r="P928">
            <v>18207762.43532753</v>
          </cell>
        </row>
        <row r="929">
          <cell r="P929">
            <v>22233944.550541572</v>
          </cell>
        </row>
        <row r="941">
          <cell r="P941">
            <v>4390633.6664937465</v>
          </cell>
        </row>
        <row r="943">
          <cell r="P943">
            <v>29815433.570424493</v>
          </cell>
        </row>
        <row r="944">
          <cell r="P944">
            <v>28094922.900854893</v>
          </cell>
        </row>
        <row r="945">
          <cell r="P945">
            <v>14108769.969636556</v>
          </cell>
        </row>
        <row r="946">
          <cell r="P946">
            <v>6817924.8814827744</v>
          </cell>
        </row>
        <row r="947">
          <cell r="P947">
            <v>11018935.901861956</v>
          </cell>
        </row>
        <row r="948">
          <cell r="P948">
            <v>9980846.7527248561</v>
          </cell>
        </row>
        <row r="949">
          <cell r="P949">
            <v>5766583.3613934321</v>
          </cell>
        </row>
        <row r="950">
          <cell r="P950">
            <v>10069888.173097901</v>
          </cell>
        </row>
        <row r="951">
          <cell r="P951">
            <v>18965713.13870208</v>
          </cell>
        </row>
        <row r="954">
          <cell r="P954">
            <v>1437551.2791203777</v>
          </cell>
        </row>
        <row r="955">
          <cell r="P955">
            <v>10520055.546183784</v>
          </cell>
        </row>
        <row r="957">
          <cell r="P957">
            <v>12220493.678480946</v>
          </cell>
        </row>
        <row r="958">
          <cell r="P958">
            <v>5871732.7855256665</v>
          </cell>
        </row>
        <row r="959">
          <cell r="P959">
            <v>24260807.389634863</v>
          </cell>
        </row>
        <row r="960">
          <cell r="P960">
            <v>12951071.874534598</v>
          </cell>
        </row>
        <row r="961">
          <cell r="P961">
            <v>1934882.2056601597</v>
          </cell>
        </row>
        <row r="962">
          <cell r="P962">
            <v>11762187.555496641</v>
          </cell>
        </row>
        <row r="963">
          <cell r="P963">
            <v>13831191.641399138</v>
          </cell>
        </row>
        <row r="964">
          <cell r="P964">
            <v>17659630.273666978</v>
          </cell>
        </row>
        <row r="966">
          <cell r="P966">
            <v>17080581.039999999</v>
          </cell>
        </row>
        <row r="967">
          <cell r="P967">
            <v>18237155.57859413</v>
          </cell>
        </row>
        <row r="968">
          <cell r="P968">
            <v>3817374.0458746403</v>
          </cell>
        </row>
        <row r="969">
          <cell r="P969">
            <v>15211476.056563497</v>
          </cell>
        </row>
        <row r="971">
          <cell r="P971">
            <v>23221631.233672258</v>
          </cell>
        </row>
        <row r="972">
          <cell r="P972">
            <v>27753522.364027523</v>
          </cell>
        </row>
        <row r="973">
          <cell r="P973">
            <v>8919313.6635088157</v>
          </cell>
        </row>
        <row r="974">
          <cell r="P974">
            <v>8846201.374019675</v>
          </cell>
        </row>
        <row r="975">
          <cell r="P975">
            <v>28589031.519116439</v>
          </cell>
        </row>
        <row r="976">
          <cell r="P976">
            <v>8903939.4338173456</v>
          </cell>
        </row>
        <row r="977">
          <cell r="P977">
            <v>24186490.671907838</v>
          </cell>
        </row>
        <row r="978">
          <cell r="P978">
            <v>7684839.2223156653</v>
          </cell>
        </row>
        <row r="979">
          <cell r="P979">
            <v>1215979.3767552001</v>
          </cell>
        </row>
        <row r="980">
          <cell r="P980">
            <v>4731974.7741556643</v>
          </cell>
        </row>
        <row r="981">
          <cell r="P981">
            <v>1554318.958804019</v>
          </cell>
        </row>
        <row r="982">
          <cell r="P982">
            <v>2994031.6609295118</v>
          </cell>
        </row>
        <row r="983">
          <cell r="P983">
            <v>5985266.5224130061</v>
          </cell>
        </row>
        <row r="987">
          <cell r="P987">
            <v>6819202.2191549866</v>
          </cell>
        </row>
        <row r="988">
          <cell r="P988">
            <v>13252883.389134357</v>
          </cell>
        </row>
        <row r="989">
          <cell r="P989">
            <v>9963680.7092695031</v>
          </cell>
        </row>
        <row r="992">
          <cell r="P992">
            <v>63171748.709999993</v>
          </cell>
        </row>
        <row r="999">
          <cell r="P999">
            <v>8497246.2100000046</v>
          </cell>
        </row>
        <row r="1001">
          <cell r="P1001">
            <v>64643474.290000021</v>
          </cell>
        </row>
        <row r="1002">
          <cell r="P1002">
            <v>43897348.65613386</v>
          </cell>
        </row>
        <row r="1003">
          <cell r="P1003">
            <v>7701835.8562918426</v>
          </cell>
        </row>
        <row r="1004">
          <cell r="P1004">
            <v>2303834.2199999997</v>
          </cell>
        </row>
        <row r="1010">
          <cell r="P1010">
            <v>51631855.660000004</v>
          </cell>
        </row>
        <row r="1012">
          <cell r="P1012">
            <v>13417509.149284188</v>
          </cell>
        </row>
        <row r="1015">
          <cell r="P1015">
            <v>1847995.3600000003</v>
          </cell>
        </row>
        <row r="1017">
          <cell r="P1017">
            <v>36590119.474616945</v>
          </cell>
        </row>
        <row r="1019">
          <cell r="P1019">
            <v>24796712.34</v>
          </cell>
        </row>
        <row r="1021">
          <cell r="P1021">
            <v>9416982.5599999949</v>
          </cell>
        </row>
        <row r="1025">
          <cell r="P1025">
            <v>65670330.709999986</v>
          </cell>
        </row>
        <row r="1026">
          <cell r="P1026">
            <v>65727270.189999975</v>
          </cell>
        </row>
        <row r="1028">
          <cell r="P1028">
            <v>5482362.6731081679</v>
          </cell>
        </row>
        <row r="1029">
          <cell r="P1029">
            <v>52119676.309999995</v>
          </cell>
        </row>
        <row r="1032">
          <cell r="P1032">
            <v>52798757.289999999</v>
          </cell>
        </row>
        <row r="1033">
          <cell r="P1033">
            <v>2932829.410000002</v>
          </cell>
        </row>
        <row r="1034">
          <cell r="P1034">
            <v>65222997.340000004</v>
          </cell>
        </row>
        <row r="1035">
          <cell r="P1035">
            <v>93696867.900000021</v>
          </cell>
        </row>
        <row r="1036">
          <cell r="P1036">
            <v>8748252.5706708319</v>
          </cell>
        </row>
        <row r="1043">
          <cell r="P1043">
            <v>35951166.840000004</v>
          </cell>
        </row>
        <row r="1045">
          <cell r="P1045">
            <v>1455869.87</v>
          </cell>
        </row>
        <row r="1046">
          <cell r="P1046">
            <v>1108734.77</v>
          </cell>
        </row>
        <row r="1048">
          <cell r="P1048">
            <v>14922326.689999994</v>
          </cell>
        </row>
        <row r="1050">
          <cell r="P1050">
            <v>1118330.7392284828</v>
          </cell>
        </row>
        <row r="1051">
          <cell r="P1051">
            <v>1268282.5</v>
          </cell>
        </row>
        <row r="1052">
          <cell r="P1052">
            <v>1269331.67</v>
          </cell>
        </row>
        <row r="1053">
          <cell r="P1053">
            <v>18497250.609999996</v>
          </cell>
        </row>
        <row r="1060">
          <cell r="P1060">
            <v>11464763.279999999</v>
          </cell>
        </row>
        <row r="1061">
          <cell r="P1061">
            <v>7431629.629999999</v>
          </cell>
        </row>
        <row r="1064">
          <cell r="P1064">
            <v>13542180.720000004</v>
          </cell>
        </row>
        <row r="1068">
          <cell r="P1068">
            <v>12148295.499999996</v>
          </cell>
        </row>
        <row r="1069">
          <cell r="P1069">
            <v>12093197.939999992</v>
          </cell>
        </row>
        <row r="1070">
          <cell r="P1070">
            <v>9659265.1499999985</v>
          </cell>
        </row>
        <row r="1072">
          <cell r="P1072">
            <v>1457029.0322992411</v>
          </cell>
        </row>
        <row r="1073">
          <cell r="P1073">
            <v>20797016.224481054</v>
          </cell>
        </row>
        <row r="1074">
          <cell r="P1074">
            <v>65998108.789999999</v>
          </cell>
        </row>
        <row r="1077">
          <cell r="P1077">
            <v>65659331.5</v>
          </cell>
        </row>
        <row r="1079">
          <cell r="P1079">
            <v>8431110.9800000023</v>
          </cell>
        </row>
        <row r="1080">
          <cell r="P1080">
            <v>8322777.0799999982</v>
          </cell>
        </row>
        <row r="1081">
          <cell r="P1081">
            <v>8603487.7300000023</v>
          </cell>
        </row>
        <row r="1083">
          <cell r="P1083">
            <v>2448569.4107756615</v>
          </cell>
        </row>
        <row r="1084">
          <cell r="P1084">
            <v>2415840.9368203687</v>
          </cell>
        </row>
        <row r="1085">
          <cell r="P1085">
            <v>52246987.829999991</v>
          </cell>
        </row>
        <row r="1086">
          <cell r="P1086">
            <v>2342017.5099999988</v>
          </cell>
        </row>
        <row r="1087">
          <cell r="P1087">
            <v>16489502.430373427</v>
          </cell>
        </row>
        <row r="1088">
          <cell r="P1088">
            <v>60454696.109999992</v>
          </cell>
        </row>
        <row r="1089">
          <cell r="P1089">
            <v>28547933.829999998</v>
          </cell>
        </row>
        <row r="1090">
          <cell r="P1090">
            <v>35094850.840000004</v>
          </cell>
        </row>
        <row r="1092">
          <cell r="P1092">
            <v>3996414.1399999997</v>
          </cell>
        </row>
        <row r="1093">
          <cell r="P1093">
            <v>2465044.8999999976</v>
          </cell>
        </row>
        <row r="1094">
          <cell r="P1094">
            <v>94368777.570000008</v>
          </cell>
        </row>
        <row r="1095">
          <cell r="P1095">
            <v>95655317.060000017</v>
          </cell>
        </row>
        <row r="1096">
          <cell r="P1096">
            <v>94892283.810000002</v>
          </cell>
        </row>
        <row r="1097">
          <cell r="P1097">
            <v>15852112.299999997</v>
          </cell>
        </row>
        <row r="1098">
          <cell r="P1098">
            <v>1359490.6128280105</v>
          </cell>
        </row>
        <row r="1099">
          <cell r="P1099">
            <v>11000544.760000002</v>
          </cell>
        </row>
        <row r="1100">
          <cell r="P1100">
            <v>18722482.150000002</v>
          </cell>
        </row>
        <row r="1102">
          <cell r="P1102">
            <v>61217073.699999996</v>
          </cell>
        </row>
        <row r="1104">
          <cell r="P1104">
            <v>24456705.580000002</v>
          </cell>
        </row>
        <row r="1105">
          <cell r="P1105">
            <v>8268539.4699999997</v>
          </cell>
        </row>
        <row r="1106">
          <cell r="P1106">
            <v>72781036.74000001</v>
          </cell>
        </row>
        <row r="1107">
          <cell r="P1107">
            <v>94412072.299999997</v>
          </cell>
        </row>
        <row r="1108">
          <cell r="P1108">
            <v>52276528.400000006</v>
          </cell>
        </row>
        <row r="1120">
          <cell r="P1120">
            <v>3572379.398950994</v>
          </cell>
        </row>
        <row r="1123">
          <cell r="P1123">
            <v>2543660.9576276466</v>
          </cell>
        </row>
        <row r="1124">
          <cell r="P1124">
            <v>1587248.7344414375</v>
          </cell>
        </row>
        <row r="1125">
          <cell r="P1125">
            <v>1778614.2281470578</v>
          </cell>
        </row>
        <row r="1127">
          <cell r="P1127">
            <v>5771887.2600000007</v>
          </cell>
        </row>
        <row r="1133">
          <cell r="P1133">
            <v>2372269.8085990548</v>
          </cell>
        </row>
        <row r="1134">
          <cell r="P1134">
            <v>5593158.5100000007</v>
          </cell>
        </row>
        <row r="1137">
          <cell r="P1137">
            <v>7958241.291535127</v>
          </cell>
        </row>
        <row r="1140">
          <cell r="P1140">
            <v>617261.36340000015</v>
          </cell>
        </row>
        <row r="1144">
          <cell r="P1144">
            <v>5611.935665362631</v>
          </cell>
        </row>
        <row r="1146">
          <cell r="P1146">
            <v>0</v>
          </cell>
        </row>
        <row r="1147">
          <cell r="P1147">
            <v>1.1641532182693481E-10</v>
          </cell>
        </row>
        <row r="1148">
          <cell r="P1148">
            <v>180715.81999999983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52553.28999999864</v>
          </cell>
        </row>
        <row r="1153">
          <cell r="P1153">
            <v>1372810.9600000002</v>
          </cell>
        </row>
        <row r="1154">
          <cell r="P1154">
            <v>5978159.5399999991</v>
          </cell>
        </row>
        <row r="1155">
          <cell r="P1155">
            <v>6921910.3999999976</v>
          </cell>
        </row>
        <row r="1157">
          <cell r="P1157">
            <v>0</v>
          </cell>
        </row>
        <row r="1158">
          <cell r="P1158">
            <v>0</v>
          </cell>
        </row>
        <row r="1166">
          <cell r="P1166">
            <v>1885117.3616406922</v>
          </cell>
        </row>
        <row r="1167">
          <cell r="P1167">
            <v>1914512.3699999973</v>
          </cell>
        </row>
        <row r="1168">
          <cell r="P1168">
            <v>2488360.9600000037</v>
          </cell>
        </row>
        <row r="1170">
          <cell r="P1170">
            <v>16049590.159999998</v>
          </cell>
        </row>
        <row r="1171">
          <cell r="P1171">
            <v>16934428.490000002</v>
          </cell>
        </row>
        <row r="1172">
          <cell r="P1172">
            <v>15375482.269999996</v>
          </cell>
        </row>
        <row r="1173">
          <cell r="P1173">
            <v>33315141.399999987</v>
          </cell>
        </row>
        <row r="1174">
          <cell r="P1174">
            <v>33643444.510000005</v>
          </cell>
        </row>
        <row r="1175">
          <cell r="P1175">
            <v>30906644.18</v>
          </cell>
        </row>
        <row r="1176">
          <cell r="P1176">
            <v>33829950.399999991</v>
          </cell>
        </row>
        <row r="1177">
          <cell r="P1177">
            <v>19868047.289999999</v>
          </cell>
        </row>
        <row r="1178">
          <cell r="P1178">
            <v>24438300.879999999</v>
          </cell>
        </row>
        <row r="1179">
          <cell r="P1179">
            <v>18686894.260000005</v>
          </cell>
        </row>
        <row r="1181">
          <cell r="P1181">
            <v>3587960.17</v>
          </cell>
        </row>
        <row r="1188">
          <cell r="P1188">
            <v>108118883.23000002</v>
          </cell>
        </row>
        <row r="1191">
          <cell r="P1191">
            <v>999114.17999999993</v>
          </cell>
        </row>
        <row r="1192">
          <cell r="P1192">
            <v>6037471.3100000005</v>
          </cell>
        </row>
        <row r="1194">
          <cell r="P1194">
            <v>12507089.560000002</v>
          </cell>
        </row>
        <row r="1195">
          <cell r="P1195">
            <v>10603826.470000004</v>
          </cell>
        </row>
        <row r="1196">
          <cell r="P1196">
            <v>13040556.109999999</v>
          </cell>
        </row>
        <row r="1197">
          <cell r="P1197">
            <v>109400540.08999999</v>
          </cell>
        </row>
        <row r="1198">
          <cell r="P1198">
            <v>2932084.9300000016</v>
          </cell>
        </row>
        <row r="1200">
          <cell r="P1200">
            <v>43469592.88000001</v>
          </cell>
        </row>
        <row r="1201">
          <cell r="P1201">
            <v>3502292.490000003</v>
          </cell>
        </row>
        <row r="1204">
          <cell r="P1204">
            <v>3024653.8800000008</v>
          </cell>
        </row>
        <row r="1205">
          <cell r="P1205">
            <v>83302115.179999977</v>
          </cell>
        </row>
        <row r="1209">
          <cell r="P1209">
            <v>1520144.4100000006</v>
          </cell>
        </row>
        <row r="1216">
          <cell r="P1216">
            <v>34117719.629999995</v>
          </cell>
        </row>
        <row r="1219">
          <cell r="P1219">
            <v>2848585.3867182089</v>
          </cell>
        </row>
        <row r="1228">
          <cell r="P1228">
            <v>17520837.330000002</v>
          </cell>
        </row>
        <row r="1233">
          <cell r="P1233">
            <v>4334044.4700000007</v>
          </cell>
        </row>
        <row r="1236">
          <cell r="P1236">
            <v>4006045.2700000009</v>
          </cell>
        </row>
        <row r="1242">
          <cell r="P1242">
            <v>338876.07000000007</v>
          </cell>
        </row>
        <row r="1245">
          <cell r="P1245">
            <v>25520738.699999999</v>
          </cell>
        </row>
        <row r="1251">
          <cell r="P1251">
            <v>3776002.2999999984</v>
          </cell>
        </row>
        <row r="1252">
          <cell r="P1252">
            <v>4761746.59</v>
          </cell>
        </row>
        <row r="1253">
          <cell r="P1253">
            <v>25551991.586559996</v>
          </cell>
        </row>
        <row r="1261">
          <cell r="P1261">
            <v>24406443.109999999</v>
          </cell>
        </row>
        <row r="1269">
          <cell r="P1269">
            <v>10703644.41</v>
          </cell>
        </row>
        <row r="1270">
          <cell r="P1270">
            <v>15721329.490000002</v>
          </cell>
        </row>
        <row r="1271">
          <cell r="P1271">
            <v>7047372.169999999</v>
          </cell>
        </row>
        <row r="1273">
          <cell r="P1273">
            <v>14610403.984999999</v>
          </cell>
        </row>
        <row r="1275">
          <cell r="P1275">
            <v>1808754.3100000003</v>
          </cell>
        </row>
        <row r="1276">
          <cell r="P1276">
            <v>7088504.3100000005</v>
          </cell>
        </row>
        <row r="1278">
          <cell r="P1278">
            <v>3400611.6482505202</v>
          </cell>
        </row>
        <row r="1281">
          <cell r="P1281">
            <v>20805640.280000001</v>
          </cell>
        </row>
        <row r="1285">
          <cell r="P1285">
            <v>10934534.130000001</v>
          </cell>
        </row>
        <row r="1286">
          <cell r="P1286">
            <v>7975487.5099999998</v>
          </cell>
        </row>
        <row r="1294">
          <cell r="P1294">
            <v>8793821.4099999983</v>
          </cell>
        </row>
        <row r="1296">
          <cell r="P1296">
            <v>814647.31</v>
          </cell>
        </row>
        <row r="1301">
          <cell r="P1301">
            <v>11972153.99</v>
          </cell>
        </row>
        <row r="1306">
          <cell r="P1306">
            <v>2673657.1000000006</v>
          </cell>
        </row>
        <row r="1308">
          <cell r="P1308">
            <v>14665320.020000001</v>
          </cell>
        </row>
        <row r="1312">
          <cell r="P1312">
            <v>3813339251.1703095</v>
          </cell>
        </row>
        <row r="1313">
          <cell r="P1313">
            <v>45135697.86999999</v>
          </cell>
        </row>
        <row r="1314">
          <cell r="P1314">
            <v>7612852.580000001</v>
          </cell>
        </row>
        <row r="1315">
          <cell r="P1315">
            <v>14974337.279999999</v>
          </cell>
        </row>
        <row r="1316">
          <cell r="P1316">
            <v>15077925.823736895</v>
          </cell>
        </row>
        <row r="1317">
          <cell r="P1317">
            <v>13785920.090553602</v>
          </cell>
        </row>
        <row r="1319">
          <cell r="P1319">
            <v>10774936.568556484</v>
          </cell>
        </row>
        <row r="1320">
          <cell r="P1320">
            <v>68724484.541067153</v>
          </cell>
        </row>
        <row r="1321">
          <cell r="P1321">
            <v>28844355.756347861</v>
          </cell>
        </row>
        <row r="1324">
          <cell r="P1324">
            <v>9820657.0276372358</v>
          </cell>
        </row>
        <row r="1325">
          <cell r="P1325">
            <v>13784798.727035977</v>
          </cell>
        </row>
        <row r="1334">
          <cell r="P1334">
            <v>6842801.8264981452</v>
          </cell>
        </row>
        <row r="1335">
          <cell r="P1335">
            <v>4750358.9054348227</v>
          </cell>
        </row>
        <row r="1337">
          <cell r="P1337">
            <v>35832588.360442266</v>
          </cell>
        </row>
        <row r="1338">
          <cell r="P1338">
            <v>21784542.310804792</v>
          </cell>
        </row>
        <row r="1340">
          <cell r="P1340">
            <v>12384063.35747618</v>
          </cell>
        </row>
        <row r="1347">
          <cell r="P1347">
            <v>5082118.7174243601</v>
          </cell>
        </row>
        <row r="1348">
          <cell r="P1348">
            <v>7981211.9150822638</v>
          </cell>
        </row>
        <row r="1349">
          <cell r="P1349">
            <v>5382673.6393641736</v>
          </cell>
        </row>
        <row r="1350">
          <cell r="P1350">
            <v>5925171.9963253513</v>
          </cell>
        </row>
        <row r="1351">
          <cell r="P1351">
            <v>4691560.120000001</v>
          </cell>
        </row>
        <row r="1352">
          <cell r="P1352">
            <v>4628133.1740000006</v>
          </cell>
        </row>
        <row r="1353">
          <cell r="P1353">
            <v>4627497.6339999996</v>
          </cell>
        </row>
        <row r="1355">
          <cell r="P1355">
            <v>7381410.1939847954</v>
          </cell>
        </row>
        <row r="1360">
          <cell r="P1360">
            <v>16747308.559999997</v>
          </cell>
        </row>
        <row r="1361">
          <cell r="P1361">
            <v>5697191.24052516</v>
          </cell>
        </row>
        <row r="1364">
          <cell r="P1364">
            <v>4942188.7322580125</v>
          </cell>
        </row>
        <row r="1386">
          <cell r="P1386">
            <v>2013540.8075999999</v>
          </cell>
        </row>
        <row r="1394">
          <cell r="P1394">
            <v>2850213.8939999994</v>
          </cell>
        </row>
        <row r="1405">
          <cell r="P1405">
            <v>18516086.076521635</v>
          </cell>
        </row>
        <row r="1407">
          <cell r="P1407">
            <v>17617996.979020003</v>
          </cell>
        </row>
        <row r="1408">
          <cell r="P1408">
            <v>4666842.1000000024</v>
          </cell>
        </row>
        <row r="1409">
          <cell r="P1409">
            <v>5352796.87</v>
          </cell>
        </row>
        <row r="1436">
          <cell r="P1436">
            <v>4923239.2420000006</v>
          </cell>
        </row>
        <row r="1441">
          <cell r="P1441">
            <v>16320070.789600002</v>
          </cell>
        </row>
        <row r="1442">
          <cell r="P1442">
            <v>32927911.943400003</v>
          </cell>
        </row>
        <row r="1445">
          <cell r="P1445">
            <v>5199734.1926600011</v>
          </cell>
        </row>
        <row r="1446">
          <cell r="P1446">
            <v>5118132.1986000007</v>
          </cell>
        </row>
        <row r="1447">
          <cell r="P1447">
            <v>3635674.0560000003</v>
          </cell>
        </row>
        <row r="1448">
          <cell r="P1448">
            <v>3799631.5219999999</v>
          </cell>
        </row>
        <row r="1449">
          <cell r="P1449">
            <v>3673790.7999999993</v>
          </cell>
        </row>
        <row r="1450">
          <cell r="P1450">
            <v>6790220.8983999994</v>
          </cell>
        </row>
        <row r="1451">
          <cell r="P1451">
            <v>5148720.6204000004</v>
          </cell>
        </row>
        <row r="1452">
          <cell r="P1452">
            <v>10220487.799999999</v>
          </cell>
        </row>
        <row r="1453">
          <cell r="P1453">
            <v>10120372.9</v>
          </cell>
        </row>
        <row r="1455">
          <cell r="P1455">
            <v>7904297.4499999993</v>
          </cell>
        </row>
        <row r="1456">
          <cell r="P1456">
            <v>7927913.5899999999</v>
          </cell>
        </row>
        <row r="1460">
          <cell r="P1460">
            <v>17899814.769200001</v>
          </cell>
        </row>
        <row r="1461">
          <cell r="P1461">
            <v>8689774.1664000005</v>
          </cell>
        </row>
        <row r="1462">
          <cell r="P1462">
            <v>8942163.842600001</v>
          </cell>
        </row>
        <row r="1463">
          <cell r="P1463">
            <v>5874806.0499999989</v>
          </cell>
        </row>
        <row r="1464">
          <cell r="P1464">
            <v>8029475.7112000007</v>
          </cell>
        </row>
        <row r="1466">
          <cell r="P1466">
            <v>1385886.2399999993</v>
          </cell>
        </row>
        <row r="1472">
          <cell r="P1472">
            <v>17431219.305</v>
          </cell>
        </row>
        <row r="1473">
          <cell r="P1473">
            <v>17664925.835999999</v>
          </cell>
        </row>
        <row r="1474">
          <cell r="P1474">
            <v>9286783.6500000004</v>
          </cell>
        </row>
        <row r="1479">
          <cell r="P1479">
            <v>0</v>
          </cell>
        </row>
        <row r="1484">
          <cell r="P1484">
            <v>767679.26</v>
          </cell>
        </row>
        <row r="1488">
          <cell r="P1488">
            <v>6782915.0899999989</v>
          </cell>
        </row>
        <row r="1492">
          <cell r="P1492">
            <v>11324509.940000001</v>
          </cell>
        </row>
        <row r="1493">
          <cell r="P1493">
            <v>11064503.170000002</v>
          </cell>
        </row>
        <row r="1497">
          <cell r="P1497">
            <v>9360919.4597700853</v>
          </cell>
        </row>
        <row r="1498">
          <cell r="P1498">
            <v>35125504.509400003</v>
          </cell>
        </row>
        <row r="1507">
          <cell r="P1507">
            <v>6201167.1648000013</v>
          </cell>
        </row>
        <row r="1512">
          <cell r="P1512">
            <v>3714881.6653999998</v>
          </cell>
        </row>
        <row r="1514">
          <cell r="P1514">
            <v>1766974.8328</v>
          </cell>
        </row>
        <row r="1515">
          <cell r="P1515">
            <v>5460204.9731010552</v>
          </cell>
        </row>
        <row r="1516">
          <cell r="P1516">
            <v>3009612.9322225135</v>
          </cell>
        </row>
        <row r="1524">
          <cell r="P1524">
            <v>8953416.5720000006</v>
          </cell>
        </row>
        <row r="1526">
          <cell r="P1526">
            <v>10926695.726555292</v>
          </cell>
        </row>
        <row r="1527">
          <cell r="P1527">
            <v>7308913.5143999998</v>
          </cell>
        </row>
        <row r="1533">
          <cell r="P1533">
            <v>3153258.7056000005</v>
          </cell>
        </row>
        <row r="1539">
          <cell r="P1539">
            <v>5551.6368277781876</v>
          </cell>
        </row>
        <row r="1544">
          <cell r="P1544">
            <v>18836624.15000001</v>
          </cell>
        </row>
        <row r="1552">
          <cell r="P1552">
            <v>18660729.039600004</v>
          </cell>
        </row>
        <row r="1554">
          <cell r="P1554">
            <v>46996321.7892</v>
          </cell>
        </row>
        <row r="1555">
          <cell r="P1555">
            <v>47626660.849200003</v>
          </cell>
        </row>
        <row r="1556">
          <cell r="P1556">
            <v>19606746.234399997</v>
          </cell>
        </row>
        <row r="1557">
          <cell r="P1557">
            <v>45984703.786200002</v>
          </cell>
        </row>
        <row r="1558">
          <cell r="P1558">
            <v>18498824.305400003</v>
          </cell>
        </row>
        <row r="1578">
          <cell r="P1578">
            <v>4361255.6000000006</v>
          </cell>
        </row>
        <row r="1581">
          <cell r="P1581">
            <v>6006083.1100000013</v>
          </cell>
        </row>
        <row r="1582">
          <cell r="P1582">
            <v>839085.45</v>
          </cell>
        </row>
        <row r="1583">
          <cell r="P1583">
            <v>834297.89999999967</v>
          </cell>
        </row>
        <row r="1587">
          <cell r="P1587">
            <v>20645970.422800001</v>
          </cell>
        </row>
        <row r="1588">
          <cell r="P1588">
            <v>848123.50000000023</v>
          </cell>
        </row>
        <row r="1589">
          <cell r="P1589">
            <v>27489822.586400006</v>
          </cell>
        </row>
        <row r="1590">
          <cell r="P1590">
            <v>10424808.700199999</v>
          </cell>
        </row>
        <row r="1591">
          <cell r="P1591">
            <v>9986140.8715999983</v>
          </cell>
        </row>
        <row r="1593">
          <cell r="P1593">
            <v>8110844.3503000019</v>
          </cell>
        </row>
        <row r="1595">
          <cell r="P1595">
            <v>3496013.9699999988</v>
          </cell>
        </row>
        <row r="1597">
          <cell r="P1597">
            <v>8637162.3732000012</v>
          </cell>
        </row>
        <row r="1599">
          <cell r="P1599">
            <v>3063647.7300000014</v>
          </cell>
        </row>
        <row r="1601">
          <cell r="P1601">
            <v>11275433.331199998</v>
          </cell>
        </row>
        <row r="1602">
          <cell r="P1602">
            <v>11116471.307599999</v>
          </cell>
        </row>
        <row r="1603">
          <cell r="P1603">
            <v>31682866.242800001</v>
          </cell>
        </row>
        <row r="1605">
          <cell r="P1605">
            <v>11592778.645199999</v>
          </cell>
        </row>
        <row r="1606">
          <cell r="P1606">
            <v>18078568.269060005</v>
          </cell>
        </row>
        <row r="1607">
          <cell r="P1607">
            <v>16044820.771</v>
          </cell>
        </row>
        <row r="1611">
          <cell r="P1611">
            <v>11508263.838699998</v>
          </cell>
        </row>
        <row r="1612">
          <cell r="P1612">
            <v>11505911.161999999</v>
          </cell>
        </row>
        <row r="1613">
          <cell r="P1613">
            <v>11456952.842400001</v>
          </cell>
        </row>
        <row r="1614">
          <cell r="P1614">
            <v>10528654.4848</v>
          </cell>
        </row>
        <row r="1615">
          <cell r="P1615">
            <v>11016215.039819999</v>
          </cell>
        </row>
        <row r="1616">
          <cell r="P1616">
            <v>11419408.833599998</v>
          </cell>
        </row>
        <row r="1617">
          <cell r="P1617">
            <v>2359754.6799999997</v>
          </cell>
        </row>
        <row r="1618">
          <cell r="P1618">
            <v>3009677.8000000007</v>
          </cell>
        </row>
        <row r="1619">
          <cell r="P1619">
            <v>3506296.2200000007</v>
          </cell>
        </row>
        <row r="1620">
          <cell r="P1620">
            <v>10411206.070800005</v>
          </cell>
        </row>
        <row r="1622">
          <cell r="P1622">
            <v>2937188.2700000005</v>
          </cell>
        </row>
        <row r="1623">
          <cell r="P1623">
            <v>2820686.4100000029</v>
          </cell>
        </row>
        <row r="1624">
          <cell r="P1624">
            <v>4486777.7899999991</v>
          </cell>
        </row>
        <row r="1625">
          <cell r="P1625">
            <v>974157.44</v>
          </cell>
        </row>
        <row r="1633">
          <cell r="P1633">
            <v>10281460.552799994</v>
          </cell>
        </row>
        <row r="1634">
          <cell r="P1634">
            <v>10547828.741799995</v>
          </cell>
        </row>
        <row r="1635">
          <cell r="P1635">
            <v>10618788.610999998</v>
          </cell>
        </row>
        <row r="1637">
          <cell r="P1637">
            <v>9034111.7484000009</v>
          </cell>
        </row>
        <row r="1641">
          <cell r="P1641">
            <v>16391000.379999999</v>
          </cell>
        </row>
        <row r="1671">
          <cell r="P1671">
            <v>22164994.906539205</v>
          </cell>
        </row>
        <row r="1675">
          <cell r="P1675">
            <v>31839336.478</v>
          </cell>
        </row>
        <row r="1679">
          <cell r="P1679">
            <v>7816186.6856000014</v>
          </cell>
        </row>
        <row r="1680">
          <cell r="P1680">
            <v>1470770.9100000001</v>
          </cell>
        </row>
        <row r="1681">
          <cell r="P1681">
            <v>13317017.774480004</v>
          </cell>
        </row>
        <row r="1702">
          <cell r="P1702">
            <v>4809755.76</v>
          </cell>
        </row>
        <row r="1719">
          <cell r="P1719">
            <v>6104857.2736000009</v>
          </cell>
        </row>
        <row r="1720">
          <cell r="P1720">
            <v>19715751.532400005</v>
          </cell>
        </row>
        <row r="1721">
          <cell r="P1721">
            <v>10704091.609200001</v>
          </cell>
        </row>
        <row r="1732">
          <cell r="P1732">
            <v>12406802.23</v>
          </cell>
        </row>
        <row r="1734">
          <cell r="P1734">
            <v>3876184.6499999994</v>
          </cell>
        </row>
        <row r="1735">
          <cell r="P1735">
            <v>3844942.65</v>
          </cell>
        </row>
        <row r="1737">
          <cell r="P1737">
            <v>2906401.1700000009</v>
          </cell>
        </row>
        <row r="1738">
          <cell r="P1738">
            <v>5827130.3199999975</v>
          </cell>
        </row>
        <row r="1739">
          <cell r="P1739">
            <v>9678456.9699999988</v>
          </cell>
        </row>
        <row r="1740">
          <cell r="P1740">
            <v>1330281.73</v>
          </cell>
        </row>
        <row r="1743">
          <cell r="P1743">
            <v>6523456.2803999996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</sheetNames>
    <sheetDataSet>
      <sheetData sheetId="0">
        <row r="209">
          <cell r="P209">
            <v>7389025.9417176796</v>
          </cell>
          <cell r="R209">
            <v>889526.11</v>
          </cell>
          <cell r="S209">
            <v>5307120</v>
          </cell>
          <cell r="T209">
            <v>6556494.6882823221</v>
          </cell>
        </row>
        <row r="210">
          <cell r="Q210">
            <v>0</v>
          </cell>
          <cell r="R210">
            <v>1967279.13</v>
          </cell>
          <cell r="S210">
            <v>3768862.2462418592</v>
          </cell>
        </row>
        <row r="211">
          <cell r="P211">
            <v>5182536.9001926761</v>
          </cell>
          <cell r="Q211">
            <v>0</v>
          </cell>
          <cell r="R211">
            <v>483541.2</v>
          </cell>
          <cell r="T211">
            <v>5741487.44067859</v>
          </cell>
        </row>
        <row r="212">
          <cell r="P212">
            <v>5072123.3467405867</v>
          </cell>
          <cell r="Q212">
            <v>0</v>
          </cell>
          <cell r="R212">
            <v>475014</v>
          </cell>
          <cell r="S212">
            <v>5942965.7594202757</v>
          </cell>
          <cell r="T212">
            <v>0</v>
          </cell>
        </row>
        <row r="213">
          <cell r="P213">
            <v>7782041.3511919565</v>
          </cell>
          <cell r="Q213">
            <v>0</v>
          </cell>
          <cell r="R213">
            <v>323401.2</v>
          </cell>
          <cell r="T213">
            <v>206932.47440980951</v>
          </cell>
        </row>
        <row r="214">
          <cell r="P214">
            <v>478248.08737109351</v>
          </cell>
          <cell r="R214">
            <v>732918.84</v>
          </cell>
          <cell r="S214">
            <v>1981604.6151416251</v>
          </cell>
        </row>
        <row r="215">
          <cell r="R215">
            <v>2885461.1399999997</v>
          </cell>
          <cell r="S215">
            <v>4175735.648797377</v>
          </cell>
          <cell r="T215">
            <v>0</v>
          </cell>
        </row>
        <row r="216">
          <cell r="P216">
            <v>1120717.4520800433</v>
          </cell>
          <cell r="Q216">
            <v>0</v>
          </cell>
          <cell r="R216">
            <v>1473604.42</v>
          </cell>
          <cell r="S216">
            <v>15593760</v>
          </cell>
          <cell r="T216">
            <v>758291.81924074329</v>
          </cell>
        </row>
        <row r="217">
          <cell r="P217">
            <v>1586711.6355164612</v>
          </cell>
          <cell r="Q217">
            <v>0</v>
          </cell>
          <cell r="R217">
            <v>1815383.5899999999</v>
          </cell>
          <cell r="S217">
            <v>16841160</v>
          </cell>
          <cell r="T217">
            <v>1514049.7429102063</v>
          </cell>
        </row>
        <row r="218">
          <cell r="P218">
            <v>1385807.9601764705</v>
          </cell>
          <cell r="Q218">
            <v>0</v>
          </cell>
          <cell r="R218">
            <v>1723427.12</v>
          </cell>
          <cell r="S218">
            <v>14612040</v>
          </cell>
          <cell r="T218">
            <v>1670685.0264633894</v>
          </cell>
        </row>
        <row r="219">
          <cell r="P219">
            <v>1423763.6988494929</v>
          </cell>
          <cell r="Q219">
            <v>0</v>
          </cell>
          <cell r="R219">
            <v>1519004.0299999998</v>
          </cell>
          <cell r="S219">
            <v>15083280</v>
          </cell>
          <cell r="T219">
            <v>1608872.8244636636</v>
          </cell>
        </row>
        <row r="220">
          <cell r="P220">
            <v>1428537.26925231</v>
          </cell>
          <cell r="Q220">
            <v>0</v>
          </cell>
          <cell r="R220">
            <v>1661944.5499999998</v>
          </cell>
          <cell r="S220">
            <v>14587920</v>
          </cell>
          <cell r="T220">
            <v>1764613.934796799</v>
          </cell>
        </row>
        <row r="221">
          <cell r="P221">
            <v>935511.44753736479</v>
          </cell>
          <cell r="Q221">
            <v>0</v>
          </cell>
          <cell r="R221">
            <v>1041519.8300000001</v>
          </cell>
          <cell r="S221">
            <v>9579960</v>
          </cell>
          <cell r="T221">
            <v>1654915.0662350245</v>
          </cell>
        </row>
        <row r="222">
          <cell r="R222">
            <v>1943422.02</v>
          </cell>
          <cell r="S222">
            <v>830760.81019038707</v>
          </cell>
          <cell r="T222">
            <v>0</v>
          </cell>
        </row>
        <row r="223">
          <cell r="R223">
            <v>1857150.5096</v>
          </cell>
          <cell r="S223">
            <v>83939.170239231782</v>
          </cell>
          <cell r="T223">
            <v>0</v>
          </cell>
        </row>
        <row r="224">
          <cell r="R224">
            <v>1325372.3700000001</v>
          </cell>
          <cell r="S224">
            <v>2617432.0234862673</v>
          </cell>
          <cell r="T224">
            <v>0</v>
          </cell>
        </row>
        <row r="225">
          <cell r="R225">
            <v>1960747.23</v>
          </cell>
          <cell r="S225">
            <v>972570.26266483217</v>
          </cell>
          <cell r="T225">
            <v>0</v>
          </cell>
        </row>
        <row r="226">
          <cell r="R226">
            <v>6651991.1786065921</v>
          </cell>
          <cell r="S226">
            <v>0</v>
          </cell>
          <cell r="T226">
            <v>4.6566128730773926E-10</v>
          </cell>
        </row>
        <row r="227">
          <cell r="R227">
            <v>1443415.5630734027</v>
          </cell>
          <cell r="S227">
            <v>1371982.1239788854</v>
          </cell>
          <cell r="T227">
            <v>1.1641532182693481E-10</v>
          </cell>
        </row>
        <row r="228">
          <cell r="P228">
            <v>2375276.4681759998</v>
          </cell>
          <cell r="R228">
            <v>2523266.9500000002</v>
          </cell>
          <cell r="S228">
            <v>187022.45319296606</v>
          </cell>
          <cell r="T228">
            <v>0</v>
          </cell>
        </row>
        <row r="229">
          <cell r="R229">
            <v>1586967.3900000001</v>
          </cell>
          <cell r="S229">
            <v>2338295.9027938559</v>
          </cell>
          <cell r="T229">
            <v>0</v>
          </cell>
        </row>
        <row r="230">
          <cell r="R230">
            <v>7813607.9469999997</v>
          </cell>
          <cell r="S230">
            <v>26373490.128670823</v>
          </cell>
          <cell r="T230">
            <v>9.3132257461547852E-10</v>
          </cell>
        </row>
        <row r="231">
          <cell r="R231">
            <v>806677.09999999986</v>
          </cell>
          <cell r="S231">
            <v>3550208.4964561407</v>
          </cell>
        </row>
        <row r="232">
          <cell r="R232">
            <v>5617381.3413607851</v>
          </cell>
          <cell r="S232">
            <v>347565.68194596749</v>
          </cell>
          <cell r="T232">
            <v>0</v>
          </cell>
        </row>
        <row r="233">
          <cell r="R233">
            <v>4916517.9743421944</v>
          </cell>
          <cell r="S233">
            <v>0</v>
          </cell>
          <cell r="T233">
            <v>0</v>
          </cell>
        </row>
        <row r="234">
          <cell r="R234">
            <v>111696.62217059778</v>
          </cell>
          <cell r="S234">
            <v>2092778.0734971142</v>
          </cell>
          <cell r="T234">
            <v>0</v>
          </cell>
        </row>
        <row r="235">
          <cell r="R235">
            <v>1338332.7178491487</v>
          </cell>
          <cell r="S235">
            <v>0</v>
          </cell>
          <cell r="T235">
            <v>0</v>
          </cell>
        </row>
        <row r="236">
          <cell r="R236">
            <v>757569.21779999987</v>
          </cell>
          <cell r="S236">
            <v>1596773.0743141021</v>
          </cell>
          <cell r="T236">
            <v>0</v>
          </cell>
        </row>
        <row r="237">
          <cell r="R237">
            <v>1353266.2159999998</v>
          </cell>
          <cell r="S237">
            <v>498822.48321587243</v>
          </cell>
          <cell r="T237">
            <v>0</v>
          </cell>
        </row>
        <row r="238">
          <cell r="P238">
            <v>822035.24829823943</v>
          </cell>
          <cell r="R238">
            <v>0</v>
          </cell>
          <cell r="S238">
            <v>2525366.7744871946</v>
          </cell>
          <cell r="T238">
            <v>0</v>
          </cell>
        </row>
        <row r="239">
          <cell r="R239">
            <v>1074489.9400000002</v>
          </cell>
          <cell r="S239">
            <v>4002010.6975817271</v>
          </cell>
          <cell r="T239">
            <v>2.3283064365386963E-10</v>
          </cell>
        </row>
        <row r="240">
          <cell r="R240">
            <v>2232501.41</v>
          </cell>
          <cell r="S240">
            <v>1513577.6946375426</v>
          </cell>
          <cell r="T240">
            <v>0</v>
          </cell>
        </row>
        <row r="241">
          <cell r="R241">
            <v>1701231.8336</v>
          </cell>
          <cell r="S241">
            <v>4234669.5673709381</v>
          </cell>
          <cell r="T241">
            <v>2.3283064365386963E-10</v>
          </cell>
        </row>
        <row r="242">
          <cell r="P242">
            <v>20372250.93</v>
          </cell>
          <cell r="R242">
            <v>2069358.8800000001</v>
          </cell>
          <cell r="S242">
            <v>18052668.000000004</v>
          </cell>
          <cell r="T242">
            <v>1208109.6899999976</v>
          </cell>
        </row>
        <row r="243">
          <cell r="R243">
            <v>2589978.34</v>
          </cell>
          <cell r="S243">
            <v>15908180.089174457</v>
          </cell>
          <cell r="T243">
            <v>0</v>
          </cell>
        </row>
        <row r="244">
          <cell r="R244">
            <v>2658490.19</v>
          </cell>
          <cell r="S244">
            <v>15687110.699129095</v>
          </cell>
          <cell r="T244">
            <v>0</v>
          </cell>
        </row>
        <row r="245">
          <cell r="R245">
            <v>2658783.5799999996</v>
          </cell>
          <cell r="S245">
            <v>15758675.527653033</v>
          </cell>
          <cell r="T245">
            <v>0</v>
          </cell>
        </row>
        <row r="246">
          <cell r="Q246">
            <v>0</v>
          </cell>
          <cell r="R246">
            <v>2054828.4956</v>
          </cell>
          <cell r="S246">
            <v>9225217.5047191121</v>
          </cell>
          <cell r="T246">
            <v>2.3283064365386963E-10</v>
          </cell>
        </row>
        <row r="247">
          <cell r="R247">
            <v>1373583.9356</v>
          </cell>
          <cell r="S247">
            <v>10363374.606751824</v>
          </cell>
          <cell r="T247">
            <v>0</v>
          </cell>
        </row>
        <row r="248">
          <cell r="P248">
            <v>16600042.59</v>
          </cell>
          <cell r="R248">
            <v>1094226.5300000012</v>
          </cell>
        </row>
        <row r="249">
          <cell r="P249">
            <v>2237553.186666667</v>
          </cell>
          <cell r="R249">
            <v>561433.66999999993</v>
          </cell>
          <cell r="S249">
            <v>3378960</v>
          </cell>
          <cell r="T249">
            <v>3305576.864033334</v>
          </cell>
        </row>
        <row r="250">
          <cell r="P250">
            <v>906857.51333330001</v>
          </cell>
          <cell r="R250">
            <v>188618.4</v>
          </cell>
          <cell r="S250">
            <v>2747887.0827066656</v>
          </cell>
          <cell r="T250">
            <v>14765263.182560036</v>
          </cell>
        </row>
        <row r="251">
          <cell r="R251">
            <v>0</v>
          </cell>
          <cell r="S251">
            <v>3609894.245787648</v>
          </cell>
          <cell r="T251">
            <v>0</v>
          </cell>
        </row>
        <row r="252">
          <cell r="R252">
            <v>734493.91899999999</v>
          </cell>
          <cell r="S252">
            <v>1350918.8418436176</v>
          </cell>
          <cell r="T252">
            <v>0</v>
          </cell>
        </row>
        <row r="253">
          <cell r="P253">
            <v>3772182.5490253926</v>
          </cell>
          <cell r="R253">
            <v>1023686.0467999999</v>
          </cell>
          <cell r="S253">
            <v>7481735.5199999977</v>
          </cell>
          <cell r="T253">
            <v>7425400.8716507871</v>
          </cell>
        </row>
        <row r="254">
          <cell r="R254">
            <v>1883122.0537999999</v>
          </cell>
          <cell r="S254">
            <v>6006879.6440085173</v>
          </cell>
          <cell r="T254">
            <v>0</v>
          </cell>
        </row>
        <row r="255">
          <cell r="R255">
            <v>2235221.37</v>
          </cell>
          <cell r="S255">
            <v>8937132.3174326904</v>
          </cell>
          <cell r="T255">
            <v>9.3132257461547852E-10</v>
          </cell>
        </row>
        <row r="256">
          <cell r="R256">
            <v>2554358.16</v>
          </cell>
          <cell r="S256">
            <v>9744012.8078277018</v>
          </cell>
          <cell r="T256">
            <v>0</v>
          </cell>
        </row>
        <row r="257">
          <cell r="R257">
            <v>2890759.6999999997</v>
          </cell>
          <cell r="S257">
            <v>12939355.137610562</v>
          </cell>
          <cell r="T257">
            <v>0</v>
          </cell>
        </row>
        <row r="258">
          <cell r="R258">
            <v>1302890.54</v>
          </cell>
          <cell r="S258">
            <v>948621.5987999998</v>
          </cell>
          <cell r="T258">
            <v>0</v>
          </cell>
        </row>
        <row r="259">
          <cell r="R259">
            <v>2337821.67</v>
          </cell>
          <cell r="S259">
            <v>765123.23114799988</v>
          </cell>
          <cell r="T259">
            <v>0</v>
          </cell>
        </row>
        <row r="260">
          <cell r="R260">
            <v>182518.8</v>
          </cell>
          <cell r="S260">
            <v>238135.03436800186</v>
          </cell>
          <cell r="T260">
            <v>863090.78563199798</v>
          </cell>
        </row>
        <row r="261">
          <cell r="P261">
            <v>9113158.8490190003</v>
          </cell>
          <cell r="R261">
            <v>272879.95</v>
          </cell>
          <cell r="S261">
            <v>2039289.68</v>
          </cell>
          <cell r="T261">
            <v>0</v>
          </cell>
        </row>
        <row r="262">
          <cell r="R262">
            <v>1488007.09</v>
          </cell>
          <cell r="S262">
            <v>3038094.8787000002</v>
          </cell>
          <cell r="T262">
            <v>0</v>
          </cell>
        </row>
        <row r="263">
          <cell r="R263">
            <v>1158057.5900000001</v>
          </cell>
          <cell r="S263">
            <v>2499606.6227659052</v>
          </cell>
          <cell r="T263">
            <v>0</v>
          </cell>
        </row>
        <row r="264">
          <cell r="R264">
            <v>1141676.7975668802</v>
          </cell>
          <cell r="S264">
            <v>0</v>
          </cell>
          <cell r="T264">
            <v>0</v>
          </cell>
        </row>
        <row r="265">
          <cell r="R265">
            <v>0</v>
          </cell>
          <cell r="S265">
            <v>5487157.1376640005</v>
          </cell>
          <cell r="T265">
            <v>0</v>
          </cell>
        </row>
        <row r="266">
          <cell r="P266">
            <v>2983667.61</v>
          </cell>
          <cell r="R266">
            <v>0</v>
          </cell>
          <cell r="S266">
            <v>1551424.4745060005</v>
          </cell>
          <cell r="T266">
            <v>0</v>
          </cell>
        </row>
        <row r="267">
          <cell r="P267">
            <v>2760799.8602499994</v>
          </cell>
          <cell r="R267">
            <v>3566852.3591999998</v>
          </cell>
          <cell r="S267">
            <v>6408654.2547666216</v>
          </cell>
          <cell r="T267">
            <v>0</v>
          </cell>
        </row>
        <row r="268">
          <cell r="P268">
            <v>1020018.4912000014</v>
          </cell>
          <cell r="R268">
            <v>1668103.1164000002</v>
          </cell>
          <cell r="S268">
            <v>5342998.5382791795</v>
          </cell>
          <cell r="T268">
            <v>0</v>
          </cell>
        </row>
        <row r="269">
          <cell r="R269">
            <v>1069515.91491576</v>
          </cell>
          <cell r="S269">
            <v>0</v>
          </cell>
          <cell r="T269">
            <v>0</v>
          </cell>
        </row>
        <row r="270">
          <cell r="R270">
            <v>1137882.68042862</v>
          </cell>
          <cell r="S270">
            <v>0</v>
          </cell>
          <cell r="T270">
            <v>0</v>
          </cell>
        </row>
        <row r="271">
          <cell r="R271">
            <v>909628.81999999983</v>
          </cell>
          <cell r="S271">
            <v>409384.47641999996</v>
          </cell>
          <cell r="T271">
            <v>0</v>
          </cell>
        </row>
        <row r="272">
          <cell r="Q272">
            <v>0</v>
          </cell>
          <cell r="R272">
            <v>2621887.21</v>
          </cell>
          <cell r="S272">
            <v>2837549.08</v>
          </cell>
          <cell r="T272">
            <v>0</v>
          </cell>
        </row>
        <row r="273">
          <cell r="Q273">
            <v>0</v>
          </cell>
          <cell r="R273">
            <v>1965896.65</v>
          </cell>
          <cell r="S273">
            <v>1875485.4600000004</v>
          </cell>
          <cell r="T273">
            <v>0</v>
          </cell>
        </row>
        <row r="274">
          <cell r="R274">
            <v>1998837.3649560001</v>
          </cell>
          <cell r="S274">
            <v>0</v>
          </cell>
          <cell r="T274">
            <v>0</v>
          </cell>
        </row>
        <row r="275">
          <cell r="P275">
            <v>2143246.1167999995</v>
          </cell>
          <cell r="R275">
            <v>775614.69559999998</v>
          </cell>
          <cell r="S275">
            <v>4780661.1140000001</v>
          </cell>
          <cell r="T275">
            <v>2174995.8112999992</v>
          </cell>
        </row>
        <row r="276">
          <cell r="P276">
            <v>1511702.0514524882</v>
          </cell>
          <cell r="R276">
            <v>1989936.72</v>
          </cell>
          <cell r="S276">
            <v>6140229.3985475125</v>
          </cell>
          <cell r="T276">
            <v>0</v>
          </cell>
        </row>
        <row r="277">
          <cell r="R277">
            <v>2005001.28</v>
          </cell>
          <cell r="S277">
            <v>0</v>
          </cell>
          <cell r="T277">
            <v>0</v>
          </cell>
        </row>
        <row r="278">
          <cell r="P278">
            <v>989123.26378000085</v>
          </cell>
          <cell r="R278">
            <v>347473.2</v>
          </cell>
          <cell r="S278">
            <v>26483.948109999299</v>
          </cell>
          <cell r="T278">
            <v>0</v>
          </cell>
        </row>
        <row r="279">
          <cell r="P279">
            <v>5725470.5333099999</v>
          </cell>
          <cell r="R279">
            <v>2519251.88</v>
          </cell>
          <cell r="S279">
            <v>15606360</v>
          </cell>
          <cell r="T279">
            <v>6187545.1496315897</v>
          </cell>
        </row>
        <row r="280">
          <cell r="P280">
            <v>4224796.0526083997</v>
          </cell>
          <cell r="R280">
            <v>3054172.49</v>
          </cell>
          <cell r="S280">
            <v>4830083.3141653994</v>
          </cell>
          <cell r="T280">
            <v>0</v>
          </cell>
        </row>
        <row r="281">
          <cell r="R281">
            <v>2727972.42</v>
          </cell>
          <cell r="S281">
            <v>10090566.48</v>
          </cell>
          <cell r="T281">
            <v>0</v>
          </cell>
        </row>
        <row r="282">
          <cell r="P282">
            <v>3218407.5900000003</v>
          </cell>
          <cell r="R282">
            <v>876693.16999999993</v>
          </cell>
          <cell r="S282">
            <v>2589649.1953653195</v>
          </cell>
        </row>
        <row r="283">
          <cell r="P283">
            <v>4346316.5754666664</v>
          </cell>
          <cell r="R283">
            <v>823386.06360000011</v>
          </cell>
          <cell r="S283">
            <v>0</v>
          </cell>
          <cell r="T283">
            <v>22388067.084222913</v>
          </cell>
        </row>
        <row r="284">
          <cell r="P284">
            <v>4427463.1917000003</v>
          </cell>
          <cell r="R284">
            <v>444157.56489999988</v>
          </cell>
          <cell r="S284">
            <v>0</v>
          </cell>
          <cell r="T284">
            <v>21260658.953270167</v>
          </cell>
        </row>
        <row r="285">
          <cell r="P285">
            <v>9237039.6128709596</v>
          </cell>
          <cell r="R285">
            <v>1975744.77</v>
          </cell>
          <cell r="S285">
            <v>12450600</v>
          </cell>
          <cell r="T285">
            <v>27701426.017244324</v>
          </cell>
        </row>
        <row r="286">
          <cell r="R286">
            <v>1047518.0799999998</v>
          </cell>
          <cell r="S286">
            <v>313950.94000000018</v>
          </cell>
          <cell r="T286">
            <v>0</v>
          </cell>
        </row>
        <row r="287">
          <cell r="R287">
            <v>2458437.62</v>
          </cell>
          <cell r="S287">
            <v>1105816.6632919996</v>
          </cell>
          <cell r="T287">
            <v>0</v>
          </cell>
        </row>
        <row r="288">
          <cell r="P288">
            <v>15011639.890000001</v>
          </cell>
          <cell r="R288">
            <v>2814358.13</v>
          </cell>
          <cell r="S288">
            <v>17779320</v>
          </cell>
          <cell r="T288">
            <v>44132409.101219632</v>
          </cell>
        </row>
        <row r="289">
          <cell r="R289">
            <v>2840159.93</v>
          </cell>
          <cell r="S289">
            <v>17624443.109999999</v>
          </cell>
          <cell r="T289">
            <v>0</v>
          </cell>
        </row>
        <row r="290">
          <cell r="P290">
            <v>2008108.1622212788</v>
          </cell>
          <cell r="R290">
            <v>1664189.88</v>
          </cell>
          <cell r="S290">
            <v>11443239.939999999</v>
          </cell>
          <cell r="T290">
            <v>1003937.2710425612</v>
          </cell>
        </row>
        <row r="291">
          <cell r="R291">
            <v>1.7462298274040222E-10</v>
          </cell>
          <cell r="S291">
            <v>3586481.4227554407</v>
          </cell>
          <cell r="T291">
            <v>485927.48488911893</v>
          </cell>
        </row>
        <row r="292">
          <cell r="R292">
            <v>3001913.7399999998</v>
          </cell>
          <cell r="S292">
            <v>17831411.999999996</v>
          </cell>
          <cell r="T292">
            <v>1331813.1199965626</v>
          </cell>
        </row>
        <row r="293">
          <cell r="P293">
            <v>860590.1024692799</v>
          </cell>
          <cell r="R293">
            <v>587126.38000000012</v>
          </cell>
          <cell r="S293">
            <v>0</v>
          </cell>
          <cell r="T293">
            <v>0</v>
          </cell>
        </row>
        <row r="294">
          <cell r="R294">
            <v>367035.4499999999</v>
          </cell>
          <cell r="S294">
            <v>884125.44500000007</v>
          </cell>
          <cell r="T294">
            <v>1.1641532182693481E-10</v>
          </cell>
        </row>
        <row r="295">
          <cell r="P295">
            <v>10420005.460000001</v>
          </cell>
          <cell r="R295">
            <v>729880.66454287991</v>
          </cell>
          <cell r="S295">
            <v>3736802.26</v>
          </cell>
          <cell r="T295">
            <v>0</v>
          </cell>
        </row>
        <row r="296">
          <cell r="R296">
            <v>1705810.5499999998</v>
          </cell>
          <cell r="S296">
            <v>719495.25599800004</v>
          </cell>
          <cell r="T296">
            <v>0</v>
          </cell>
        </row>
        <row r="297">
          <cell r="R297">
            <v>554474.5199999999</v>
          </cell>
          <cell r="S297">
            <v>2824696.6446039202</v>
          </cell>
          <cell r="T297">
            <v>0</v>
          </cell>
        </row>
        <row r="298">
          <cell r="P298">
            <v>6968602.897110614</v>
          </cell>
          <cell r="Q298">
            <v>0</v>
          </cell>
          <cell r="R298">
            <v>1239934.29</v>
          </cell>
          <cell r="S298">
            <v>7389000</v>
          </cell>
          <cell r="T298">
            <v>13051687.394221228</v>
          </cell>
        </row>
        <row r="299">
          <cell r="R299">
            <v>1618117.19564</v>
          </cell>
          <cell r="S299">
            <v>0</v>
          </cell>
          <cell r="T299">
            <v>0</v>
          </cell>
        </row>
        <row r="300">
          <cell r="P300">
            <v>3369695.1058486667</v>
          </cell>
          <cell r="R300">
            <v>101933.18000000005</v>
          </cell>
          <cell r="S300">
            <v>0</v>
          </cell>
          <cell r="T300">
            <v>6309576.9872653726</v>
          </cell>
        </row>
        <row r="301">
          <cell r="R301">
            <v>1535156.8941092999</v>
          </cell>
          <cell r="S301">
            <v>0</v>
          </cell>
          <cell r="T301">
            <v>0</v>
          </cell>
        </row>
        <row r="302">
          <cell r="R302">
            <v>1572957.3080766001</v>
          </cell>
          <cell r="S302">
            <v>0</v>
          </cell>
          <cell r="T302">
            <v>0</v>
          </cell>
        </row>
        <row r="303">
          <cell r="R303">
            <v>1352653.874176</v>
          </cell>
          <cell r="S303">
            <v>0</v>
          </cell>
          <cell r="T303">
            <v>0</v>
          </cell>
        </row>
        <row r="304">
          <cell r="R304">
            <v>1352798.894176</v>
          </cell>
          <cell r="S304">
            <v>0</v>
          </cell>
          <cell r="T304">
            <v>0</v>
          </cell>
        </row>
        <row r="305">
          <cell r="P305">
            <v>5099328.6800000006</v>
          </cell>
          <cell r="R305">
            <v>1189922.94</v>
          </cell>
          <cell r="S305">
            <v>8838000</v>
          </cell>
          <cell r="T305">
            <v>10096852.359999999</v>
          </cell>
        </row>
        <row r="306">
          <cell r="P306">
            <v>5122468.8333333321</v>
          </cell>
          <cell r="R306">
            <v>1400822.9600000002</v>
          </cell>
          <cell r="S306">
            <v>9406440</v>
          </cell>
          <cell r="T306">
            <v>9704815.8666666634</v>
          </cell>
        </row>
        <row r="307">
          <cell r="P307">
            <v>8252506.3266666681</v>
          </cell>
          <cell r="R307">
            <v>1403777.48</v>
          </cell>
          <cell r="S307">
            <v>9859680</v>
          </cell>
          <cell r="T307">
            <v>15980613.800933335</v>
          </cell>
        </row>
        <row r="308">
          <cell r="R308">
            <v>1263115.48</v>
          </cell>
          <cell r="S308">
            <v>0</v>
          </cell>
          <cell r="T308">
            <v>0</v>
          </cell>
        </row>
        <row r="309">
          <cell r="R309">
            <v>1874829.5699999998</v>
          </cell>
          <cell r="S309">
            <v>1129604.4097793046</v>
          </cell>
          <cell r="T309">
            <v>0</v>
          </cell>
        </row>
        <row r="310">
          <cell r="P310">
            <v>3679232.53</v>
          </cell>
          <cell r="R310">
            <v>0</v>
          </cell>
          <cell r="S310">
            <v>2492510.13</v>
          </cell>
          <cell r="T310">
            <v>1542935.652847081</v>
          </cell>
        </row>
        <row r="311">
          <cell r="P311">
            <v>2477837.44</v>
          </cell>
          <cell r="R311">
            <v>992982.4</v>
          </cell>
          <cell r="S311">
            <v>4937533.0449089203</v>
          </cell>
        </row>
        <row r="312">
          <cell r="R312">
            <v>2691688.4905999997</v>
          </cell>
          <cell r="S312">
            <v>1326978.7394000003</v>
          </cell>
          <cell r="T312">
            <v>0</v>
          </cell>
        </row>
        <row r="313">
          <cell r="P313">
            <v>9266556.7940246668</v>
          </cell>
          <cell r="R313">
            <v>371756.49000000022</v>
          </cell>
          <cell r="S313">
            <v>0</v>
          </cell>
          <cell r="T313">
            <v>8043783.3300081529</v>
          </cell>
        </row>
        <row r="314">
          <cell r="P314">
            <v>9563508.5829855986</v>
          </cell>
          <cell r="Q314">
            <v>0</v>
          </cell>
          <cell r="R314">
            <v>3376163.3</v>
          </cell>
          <cell r="S314">
            <v>22953600</v>
          </cell>
          <cell r="T314">
            <v>18580972.165971205</v>
          </cell>
        </row>
        <row r="315">
          <cell r="R315">
            <v>2325190.8199999998</v>
          </cell>
          <cell r="S315">
            <v>12350765.372334456</v>
          </cell>
          <cell r="T315">
            <v>4.6566128730773926E-10</v>
          </cell>
        </row>
        <row r="316">
          <cell r="R316">
            <v>494347.02441200003</v>
          </cell>
          <cell r="S316">
            <v>0</v>
          </cell>
          <cell r="T316">
            <v>0</v>
          </cell>
        </row>
        <row r="317">
          <cell r="P317">
            <v>2826319.835624001</v>
          </cell>
          <cell r="R317">
            <v>1128483.24</v>
          </cell>
          <cell r="S317">
            <v>0</v>
          </cell>
          <cell r="T317">
            <v>-2.3283064365386963E-10</v>
          </cell>
        </row>
        <row r="318">
          <cell r="R318">
            <v>3618454.07</v>
          </cell>
          <cell r="S318">
            <v>12397164.34</v>
          </cell>
          <cell r="T318">
            <v>4.6566128730773926E-10</v>
          </cell>
        </row>
        <row r="319">
          <cell r="P319">
            <v>614563.23999999987</v>
          </cell>
          <cell r="R319">
            <v>1696801.81</v>
          </cell>
          <cell r="S319">
            <v>5370829.2648302</v>
          </cell>
          <cell r="T319">
            <v>0</v>
          </cell>
        </row>
        <row r="320">
          <cell r="R320">
            <v>102987.15999999992</v>
          </cell>
          <cell r="S320">
            <v>2395116.9029126205</v>
          </cell>
          <cell r="T320">
            <v>0</v>
          </cell>
        </row>
        <row r="321">
          <cell r="P321">
            <v>0</v>
          </cell>
          <cell r="R321">
            <v>1024499.247894</v>
          </cell>
          <cell r="S321">
            <v>0</v>
          </cell>
          <cell r="T321">
            <v>0</v>
          </cell>
        </row>
        <row r="322">
          <cell r="P322">
            <v>1780478.1500000004</v>
          </cell>
          <cell r="Q322">
            <v>0</v>
          </cell>
          <cell r="R322">
            <v>1380626.28</v>
          </cell>
          <cell r="S322">
            <v>8769960</v>
          </cell>
          <cell r="T322">
            <v>0</v>
          </cell>
        </row>
        <row r="323">
          <cell r="R323">
            <v>907762.26</v>
          </cell>
          <cell r="S323">
            <v>927948.30090784002</v>
          </cell>
          <cell r="T323">
            <v>0</v>
          </cell>
        </row>
        <row r="324">
          <cell r="R324">
            <v>1024198.037306</v>
          </cell>
          <cell r="S324">
            <v>0</v>
          </cell>
          <cell r="T324">
            <v>0</v>
          </cell>
        </row>
        <row r="325">
          <cell r="R325">
            <v>1245038.665028</v>
          </cell>
          <cell r="S325">
            <v>0</v>
          </cell>
          <cell r="T325">
            <v>0</v>
          </cell>
        </row>
        <row r="326">
          <cell r="R326">
            <v>3249810.1642</v>
          </cell>
          <cell r="S326">
            <v>152868.52883035736</v>
          </cell>
          <cell r="T326">
            <v>0</v>
          </cell>
        </row>
        <row r="327">
          <cell r="P327">
            <v>17605158.597932905</v>
          </cell>
          <cell r="Q327">
            <v>0</v>
          </cell>
          <cell r="R327">
            <v>2797375.72</v>
          </cell>
          <cell r="S327">
            <v>18228960</v>
          </cell>
          <cell r="T327">
            <v>34749418.19586581</v>
          </cell>
        </row>
        <row r="328">
          <cell r="P328">
            <v>17148929.116796475</v>
          </cell>
          <cell r="Q328">
            <v>0</v>
          </cell>
          <cell r="R328">
            <v>2911056.81</v>
          </cell>
          <cell r="S328">
            <v>18581400</v>
          </cell>
          <cell r="T328">
            <v>33054726.633592948</v>
          </cell>
        </row>
        <row r="329">
          <cell r="Q329">
            <v>0</v>
          </cell>
          <cell r="S329">
            <v>0</v>
          </cell>
          <cell r="T329">
            <v>2279305.75</v>
          </cell>
        </row>
        <row r="330">
          <cell r="S330">
            <v>1545862.696208</v>
          </cell>
          <cell r="T330">
            <v>0</v>
          </cell>
        </row>
        <row r="331">
          <cell r="Q331">
            <v>0</v>
          </cell>
          <cell r="R331">
            <v>1333089.1699999997</v>
          </cell>
          <cell r="S331">
            <v>818392.73702400015</v>
          </cell>
          <cell r="T331">
            <v>0</v>
          </cell>
        </row>
        <row r="332">
          <cell r="Q332">
            <v>0</v>
          </cell>
          <cell r="R332">
            <v>2154465.066112</v>
          </cell>
          <cell r="S332">
            <v>0</v>
          </cell>
          <cell r="T332">
            <v>0</v>
          </cell>
        </row>
        <row r="333">
          <cell r="P333">
            <v>2155250.5499999993</v>
          </cell>
          <cell r="Q333">
            <v>0</v>
          </cell>
          <cell r="R333">
            <v>1611087.2</v>
          </cell>
          <cell r="S333">
            <v>9810000</v>
          </cell>
          <cell r="T333">
            <v>4275332.0999999996</v>
          </cell>
        </row>
        <row r="334">
          <cell r="P334">
            <v>8083380.5966666685</v>
          </cell>
          <cell r="R334">
            <v>2600624.41</v>
          </cell>
          <cell r="S334">
            <v>18799560</v>
          </cell>
          <cell r="T334">
            <v>14126541.893333334</v>
          </cell>
        </row>
        <row r="335">
          <cell r="R335">
            <v>1982331.96</v>
          </cell>
          <cell r="S335">
            <v>220642.38624073984</v>
          </cell>
        </row>
        <row r="336">
          <cell r="P336">
            <v>705615.63750000019</v>
          </cell>
          <cell r="R336">
            <v>252901.75</v>
          </cell>
          <cell r="S336">
            <v>1269941.4002621998</v>
          </cell>
          <cell r="T336">
            <v>0</v>
          </cell>
        </row>
        <row r="337">
          <cell r="P337">
            <v>1932870.1700000009</v>
          </cell>
          <cell r="R337">
            <v>515460.06999999995</v>
          </cell>
          <cell r="S337">
            <v>3035783.2799999993</v>
          </cell>
          <cell r="T337">
            <v>0</v>
          </cell>
        </row>
        <row r="338">
          <cell r="P338">
            <v>1491506.5999999996</v>
          </cell>
          <cell r="R338">
            <v>848133.92999999993</v>
          </cell>
          <cell r="S338">
            <v>4956480</v>
          </cell>
          <cell r="T338">
            <v>2983013.1999999993</v>
          </cell>
        </row>
        <row r="339">
          <cell r="P339">
            <v>2735629.5699999994</v>
          </cell>
          <cell r="R339">
            <v>436046.95</v>
          </cell>
          <cell r="S339">
            <v>2624616</v>
          </cell>
          <cell r="T339">
            <v>0</v>
          </cell>
        </row>
        <row r="340">
          <cell r="P340">
            <v>1136928.2899999998</v>
          </cell>
          <cell r="R340">
            <v>496995.11</v>
          </cell>
          <cell r="S340">
            <v>2814740.7270599999</v>
          </cell>
          <cell r="T340">
            <v>0</v>
          </cell>
        </row>
        <row r="341">
          <cell r="P341">
            <v>2329938.9142360003</v>
          </cell>
          <cell r="R341">
            <v>535849.51</v>
          </cell>
          <cell r="S341">
            <v>4874760</v>
          </cell>
          <cell r="T341">
            <v>3490045.8284720015</v>
          </cell>
        </row>
        <row r="342">
          <cell r="R342">
            <v>1333462.67</v>
          </cell>
          <cell r="S342">
            <v>704724.4702397401</v>
          </cell>
          <cell r="T342">
            <v>0</v>
          </cell>
        </row>
        <row r="343">
          <cell r="R343">
            <v>229835.71999999997</v>
          </cell>
          <cell r="S343">
            <v>348644.39581599995</v>
          </cell>
        </row>
        <row r="344">
          <cell r="R344">
            <v>1566212.3599999999</v>
          </cell>
          <cell r="S344">
            <v>4881278.1777165607</v>
          </cell>
          <cell r="T344">
            <v>9.3132257461547852E-10</v>
          </cell>
        </row>
        <row r="345">
          <cell r="R345">
            <v>1244325.77</v>
          </cell>
          <cell r="S345">
            <v>1811928.0563249597</v>
          </cell>
          <cell r="T345">
            <v>0</v>
          </cell>
        </row>
        <row r="346">
          <cell r="R346">
            <v>292223.84999999998</v>
          </cell>
          <cell r="S346">
            <v>308968.169536</v>
          </cell>
        </row>
        <row r="347">
          <cell r="R347">
            <v>294150.18</v>
          </cell>
          <cell r="S347">
            <v>254934.43</v>
          </cell>
          <cell r="T347">
            <v>0</v>
          </cell>
        </row>
        <row r="348">
          <cell r="R348">
            <v>715787.88</v>
          </cell>
          <cell r="S348">
            <v>3319460.8316984079</v>
          </cell>
          <cell r="T348">
            <v>1.1641532182693481E-10</v>
          </cell>
        </row>
        <row r="349">
          <cell r="R349">
            <v>781595.57</v>
          </cell>
          <cell r="S349">
            <v>1166192.8674377711</v>
          </cell>
          <cell r="T349">
            <v>0</v>
          </cell>
        </row>
        <row r="350">
          <cell r="R350">
            <v>507657.83</v>
          </cell>
          <cell r="S350">
            <v>857549.6691366029</v>
          </cell>
          <cell r="T350">
            <v>0</v>
          </cell>
        </row>
        <row r="351">
          <cell r="R351">
            <v>1000336.4099999999</v>
          </cell>
          <cell r="S351">
            <v>5349695.0846001264</v>
          </cell>
          <cell r="T351">
            <v>0</v>
          </cell>
        </row>
        <row r="352">
          <cell r="R352">
            <v>657903.43999999994</v>
          </cell>
          <cell r="S352">
            <v>1291711.7472890539</v>
          </cell>
          <cell r="T352">
            <v>0</v>
          </cell>
        </row>
        <row r="353">
          <cell r="R353">
            <v>721179.51</v>
          </cell>
          <cell r="S353">
            <v>227393.49123749381</v>
          </cell>
          <cell r="T353">
            <v>0</v>
          </cell>
        </row>
        <row r="354">
          <cell r="R354">
            <v>176134.18</v>
          </cell>
          <cell r="S354">
            <v>545467.06847460382</v>
          </cell>
          <cell r="T354">
            <v>2.9103830456733704E-11</v>
          </cell>
        </row>
        <row r="355">
          <cell r="P355">
            <v>3326870.9585851147</v>
          </cell>
          <cell r="R355">
            <v>1067245.3</v>
          </cell>
          <cell r="S355">
            <v>10033560</v>
          </cell>
          <cell r="T355">
            <v>6665588.3171702288</v>
          </cell>
        </row>
        <row r="356">
          <cell r="R356">
            <v>328042.14999999997</v>
          </cell>
          <cell r="S356">
            <v>623428.97648802749</v>
          </cell>
          <cell r="T356">
            <v>0</v>
          </cell>
        </row>
        <row r="357">
          <cell r="P357">
            <v>1463463.5249940937</v>
          </cell>
          <cell r="R357">
            <v>729407.92999999993</v>
          </cell>
          <cell r="S357">
            <v>4724144.9042710308</v>
          </cell>
          <cell r="T357">
            <v>0</v>
          </cell>
        </row>
        <row r="358">
          <cell r="P358">
            <v>2175839.7215601779</v>
          </cell>
          <cell r="R358">
            <v>484836.6</v>
          </cell>
          <cell r="S358">
            <v>3455280</v>
          </cell>
          <cell r="T358">
            <v>2738342.275090361</v>
          </cell>
        </row>
        <row r="359">
          <cell r="R359">
            <v>706857.29</v>
          </cell>
          <cell r="S359">
            <v>758694.68244965025</v>
          </cell>
          <cell r="T359">
            <v>0</v>
          </cell>
        </row>
        <row r="360">
          <cell r="R360">
            <v>356038.84078929177</v>
          </cell>
          <cell r="S360">
            <v>3086914.8996206718</v>
          </cell>
          <cell r="T360">
            <v>0</v>
          </cell>
        </row>
        <row r="361">
          <cell r="R361">
            <v>1654968.55</v>
          </cell>
          <cell r="S361">
            <v>1937595.2237581315</v>
          </cell>
          <cell r="T361">
            <v>0</v>
          </cell>
        </row>
        <row r="362">
          <cell r="R362">
            <v>841384.12</v>
          </cell>
          <cell r="S362">
            <v>2285762.1555683129</v>
          </cell>
        </row>
        <row r="363">
          <cell r="R363">
            <v>1127247.27</v>
          </cell>
          <cell r="S363">
            <v>1898524.0797836999</v>
          </cell>
        </row>
        <row r="364">
          <cell r="P364">
            <v>707152.37000000011</v>
          </cell>
          <cell r="R364">
            <v>34758.819999999992</v>
          </cell>
          <cell r="S364">
            <v>677581.02</v>
          </cell>
          <cell r="T364">
            <v>2591.4000000000233</v>
          </cell>
        </row>
        <row r="365">
          <cell r="P365">
            <v>3116048.5975319995</v>
          </cell>
          <cell r="R365">
            <v>737257.37</v>
          </cell>
          <cell r="S365">
            <v>5243040</v>
          </cell>
          <cell r="T365">
            <v>0</v>
          </cell>
        </row>
        <row r="366">
          <cell r="P366">
            <v>8256452.290922001</v>
          </cell>
          <cell r="R366">
            <v>974902.85999999987</v>
          </cell>
          <cell r="S366">
            <v>5953412.3164553307</v>
          </cell>
          <cell r="T366">
            <v>0</v>
          </cell>
        </row>
        <row r="367">
          <cell r="Q367">
            <v>718272</v>
          </cell>
          <cell r="R367">
            <v>3024815.9801999996</v>
          </cell>
          <cell r="S367">
            <v>3439632.0198000004</v>
          </cell>
          <cell r="T367">
            <v>0</v>
          </cell>
        </row>
        <row r="368">
          <cell r="P368">
            <v>985967.48999999906</v>
          </cell>
          <cell r="R368">
            <v>591478.23</v>
          </cell>
          <cell r="S368">
            <v>184470.3653640009</v>
          </cell>
          <cell r="T368">
            <v>0</v>
          </cell>
        </row>
        <row r="369">
          <cell r="R369">
            <v>486776.28</v>
          </cell>
          <cell r="S369">
            <v>1249056.81863332</v>
          </cell>
          <cell r="T369">
            <v>0</v>
          </cell>
        </row>
        <row r="370">
          <cell r="R370">
            <v>641924.76</v>
          </cell>
          <cell r="S370">
            <v>17712.43081835995</v>
          </cell>
          <cell r="T370">
            <v>0</v>
          </cell>
        </row>
        <row r="371">
          <cell r="R371">
            <v>411767.56</v>
          </cell>
          <cell r="S371">
            <v>134185.52824800002</v>
          </cell>
          <cell r="T371">
            <v>0</v>
          </cell>
        </row>
        <row r="372">
          <cell r="R372">
            <v>1151990.4382</v>
          </cell>
          <cell r="S372">
            <v>172771.61975703994</v>
          </cell>
          <cell r="T372">
            <v>0</v>
          </cell>
        </row>
        <row r="373">
          <cell r="R373">
            <v>2726855.4739999999</v>
          </cell>
          <cell r="S373">
            <v>2847968.8659999999</v>
          </cell>
          <cell r="T373">
            <v>0</v>
          </cell>
        </row>
        <row r="374">
          <cell r="P374">
            <v>1633456.4588733336</v>
          </cell>
          <cell r="R374">
            <v>1074656.2037799999</v>
          </cell>
          <cell r="S374">
            <v>9008594.6039999984</v>
          </cell>
          <cell r="T374">
            <v>2876187.038146669</v>
          </cell>
        </row>
        <row r="375">
          <cell r="R375">
            <v>1371899.6118999999</v>
          </cell>
          <cell r="S375">
            <v>1099496.4881000002</v>
          </cell>
          <cell r="T375">
            <v>0</v>
          </cell>
        </row>
        <row r="376">
          <cell r="P376">
            <v>20522777.230000004</v>
          </cell>
          <cell r="R376">
            <v>3546012.3361999998</v>
          </cell>
          <cell r="S376">
            <v>10611481.079072803</v>
          </cell>
          <cell r="T376">
            <v>13380219.506258331</v>
          </cell>
        </row>
        <row r="377">
          <cell r="R377">
            <v>1397271.15</v>
          </cell>
          <cell r="S377">
            <v>1525382.5943820002</v>
          </cell>
          <cell r="T377">
            <v>0</v>
          </cell>
        </row>
        <row r="378">
          <cell r="R378">
            <v>1446929.3654</v>
          </cell>
          <cell r="S378">
            <v>883099.95760000031</v>
          </cell>
          <cell r="T378">
            <v>0</v>
          </cell>
        </row>
        <row r="379">
          <cell r="R379">
            <v>1293797.6600000001</v>
          </cell>
          <cell r="S379">
            <v>647568.09113399987</v>
          </cell>
          <cell r="T379">
            <v>0</v>
          </cell>
        </row>
        <row r="380">
          <cell r="R380">
            <v>589579.19999999995</v>
          </cell>
          <cell r="S380">
            <v>887703.17243999988</v>
          </cell>
          <cell r="T380">
            <v>1.1641532182693481E-10</v>
          </cell>
        </row>
        <row r="381">
          <cell r="R381">
            <v>899609.91</v>
          </cell>
          <cell r="S381">
            <v>989458.60886799998</v>
          </cell>
          <cell r="T381">
            <v>0</v>
          </cell>
        </row>
        <row r="382">
          <cell r="R382">
            <v>626793.46</v>
          </cell>
          <cell r="S382">
            <v>909227.6828999999</v>
          </cell>
          <cell r="T382">
            <v>0</v>
          </cell>
        </row>
        <row r="383">
          <cell r="R383">
            <v>992178.5199999999</v>
          </cell>
          <cell r="S383">
            <v>351826.20000000007</v>
          </cell>
          <cell r="T383">
            <v>0</v>
          </cell>
        </row>
        <row r="384">
          <cell r="R384">
            <v>727887.47</v>
          </cell>
          <cell r="S384">
            <v>825284.159552</v>
          </cell>
          <cell r="T384">
            <v>0</v>
          </cell>
        </row>
        <row r="385">
          <cell r="R385">
            <v>685177.66</v>
          </cell>
          <cell r="S385">
            <v>842489.14406399999</v>
          </cell>
          <cell r="T385">
            <v>0</v>
          </cell>
        </row>
        <row r="386">
          <cell r="P386">
            <v>2814922.1966666668</v>
          </cell>
          <cell r="R386">
            <v>710136.45</v>
          </cell>
          <cell r="S386">
            <v>4896000</v>
          </cell>
          <cell r="T386">
            <v>5250672.7093333341</v>
          </cell>
        </row>
        <row r="387">
          <cell r="P387">
            <v>5180548.3166666673</v>
          </cell>
          <cell r="R387">
            <v>1173314.25</v>
          </cell>
          <cell r="S387">
            <v>7494480</v>
          </cell>
          <cell r="T387">
            <v>10154221.582733333</v>
          </cell>
        </row>
        <row r="388">
          <cell r="R388">
            <v>1469363.46</v>
          </cell>
          <cell r="S388">
            <v>995942.70244400017</v>
          </cell>
          <cell r="T388">
            <v>0</v>
          </cell>
        </row>
        <row r="389">
          <cell r="R389">
            <v>680832.86</v>
          </cell>
          <cell r="S389">
            <v>902117.33376799978</v>
          </cell>
          <cell r="T389">
            <v>0</v>
          </cell>
        </row>
        <row r="390">
          <cell r="P390">
            <v>1384853.583333333</v>
          </cell>
          <cell r="R390">
            <v>665157.30000000005</v>
          </cell>
          <cell r="S390">
            <v>4622400</v>
          </cell>
          <cell r="T390">
            <v>1792744.1115666665</v>
          </cell>
        </row>
        <row r="391">
          <cell r="P391">
            <v>1355261.3500000003</v>
          </cell>
          <cell r="R391">
            <v>752711.21000000008</v>
          </cell>
          <cell r="S391">
            <v>4605120</v>
          </cell>
          <cell r="T391">
            <v>1750738.7203000002</v>
          </cell>
        </row>
        <row r="392">
          <cell r="R392">
            <v>578844.92999999993</v>
          </cell>
          <cell r="S392">
            <v>1021569.515874</v>
          </cell>
          <cell r="T392">
            <v>0</v>
          </cell>
        </row>
        <row r="393">
          <cell r="P393">
            <v>1285124.3091186676</v>
          </cell>
          <cell r="R393">
            <v>654136.55000000005</v>
          </cell>
          <cell r="S393">
            <v>4770324</v>
          </cell>
          <cell r="T393">
            <v>2396483.6482373355</v>
          </cell>
        </row>
        <row r="394">
          <cell r="P394">
            <v>1377978.3782219996</v>
          </cell>
          <cell r="R394">
            <v>714599.55</v>
          </cell>
          <cell r="S394">
            <v>4582800</v>
          </cell>
          <cell r="T394">
            <v>2582348.0564439995</v>
          </cell>
        </row>
        <row r="395">
          <cell r="R395">
            <v>1168598.31</v>
          </cell>
          <cell r="S395">
            <v>1941588.9100000001</v>
          </cell>
          <cell r="T395">
            <v>0</v>
          </cell>
        </row>
        <row r="396">
          <cell r="R396">
            <v>1009148.89</v>
          </cell>
          <cell r="S396">
            <v>5433939.0100000007</v>
          </cell>
          <cell r="T396">
            <v>0</v>
          </cell>
        </row>
        <row r="397">
          <cell r="P397">
            <v>3358599.8842666685</v>
          </cell>
          <cell r="R397">
            <v>1299043.8223999999</v>
          </cell>
          <cell r="S397">
            <v>9401926.3200000003</v>
          </cell>
          <cell r="T397">
            <v>5965625.253333332</v>
          </cell>
        </row>
        <row r="398">
          <cell r="P398">
            <v>3443225.4799953331</v>
          </cell>
          <cell r="R398">
            <v>1581149.0367999999</v>
          </cell>
          <cell r="S398">
            <v>9988626.2400000002</v>
          </cell>
          <cell r="T398">
            <v>6332855.848990662</v>
          </cell>
        </row>
        <row r="399">
          <cell r="R399">
            <v>2366806.17</v>
          </cell>
          <cell r="S399">
            <v>10241985.8531</v>
          </cell>
          <cell r="T399">
            <v>0</v>
          </cell>
        </row>
        <row r="400">
          <cell r="R400">
            <v>0</v>
          </cell>
          <cell r="S400">
            <v>11997336.196299998</v>
          </cell>
          <cell r="T400">
            <v>0</v>
          </cell>
        </row>
        <row r="401">
          <cell r="P401">
            <v>1179956.7183533337</v>
          </cell>
          <cell r="R401">
            <v>634170.78</v>
          </cell>
          <cell r="S401">
            <v>4912920</v>
          </cell>
          <cell r="T401">
            <v>2072389.0967066661</v>
          </cell>
        </row>
        <row r="402">
          <cell r="R402">
            <v>1140088.7800000003</v>
          </cell>
          <cell r="S402">
            <v>13962314.353742398</v>
          </cell>
          <cell r="T402">
            <v>0</v>
          </cell>
        </row>
        <row r="403">
          <cell r="R403">
            <v>1315469.3506400001</v>
          </cell>
          <cell r="S403">
            <v>4024866.1503632003</v>
          </cell>
          <cell r="T403">
            <v>0</v>
          </cell>
        </row>
        <row r="404">
          <cell r="R404">
            <v>5532618.585</v>
          </cell>
          <cell r="S404">
            <v>19668245.138121601</v>
          </cell>
          <cell r="T404">
            <v>9.3132257461547852E-10</v>
          </cell>
        </row>
        <row r="405">
          <cell r="R405">
            <v>1484681.68870748</v>
          </cell>
          <cell r="S405">
            <v>13424976.39851572</v>
          </cell>
          <cell r="T405">
            <v>0</v>
          </cell>
        </row>
        <row r="406">
          <cell r="P406">
            <v>11067050.84</v>
          </cell>
          <cell r="R406">
            <v>4700408.8283999991</v>
          </cell>
          <cell r="S406">
            <v>14473887.709999997</v>
          </cell>
          <cell r="T406">
            <v>9417233.2257820107</v>
          </cell>
        </row>
        <row r="407">
          <cell r="P407">
            <v>4675363.0278000021</v>
          </cell>
          <cell r="R407">
            <v>1721639.844</v>
          </cell>
          <cell r="S407">
            <v>11664367.199999999</v>
          </cell>
          <cell r="T407">
            <v>6334081.8528000005</v>
          </cell>
        </row>
        <row r="408">
          <cell r="R408">
            <v>1375698.0906</v>
          </cell>
          <cell r="S408">
            <v>7482476.0790719995</v>
          </cell>
          <cell r="T408">
            <v>0</v>
          </cell>
        </row>
        <row r="409">
          <cell r="R409">
            <v>1477419.7452</v>
          </cell>
          <cell r="S409">
            <v>6003938.2753419997</v>
          </cell>
          <cell r="T409">
            <v>0</v>
          </cell>
        </row>
        <row r="410">
          <cell r="R410">
            <v>1188247.6894</v>
          </cell>
          <cell r="S410">
            <v>1004353.9060139996</v>
          </cell>
          <cell r="T410">
            <v>0</v>
          </cell>
        </row>
        <row r="411">
          <cell r="R411">
            <v>1109273.1399999999</v>
          </cell>
          <cell r="S411">
            <v>4874050.1059000008</v>
          </cell>
          <cell r="T411">
            <v>0</v>
          </cell>
        </row>
        <row r="412">
          <cell r="R412">
            <v>597799.18099999998</v>
          </cell>
          <cell r="S412">
            <v>7283384.3099999987</v>
          </cell>
          <cell r="T412">
            <v>1934691.8931793217</v>
          </cell>
        </row>
        <row r="413">
          <cell r="R413">
            <v>779041.65720000002</v>
          </cell>
          <cell r="S413">
            <v>2416322.19264</v>
          </cell>
          <cell r="T413">
            <v>0</v>
          </cell>
        </row>
        <row r="414">
          <cell r="P414">
            <v>0</v>
          </cell>
          <cell r="R414">
            <v>2349964.75</v>
          </cell>
          <cell r="S414">
            <v>10775219.725528559</v>
          </cell>
          <cell r="T414">
            <v>0</v>
          </cell>
        </row>
        <row r="415">
          <cell r="P415">
            <v>0</v>
          </cell>
          <cell r="R415">
            <v>2600649.54</v>
          </cell>
          <cell r="S415">
            <v>17146607.954666998</v>
          </cell>
          <cell r="T415">
            <v>0</v>
          </cell>
        </row>
        <row r="416">
          <cell r="P416">
            <v>7143822.512739202</v>
          </cell>
          <cell r="R416">
            <v>674709.6</v>
          </cell>
          <cell r="S416">
            <v>16639730.8258608</v>
          </cell>
          <cell r="T416">
            <v>0</v>
          </cell>
        </row>
        <row r="417">
          <cell r="P417">
            <v>686514.50749999983</v>
          </cell>
          <cell r="R417">
            <v>1268360.26</v>
          </cell>
          <cell r="S417">
            <v>4495708.7175394017</v>
          </cell>
          <cell r="T417">
            <v>0</v>
          </cell>
        </row>
        <row r="418">
          <cell r="P418">
            <v>3489956.9766666661</v>
          </cell>
          <cell r="R418">
            <v>287079</v>
          </cell>
          <cell r="S418">
            <v>10132200</v>
          </cell>
          <cell r="T418">
            <v>2934371.0351833329</v>
          </cell>
        </row>
        <row r="419">
          <cell r="P419">
            <v>6483712.7524907999</v>
          </cell>
          <cell r="R419">
            <v>2568531.09</v>
          </cell>
          <cell r="S419">
            <v>19762920</v>
          </cell>
          <cell r="T419">
            <v>0</v>
          </cell>
        </row>
        <row r="420">
          <cell r="P420">
            <v>10129603.428118331</v>
          </cell>
          <cell r="R420">
            <v>2387600.1</v>
          </cell>
          <cell r="S420">
            <v>17701560</v>
          </cell>
          <cell r="T420">
            <v>2355249.3838146701</v>
          </cell>
        </row>
        <row r="421">
          <cell r="P421">
            <v>886090.96180000121</v>
          </cell>
          <cell r="R421">
            <v>2164436.5467999997</v>
          </cell>
          <cell r="S421">
            <v>17413302.239999998</v>
          </cell>
          <cell r="T421">
            <v>1546650.0814000033</v>
          </cell>
        </row>
        <row r="422">
          <cell r="P422">
            <v>930573.32250000024</v>
          </cell>
          <cell r="R422">
            <v>1062863.97</v>
          </cell>
          <cell r="S422">
            <v>1640052.0527695997</v>
          </cell>
          <cell r="T422">
            <v>0</v>
          </cell>
        </row>
        <row r="423">
          <cell r="P423">
            <v>1398916.8396544</v>
          </cell>
          <cell r="R423">
            <v>100255.8</v>
          </cell>
          <cell r="S423">
            <v>0</v>
          </cell>
          <cell r="T423">
            <v>333673.49010941229</v>
          </cell>
        </row>
        <row r="424">
          <cell r="P424">
            <v>2682675.2085677697</v>
          </cell>
          <cell r="R424">
            <v>133038.6</v>
          </cell>
          <cell r="S424">
            <v>4695480</v>
          </cell>
          <cell r="T424">
            <v>523226.15713554062</v>
          </cell>
        </row>
        <row r="425">
          <cell r="P425">
            <v>2843838.4141774648</v>
          </cell>
          <cell r="R425">
            <v>127673.4</v>
          </cell>
          <cell r="S425">
            <v>3216138.08</v>
          </cell>
          <cell r="T425">
            <v>3500756.3641976733</v>
          </cell>
        </row>
        <row r="426">
          <cell r="P426">
            <v>331357.31247093313</v>
          </cell>
          <cell r="R426">
            <v>466035.92</v>
          </cell>
          <cell r="S426">
            <v>4528440</v>
          </cell>
          <cell r="T426">
            <v>1322917.7649418665</v>
          </cell>
        </row>
        <row r="427">
          <cell r="P427">
            <v>1386547.1137890664</v>
          </cell>
          <cell r="R427">
            <v>231788.24</v>
          </cell>
          <cell r="S427">
            <v>4466725.7279000003</v>
          </cell>
          <cell r="T427">
            <v>3017508.3841176555</v>
          </cell>
        </row>
        <row r="428">
          <cell r="P428">
            <v>6571877.8117803605</v>
          </cell>
          <cell r="R428">
            <v>1145854.1600000001</v>
          </cell>
        </row>
        <row r="429">
          <cell r="P429">
            <v>3797418.9970000004</v>
          </cell>
          <cell r="R429">
            <v>1250766.44</v>
          </cell>
          <cell r="S429">
            <v>1113637.9096748391</v>
          </cell>
          <cell r="T429">
            <v>0</v>
          </cell>
        </row>
        <row r="430">
          <cell r="P430">
            <v>1276378.0712522666</v>
          </cell>
          <cell r="R430">
            <v>169987.72999999998</v>
          </cell>
          <cell r="S430">
            <v>4469610.4400000004</v>
          </cell>
          <cell r="T430">
            <v>2278320.1825045338</v>
          </cell>
        </row>
        <row r="431">
          <cell r="P431">
            <v>1104159.1966666665</v>
          </cell>
          <cell r="R431">
            <v>716576.24</v>
          </cell>
          <cell r="S431">
            <v>4853160</v>
          </cell>
          <cell r="T431">
            <v>767204.27575933374</v>
          </cell>
        </row>
        <row r="432">
          <cell r="R432">
            <v>495536.14</v>
          </cell>
          <cell r="S432">
            <v>3082024.4333999995</v>
          </cell>
          <cell r="T432">
            <v>5.8207660913467407E-11</v>
          </cell>
        </row>
        <row r="433">
          <cell r="P433">
            <v>3312889.3466666671</v>
          </cell>
          <cell r="R433">
            <v>1493518.79</v>
          </cell>
          <cell r="S433">
            <v>10619640</v>
          </cell>
          <cell r="T433">
            <v>2539401.0255113319</v>
          </cell>
        </row>
        <row r="434">
          <cell r="P434">
            <v>489303.72999999952</v>
          </cell>
          <cell r="R434">
            <v>863657.62</v>
          </cell>
          <cell r="S434">
            <v>6415920</v>
          </cell>
          <cell r="T434">
            <v>0</v>
          </cell>
        </row>
        <row r="435">
          <cell r="R435">
            <v>1643881.3900000001</v>
          </cell>
          <cell r="S435">
            <v>8520160.7199999988</v>
          </cell>
          <cell r="T435">
            <v>0</v>
          </cell>
        </row>
        <row r="436">
          <cell r="P436">
            <v>3324827.2333333329</v>
          </cell>
          <cell r="R436">
            <v>444526.31000000006</v>
          </cell>
          <cell r="S436">
            <v>3594082.05</v>
          </cell>
          <cell r="T436">
            <v>1958133.2646326674</v>
          </cell>
        </row>
        <row r="437">
          <cell r="R437">
            <v>370716.75999999995</v>
          </cell>
          <cell r="S437">
            <v>1440406.782842</v>
          </cell>
          <cell r="T437">
            <v>0</v>
          </cell>
        </row>
        <row r="438">
          <cell r="P438">
            <v>6153125.9248689683</v>
          </cell>
          <cell r="R438">
            <v>1380937.2</v>
          </cell>
          <cell r="S438">
            <v>9903600</v>
          </cell>
          <cell r="T438">
            <v>11046935.485299297</v>
          </cell>
        </row>
        <row r="439">
          <cell r="P439">
            <v>0</v>
          </cell>
          <cell r="R439">
            <v>1454282.82</v>
          </cell>
          <cell r="S439">
            <v>6398386.5260119997</v>
          </cell>
          <cell r="T439">
            <v>0</v>
          </cell>
        </row>
        <row r="440">
          <cell r="P440">
            <v>854862.32758393337</v>
          </cell>
          <cell r="R440">
            <v>179774.24599999998</v>
          </cell>
          <cell r="S440">
            <v>338499.6</v>
          </cell>
          <cell r="T440">
            <v>1419063.070167867</v>
          </cell>
        </row>
        <row r="441">
          <cell r="P441">
            <v>2042518.3920666666</v>
          </cell>
          <cell r="R441">
            <v>216869.5638</v>
          </cell>
          <cell r="S441">
            <v>448910.27999999997</v>
          </cell>
          <cell r="T441">
            <v>3928380.2241333337</v>
          </cell>
        </row>
        <row r="442">
          <cell r="P442">
            <v>572522.35835117346</v>
          </cell>
          <cell r="R442">
            <v>153563.35</v>
          </cell>
          <cell r="S442">
            <v>305868</v>
          </cell>
          <cell r="T442">
            <v>926588.10750234686</v>
          </cell>
        </row>
        <row r="443">
          <cell r="P443">
            <v>4932346.6957104206</v>
          </cell>
          <cell r="R443">
            <v>426341.73599999998</v>
          </cell>
          <cell r="S443">
            <v>939159.59999999986</v>
          </cell>
          <cell r="T443">
            <v>8333125.1423208397</v>
          </cell>
        </row>
        <row r="444">
          <cell r="P444">
            <v>2036554.7715932464</v>
          </cell>
          <cell r="R444">
            <v>182941.56399999998</v>
          </cell>
          <cell r="S444">
            <v>411260.39999999991</v>
          </cell>
          <cell r="T444">
            <v>3407951.6472864933</v>
          </cell>
        </row>
        <row r="445">
          <cell r="P445">
            <v>2190719.200666667</v>
          </cell>
          <cell r="R445">
            <v>229660.23199999999</v>
          </cell>
          <cell r="S445">
            <v>520657.19999999995</v>
          </cell>
          <cell r="T445">
            <v>4239251.4037333336</v>
          </cell>
        </row>
        <row r="446">
          <cell r="P446">
            <v>4726214.1316666668</v>
          </cell>
          <cell r="Q446">
            <v>809042.81499999994</v>
          </cell>
          <cell r="R446">
            <v>199998.12</v>
          </cell>
          <cell r="S446">
            <v>583451.99999999988</v>
          </cell>
          <cell r="T446">
            <v>10539705.663333334</v>
          </cell>
        </row>
        <row r="447">
          <cell r="P447">
            <v>1550168.3224000398</v>
          </cell>
          <cell r="Q447">
            <v>210000</v>
          </cell>
          <cell r="R447">
            <v>340980.2868</v>
          </cell>
          <cell r="S447">
            <v>804748.07999999984</v>
          </cell>
          <cell r="T447">
            <v>2565193.695800079</v>
          </cell>
        </row>
        <row r="448">
          <cell r="R448">
            <v>2262800.4500000002</v>
          </cell>
          <cell r="S448">
            <v>3946638.5555262594</v>
          </cell>
          <cell r="T448">
            <v>0</v>
          </cell>
        </row>
        <row r="449">
          <cell r="R449">
            <v>1050228.8737864401</v>
          </cell>
          <cell r="S449">
            <v>0</v>
          </cell>
          <cell r="T449">
            <v>0</v>
          </cell>
        </row>
        <row r="450">
          <cell r="R450">
            <v>293473.29564598005</v>
          </cell>
          <cell r="S450">
            <v>0</v>
          </cell>
          <cell r="T450">
            <v>0</v>
          </cell>
        </row>
        <row r="451">
          <cell r="R451">
            <v>321001.14</v>
          </cell>
          <cell r="S451">
            <v>0</v>
          </cell>
          <cell r="T451">
            <v>0</v>
          </cell>
        </row>
        <row r="452">
          <cell r="R452">
            <v>1873270.93</v>
          </cell>
          <cell r="S452">
            <v>0</v>
          </cell>
          <cell r="T452">
            <v>0</v>
          </cell>
        </row>
        <row r="453">
          <cell r="R453">
            <v>1393368.6</v>
          </cell>
          <cell r="S453">
            <v>858580.2353626797</v>
          </cell>
          <cell r="T453">
            <v>0</v>
          </cell>
        </row>
        <row r="454">
          <cell r="R454">
            <v>1363004.8699999999</v>
          </cell>
          <cell r="S454">
            <v>1079218.7512871202</v>
          </cell>
          <cell r="T454">
            <v>0</v>
          </cell>
        </row>
        <row r="455">
          <cell r="P455">
            <v>2605661.0315339789</v>
          </cell>
          <cell r="R455">
            <v>621865.63000000012</v>
          </cell>
          <cell r="S455">
            <v>2982539.2859612601</v>
          </cell>
          <cell r="T455">
            <v>0</v>
          </cell>
        </row>
        <row r="456">
          <cell r="P456">
            <v>0</v>
          </cell>
          <cell r="R456">
            <v>0</v>
          </cell>
          <cell r="S456">
            <v>340500.39751072001</v>
          </cell>
          <cell r="T456">
            <v>0</v>
          </cell>
        </row>
        <row r="457">
          <cell r="P457">
            <v>2067746.9300000002</v>
          </cell>
          <cell r="R457">
            <v>652968.09999999986</v>
          </cell>
          <cell r="S457">
            <v>10554072.310000001</v>
          </cell>
          <cell r="T457">
            <v>0</v>
          </cell>
        </row>
        <row r="459">
          <cell r="Q459">
            <v>0</v>
          </cell>
          <cell r="R459">
            <v>5412177.9005999994</v>
          </cell>
          <cell r="S459">
            <v>5361902.0994000006</v>
          </cell>
          <cell r="T459">
            <v>0</v>
          </cell>
        </row>
        <row r="460">
          <cell r="R460">
            <v>3109557.33</v>
          </cell>
          <cell r="S460">
            <v>0</v>
          </cell>
          <cell r="T460">
            <v>0</v>
          </cell>
        </row>
        <row r="461">
          <cell r="R461">
            <v>1171287.6801999998</v>
          </cell>
          <cell r="S461">
            <v>3441064.7740459521</v>
          </cell>
          <cell r="T461">
            <v>0</v>
          </cell>
        </row>
        <row r="462">
          <cell r="R462">
            <v>589325.33340000012</v>
          </cell>
          <cell r="S462">
            <v>4399990.7763349582</v>
          </cell>
          <cell r="T462">
            <v>0</v>
          </cell>
        </row>
        <row r="463">
          <cell r="R463">
            <v>4370409.08</v>
          </cell>
          <cell r="S463">
            <v>6604840.123776</v>
          </cell>
          <cell r="T463">
            <v>0</v>
          </cell>
        </row>
        <row r="464">
          <cell r="R464">
            <v>3475803.7290000003</v>
          </cell>
          <cell r="S464">
            <v>28472875.204052545</v>
          </cell>
          <cell r="T464">
            <v>0</v>
          </cell>
        </row>
        <row r="465">
          <cell r="P465">
            <v>3678482.7385679903</v>
          </cell>
          <cell r="Q465">
            <v>0</v>
          </cell>
          <cell r="R465">
            <v>1358690.65</v>
          </cell>
          <cell r="S465">
            <v>8795160</v>
          </cell>
          <cell r="T465">
            <v>14710804.04189761</v>
          </cell>
        </row>
        <row r="466">
          <cell r="P466">
            <v>3283800.1961900308</v>
          </cell>
          <cell r="Q466">
            <v>0</v>
          </cell>
          <cell r="R466">
            <v>1402191.16</v>
          </cell>
          <cell r="S466">
            <v>9167760</v>
          </cell>
          <cell r="T466">
            <v>10046894.151999481</v>
          </cell>
        </row>
        <row r="467">
          <cell r="P467">
            <v>2740842.16343422</v>
          </cell>
          <cell r="R467">
            <v>1218909.47</v>
          </cell>
          <cell r="S467">
            <v>15541920</v>
          </cell>
          <cell r="T467">
            <v>5373142.9411609992</v>
          </cell>
        </row>
        <row r="468">
          <cell r="P468">
            <v>3299198.8272420606</v>
          </cell>
          <cell r="R468">
            <v>706496.33</v>
          </cell>
          <cell r="S468">
            <v>13269140.084563842</v>
          </cell>
          <cell r="T468">
            <v>2823458.8841608651</v>
          </cell>
        </row>
        <row r="469">
          <cell r="P469">
            <v>1728310.2671391205</v>
          </cell>
          <cell r="R469">
            <v>1773436.21</v>
          </cell>
          <cell r="S469">
            <v>11076120</v>
          </cell>
          <cell r="T469">
            <v>3198089.7338004783</v>
          </cell>
        </row>
        <row r="470">
          <cell r="P470">
            <v>3325117.073269573</v>
          </cell>
          <cell r="R470">
            <v>893007.83000000007</v>
          </cell>
          <cell r="T470">
            <v>22606260.395474695</v>
          </cell>
        </row>
        <row r="471">
          <cell r="R471">
            <v>0</v>
          </cell>
          <cell r="S471">
            <v>7084313.3406541934</v>
          </cell>
          <cell r="T471">
            <v>0</v>
          </cell>
        </row>
        <row r="472">
          <cell r="R472">
            <v>276072.63532301196</v>
          </cell>
          <cell r="S472">
            <v>516245.47758200817</v>
          </cell>
          <cell r="T472">
            <v>5.8207660913467407E-11</v>
          </cell>
        </row>
        <row r="473">
          <cell r="P473">
            <v>3488737.6475839727</v>
          </cell>
          <cell r="R473">
            <v>0</v>
          </cell>
          <cell r="S473">
            <v>12767916.109760767</v>
          </cell>
          <cell r="T473">
            <v>7468580.5560530256</v>
          </cell>
        </row>
        <row r="474">
          <cell r="R474">
            <v>2596161.39</v>
          </cell>
          <cell r="S474">
            <v>12175359.900958851</v>
          </cell>
          <cell r="T474">
            <v>9.3132257461547852E-10</v>
          </cell>
        </row>
        <row r="475">
          <cell r="R475">
            <v>7265477.3361999998</v>
          </cell>
          <cell r="S475">
            <v>9083678.5264972188</v>
          </cell>
          <cell r="T475">
            <v>0</v>
          </cell>
        </row>
        <row r="476">
          <cell r="R476">
            <v>5227881.9578</v>
          </cell>
          <cell r="S476">
            <v>5546198.0422</v>
          </cell>
          <cell r="T476">
            <v>0</v>
          </cell>
        </row>
        <row r="477">
          <cell r="R477">
            <v>2921980.0100000002</v>
          </cell>
          <cell r="S477">
            <v>10728350.625379208</v>
          </cell>
          <cell r="T477">
            <v>0</v>
          </cell>
        </row>
        <row r="478">
          <cell r="P478">
            <v>453049.84037679993</v>
          </cell>
          <cell r="R478">
            <v>1421354.58</v>
          </cell>
          <cell r="S478">
            <v>15719613.43</v>
          </cell>
          <cell r="T478">
            <v>0</v>
          </cell>
        </row>
        <row r="479">
          <cell r="P479">
            <v>3571794.2067385912</v>
          </cell>
          <cell r="R479">
            <v>46238.970000000088</v>
          </cell>
          <cell r="S479">
            <v>10006846.59</v>
          </cell>
          <cell r="T479">
            <v>2451084.0779104792</v>
          </cell>
        </row>
        <row r="480">
          <cell r="S480">
            <v>4281809.6559070544</v>
          </cell>
        </row>
        <row r="481">
          <cell r="R481">
            <v>2473160.92</v>
          </cell>
          <cell r="S481">
            <v>13390746.94463787</v>
          </cell>
          <cell r="T481">
            <v>4.6566128730773926E-10</v>
          </cell>
        </row>
        <row r="482">
          <cell r="R482">
            <v>5277721.8474000003</v>
          </cell>
          <cell r="S482">
            <v>5496358.1525999997</v>
          </cell>
          <cell r="T482">
            <v>0</v>
          </cell>
        </row>
        <row r="483">
          <cell r="P483">
            <v>749476.04747032025</v>
          </cell>
          <cell r="R483">
            <v>557135.78</v>
          </cell>
          <cell r="S483">
            <v>1483225.731328845</v>
          </cell>
          <cell r="T483">
            <v>0</v>
          </cell>
        </row>
        <row r="484">
          <cell r="R484">
            <v>1901281.1421999999</v>
          </cell>
          <cell r="S484">
            <v>4360492.2103414061</v>
          </cell>
          <cell r="T484">
            <v>2.3283064365386963E-10</v>
          </cell>
        </row>
        <row r="485">
          <cell r="R485">
            <v>6977187.2571999999</v>
          </cell>
          <cell r="S485">
            <v>17662747.072313033</v>
          </cell>
          <cell r="T485">
            <v>0</v>
          </cell>
        </row>
        <row r="486">
          <cell r="P486">
            <v>0</v>
          </cell>
          <cell r="R486">
            <v>1789671.8205999997</v>
          </cell>
          <cell r="S486">
            <v>11825833.996154271</v>
          </cell>
          <cell r="T486">
            <v>0</v>
          </cell>
        </row>
        <row r="487">
          <cell r="P487">
            <v>3288504.7317224042</v>
          </cell>
          <cell r="R487">
            <v>2857758.32</v>
          </cell>
          <cell r="S487">
            <v>17785800</v>
          </cell>
          <cell r="T487">
            <v>6403404.9709526636</v>
          </cell>
        </row>
        <row r="488">
          <cell r="P488">
            <v>7716317.4366000015</v>
          </cell>
          <cell r="R488">
            <v>10240482.563399998</v>
          </cell>
        </row>
        <row r="489">
          <cell r="P489">
            <v>6843315.0602000002</v>
          </cell>
          <cell r="R489">
            <v>7749271.8798000002</v>
          </cell>
          <cell r="T489">
            <v>3364213.0599999996</v>
          </cell>
        </row>
        <row r="490">
          <cell r="R490">
            <v>1009698.5878754712</v>
          </cell>
          <cell r="S490">
            <v>265750.69702665368</v>
          </cell>
          <cell r="T490">
            <v>0</v>
          </cell>
        </row>
        <row r="491">
          <cell r="P491">
            <v>2733720.5987020801</v>
          </cell>
          <cell r="R491">
            <v>2624004.63</v>
          </cell>
          <cell r="S491">
            <v>16547040</v>
          </cell>
          <cell r="T491">
            <v>582694.80000000075</v>
          </cell>
        </row>
        <row r="492">
          <cell r="R492">
            <v>2103623.1689999998</v>
          </cell>
          <cell r="S492">
            <v>1316240.2452083402</v>
          </cell>
          <cell r="T492">
            <v>0</v>
          </cell>
        </row>
        <row r="493">
          <cell r="R493">
            <v>2214546.784</v>
          </cell>
          <cell r="S493">
            <v>9288655.1755069178</v>
          </cell>
          <cell r="T493">
            <v>0</v>
          </cell>
        </row>
        <row r="494">
          <cell r="R494">
            <v>2791378.78</v>
          </cell>
          <cell r="S494">
            <v>15721684.25403087</v>
          </cell>
          <cell r="T494">
            <v>0</v>
          </cell>
        </row>
        <row r="495">
          <cell r="R495">
            <v>2136734.9907999998</v>
          </cell>
          <cell r="T495">
            <v>1454625.0092000002</v>
          </cell>
        </row>
        <row r="496">
          <cell r="P496">
            <v>1140762.2226702368</v>
          </cell>
          <cell r="R496">
            <v>1819924.9996</v>
          </cell>
          <cell r="S496">
            <v>11198557.212003253</v>
          </cell>
        </row>
        <row r="497">
          <cell r="P497">
            <v>3090162.8634445257</v>
          </cell>
          <cell r="R497">
            <v>437725.94620000006</v>
          </cell>
          <cell r="S497">
            <v>12322887.476784125</v>
          </cell>
          <cell r="T497">
            <v>12300599.17478494</v>
          </cell>
        </row>
        <row r="498">
          <cell r="R498">
            <v>739592.79219999991</v>
          </cell>
          <cell r="S498">
            <v>6329542.682707618</v>
          </cell>
          <cell r="T498">
            <v>0</v>
          </cell>
        </row>
        <row r="499">
          <cell r="P499">
            <v>1268562.6795129601</v>
          </cell>
          <cell r="R499">
            <v>673546.79999999993</v>
          </cell>
          <cell r="S499">
            <v>3174310.8775531789</v>
          </cell>
          <cell r="T499">
            <v>0</v>
          </cell>
        </row>
        <row r="500">
          <cell r="P500">
            <v>1908022.4918</v>
          </cell>
          <cell r="R500">
            <v>1683337.5082</v>
          </cell>
          <cell r="S500">
            <v>0</v>
          </cell>
          <cell r="T500">
            <v>0</v>
          </cell>
        </row>
        <row r="501">
          <cell r="R501">
            <v>2103716.6800000002</v>
          </cell>
          <cell r="S501">
            <v>1620235.1889671171</v>
          </cell>
          <cell r="T501">
            <v>0</v>
          </cell>
        </row>
        <row r="502">
          <cell r="R502">
            <v>2110631.09</v>
          </cell>
          <cell r="S502">
            <v>3593908.37634</v>
          </cell>
          <cell r="T502">
            <v>0</v>
          </cell>
        </row>
        <row r="503">
          <cell r="R503">
            <v>2116179.3499999996</v>
          </cell>
          <cell r="S503">
            <v>5442432.9704800006</v>
          </cell>
          <cell r="T503">
            <v>4.6566128730773926E-10</v>
          </cell>
        </row>
        <row r="504">
          <cell r="P504">
            <v>1188980.4111846876</v>
          </cell>
          <cell r="R504">
            <v>995642.04</v>
          </cell>
          <cell r="S504">
            <v>6685920</v>
          </cell>
          <cell r="T504">
            <v>2103173.9414732046</v>
          </cell>
        </row>
        <row r="505">
          <cell r="R505">
            <v>1808425.52</v>
          </cell>
          <cell r="S505">
            <v>9467681.5061340202</v>
          </cell>
          <cell r="T505">
            <v>2.3283064365386963E-10</v>
          </cell>
        </row>
        <row r="506">
          <cell r="R506">
            <v>2863173.66</v>
          </cell>
          <cell r="S506">
            <v>6720055.6046912</v>
          </cell>
          <cell r="T506">
            <v>0</v>
          </cell>
        </row>
        <row r="507">
          <cell r="P507">
            <v>687023.047624161</v>
          </cell>
          <cell r="R507">
            <v>1425904.3699999999</v>
          </cell>
          <cell r="S507">
            <v>9996505.4600000009</v>
          </cell>
          <cell r="T507">
            <v>704433.06082281657</v>
          </cell>
        </row>
        <row r="508">
          <cell r="P508">
            <v>5162464.244825148</v>
          </cell>
          <cell r="R508">
            <v>0</v>
          </cell>
          <cell r="S508">
            <v>6559427.6825673096</v>
          </cell>
          <cell r="T508">
            <v>18599262.85736911</v>
          </cell>
        </row>
        <row r="509">
          <cell r="R509">
            <v>4082540.3367999997</v>
          </cell>
          <cell r="S509">
            <v>9661536.5234342795</v>
          </cell>
          <cell r="T509">
            <v>0</v>
          </cell>
        </row>
        <row r="510">
          <cell r="R510">
            <v>1799839.3219999999</v>
          </cell>
          <cell r="S510">
            <v>16819275.878956474</v>
          </cell>
        </row>
        <row r="511">
          <cell r="P511">
            <v>534822.96800000034</v>
          </cell>
          <cell r="R511">
            <v>603918.38</v>
          </cell>
          <cell r="S511">
            <v>3461760</v>
          </cell>
          <cell r="T511">
            <v>15433383.212000001</v>
          </cell>
        </row>
        <row r="512">
          <cell r="P512">
            <v>3288801.0671485327</v>
          </cell>
          <cell r="R512">
            <v>2704214.54</v>
          </cell>
          <cell r="S512">
            <v>17384760</v>
          </cell>
          <cell r="T512">
            <v>9608619.1565835811</v>
          </cell>
        </row>
        <row r="513">
          <cell r="R513">
            <v>5418954.5269999998</v>
          </cell>
          <cell r="S513">
            <v>2143891.4852871755</v>
          </cell>
          <cell r="T513">
            <v>0</v>
          </cell>
        </row>
        <row r="514">
          <cell r="P514">
            <v>1063992.5620395201</v>
          </cell>
          <cell r="R514">
            <v>647279.99</v>
          </cell>
          <cell r="S514">
            <v>4088520</v>
          </cell>
          <cell r="T514">
            <v>997816.33227279969</v>
          </cell>
        </row>
        <row r="515">
          <cell r="R515">
            <v>2453478.9500000002</v>
          </cell>
          <cell r="S515">
            <v>869629.53432209883</v>
          </cell>
          <cell r="T515">
            <v>0</v>
          </cell>
        </row>
        <row r="516">
          <cell r="P516">
            <v>0</v>
          </cell>
          <cell r="R516">
            <v>3647493.98</v>
          </cell>
          <cell r="S516">
            <v>22130030.950161468</v>
          </cell>
          <cell r="T516">
            <v>0</v>
          </cell>
        </row>
        <row r="517">
          <cell r="P517">
            <v>2937535.5499065467</v>
          </cell>
          <cell r="R517">
            <v>0</v>
          </cell>
          <cell r="S517">
            <v>6597178.9126290623</v>
          </cell>
          <cell r="T517">
            <v>4425214.320706496</v>
          </cell>
        </row>
        <row r="518">
          <cell r="R518">
            <v>3004626.7699999996</v>
          </cell>
          <cell r="S518">
            <v>4532024.3210547995</v>
          </cell>
          <cell r="T518">
            <v>0</v>
          </cell>
        </row>
        <row r="519">
          <cell r="P519">
            <v>5155802.1643344508</v>
          </cell>
          <cell r="R519">
            <v>3546652.9</v>
          </cell>
          <cell r="S519">
            <v>22244040</v>
          </cell>
          <cell r="T519">
            <v>15270010.988928385</v>
          </cell>
        </row>
        <row r="520">
          <cell r="R520">
            <v>2653756.7599999998</v>
          </cell>
          <cell r="S520">
            <v>973949.37059645494</v>
          </cell>
          <cell r="T520">
            <v>0</v>
          </cell>
        </row>
        <row r="521">
          <cell r="P521">
            <v>2102054.094579109</v>
          </cell>
          <cell r="R521">
            <v>4320165.2457999997</v>
          </cell>
          <cell r="S521">
            <v>28443790.440000005</v>
          </cell>
          <cell r="T521">
            <v>4817819.4587373249</v>
          </cell>
        </row>
        <row r="522">
          <cell r="R522">
            <v>3724080.84</v>
          </cell>
          <cell r="S522">
            <v>24963967.491907835</v>
          </cell>
          <cell r="T522">
            <v>0</v>
          </cell>
        </row>
        <row r="523">
          <cell r="P523">
            <v>1002935.5173789167</v>
          </cell>
          <cell r="R523">
            <v>2144471.5296</v>
          </cell>
          <cell r="S523">
            <v>13186763.279999999</v>
          </cell>
          <cell r="T523">
            <v>3419384.3553367518</v>
          </cell>
        </row>
        <row r="524">
          <cell r="R524">
            <v>2445791.54</v>
          </cell>
          <cell r="S524">
            <v>12598505.284234125</v>
          </cell>
          <cell r="T524">
            <v>4.6566128730773926E-10</v>
          </cell>
        </row>
        <row r="525">
          <cell r="P525">
            <v>1714925.7675000001</v>
          </cell>
          <cell r="R525">
            <v>552771.29</v>
          </cell>
          <cell r="S525">
            <v>3949200</v>
          </cell>
          <cell r="T525">
            <v>3692693.6309000002</v>
          </cell>
        </row>
        <row r="526">
          <cell r="R526">
            <v>2112725.9468</v>
          </cell>
          <cell r="S526">
            <v>7712878.9537436506</v>
          </cell>
          <cell r="T526">
            <v>0</v>
          </cell>
        </row>
        <row r="527">
          <cell r="P527">
            <v>3254083.8187434226</v>
          </cell>
          <cell r="R527">
            <v>389159.90639999998</v>
          </cell>
          <cell r="S527">
            <v>10694937.309999999</v>
          </cell>
        </row>
        <row r="528">
          <cell r="P528">
            <v>3538238.8867999995</v>
          </cell>
          <cell r="Q528">
            <v>0</v>
          </cell>
          <cell r="R528">
            <v>6241761.1132000005</v>
          </cell>
        </row>
        <row r="529">
          <cell r="R529">
            <v>1949895.9373999999</v>
          </cell>
          <cell r="S529">
            <v>8487096.6621205639</v>
          </cell>
          <cell r="T529">
            <v>4.6566128730773926E-10</v>
          </cell>
        </row>
        <row r="530">
          <cell r="P530">
            <v>2200544.6488000001</v>
          </cell>
          <cell r="R530">
            <v>1390815.3511999999</v>
          </cell>
        </row>
        <row r="531">
          <cell r="P531">
            <v>4650735.0838000001</v>
          </cell>
          <cell r="Q531">
            <v>0</v>
          </cell>
          <cell r="R531">
            <v>2531984.9161999999</v>
          </cell>
        </row>
        <row r="532">
          <cell r="R532">
            <v>1572282.99</v>
          </cell>
          <cell r="S532">
            <v>1411401.0800000003</v>
          </cell>
          <cell r="T532">
            <v>0</v>
          </cell>
        </row>
        <row r="533">
          <cell r="R533">
            <v>650714.24</v>
          </cell>
          <cell r="S533">
            <v>2739832.6399999997</v>
          </cell>
          <cell r="T533">
            <v>0</v>
          </cell>
        </row>
        <row r="534">
          <cell r="R534">
            <v>393369.2</v>
          </cell>
          <cell r="S534">
            <v>196198.39499999996</v>
          </cell>
          <cell r="T534">
            <v>0</v>
          </cell>
        </row>
        <row r="535">
          <cell r="R535">
            <v>214406.8</v>
          </cell>
          <cell r="S535">
            <v>295733.65280000004</v>
          </cell>
          <cell r="T535">
            <v>0</v>
          </cell>
        </row>
        <row r="536">
          <cell r="R536">
            <v>306771.38</v>
          </cell>
          <cell r="S536">
            <v>79875.565300000017</v>
          </cell>
          <cell r="T536">
            <v>0</v>
          </cell>
        </row>
        <row r="537">
          <cell r="P537">
            <v>0</v>
          </cell>
          <cell r="R537">
            <v>172568.74000000002</v>
          </cell>
          <cell r="S537">
            <v>1866187.7726</v>
          </cell>
          <cell r="T537">
            <v>0</v>
          </cell>
        </row>
        <row r="538">
          <cell r="Q538">
            <v>0</v>
          </cell>
          <cell r="R538">
            <v>11169257.9377</v>
          </cell>
          <cell r="S538">
            <v>10367630.278018933</v>
          </cell>
          <cell r="T538">
            <v>0</v>
          </cell>
        </row>
        <row r="539">
          <cell r="Q539">
            <v>0</v>
          </cell>
          <cell r="R539">
            <v>13086959.943799999</v>
          </cell>
          <cell r="S539">
            <v>12052560.056200001</v>
          </cell>
          <cell r="T539">
            <v>0</v>
          </cell>
        </row>
        <row r="540">
          <cell r="Q540">
            <v>0</v>
          </cell>
          <cell r="R540">
            <v>6693999.8041399997</v>
          </cell>
          <cell r="S540">
            <v>7697493.4512813147</v>
          </cell>
          <cell r="T540">
            <v>0</v>
          </cell>
        </row>
        <row r="541">
          <cell r="P541">
            <v>127594.26226869</v>
          </cell>
          <cell r="R541">
            <v>4101886.91</v>
          </cell>
          <cell r="S541">
            <v>27054000</v>
          </cell>
          <cell r="T541">
            <v>8320001.4558427483</v>
          </cell>
        </row>
        <row r="542">
          <cell r="P542">
            <v>3200622.2373585771</v>
          </cell>
          <cell r="R542">
            <v>1253870.0724331199</v>
          </cell>
          <cell r="S542">
            <v>14180040</v>
          </cell>
          <cell r="T542">
            <v>4601161.9519343041</v>
          </cell>
        </row>
        <row r="543">
          <cell r="P543">
            <v>566089.32750000013</v>
          </cell>
          <cell r="R543">
            <v>273418.77</v>
          </cell>
          <cell r="S543">
            <v>2422440</v>
          </cell>
          <cell r="T543">
            <v>922339.09169999976</v>
          </cell>
        </row>
        <row r="544">
          <cell r="P544">
            <v>2032936.2280000001</v>
          </cell>
          <cell r="R544">
            <v>1722849.2049833797</v>
          </cell>
          <cell r="S544">
            <v>29890060.559999999</v>
          </cell>
          <cell r="T544">
            <v>7548754.287016619</v>
          </cell>
        </row>
        <row r="545">
          <cell r="P545">
            <v>3038566.1072513652</v>
          </cell>
          <cell r="R545">
            <v>648286.88</v>
          </cell>
          <cell r="S545">
            <v>4623480</v>
          </cell>
          <cell r="T545">
            <v>9134578.5217540953</v>
          </cell>
        </row>
        <row r="546">
          <cell r="R546">
            <v>928129.97294748016</v>
          </cell>
          <cell r="S546">
            <v>4071369.0388525194</v>
          </cell>
          <cell r="T546">
            <v>4.6566128730773926E-10</v>
          </cell>
        </row>
        <row r="547">
          <cell r="R547">
            <v>2221077.79</v>
          </cell>
          <cell r="S547">
            <v>91518.012499999721</v>
          </cell>
          <cell r="T547">
            <v>0</v>
          </cell>
        </row>
        <row r="548">
          <cell r="R548">
            <v>1578343.95</v>
          </cell>
          <cell r="S548">
            <v>0</v>
          </cell>
          <cell r="T548">
            <v>0</v>
          </cell>
        </row>
        <row r="549">
          <cell r="R549">
            <v>960081.54</v>
          </cell>
          <cell r="S549">
            <v>7281781.2859200006</v>
          </cell>
          <cell r="T549">
            <v>0</v>
          </cell>
        </row>
        <row r="550">
          <cell r="P550">
            <v>2512560.0679270476</v>
          </cell>
          <cell r="Q550">
            <v>0</v>
          </cell>
          <cell r="R550">
            <v>682851.66</v>
          </cell>
          <cell r="S550">
            <v>4601880</v>
          </cell>
          <cell r="T550">
            <v>11485318.241979901</v>
          </cell>
        </row>
        <row r="551">
          <cell r="R551">
            <v>764918.96504399984</v>
          </cell>
          <cell r="S551">
            <v>11057692.125712002</v>
          </cell>
          <cell r="T551">
            <v>0</v>
          </cell>
        </row>
        <row r="552">
          <cell r="R552">
            <v>1090383.0156</v>
          </cell>
          <cell r="S552">
            <v>0</v>
          </cell>
          <cell r="T552">
            <v>0</v>
          </cell>
        </row>
        <row r="553">
          <cell r="P553">
            <v>6350229.8080000002</v>
          </cell>
          <cell r="R553">
            <v>2630243.4499999997</v>
          </cell>
          <cell r="S553">
            <v>18028440</v>
          </cell>
          <cell r="T553">
            <v>25607268.711999997</v>
          </cell>
        </row>
        <row r="554">
          <cell r="P554">
            <v>3677895.9417703999</v>
          </cell>
          <cell r="R554">
            <v>1462998.8499999999</v>
          </cell>
          <cell r="S554">
            <v>9807202.6400000006</v>
          </cell>
          <cell r="T554">
            <v>10764374.292081598</v>
          </cell>
        </row>
        <row r="555">
          <cell r="P555">
            <v>0</v>
          </cell>
          <cell r="R555">
            <v>449546.89999999997</v>
          </cell>
          <cell r="S555">
            <v>4822867.6245999988</v>
          </cell>
          <cell r="T555">
            <v>0</v>
          </cell>
        </row>
        <row r="556">
          <cell r="P556">
            <v>8517894.7578108646</v>
          </cell>
          <cell r="Q556">
            <v>0</v>
          </cell>
          <cell r="R556">
            <v>1208620.8999999999</v>
          </cell>
          <cell r="S556">
            <v>12792600</v>
          </cell>
          <cell r="T556">
            <v>31591743.488071643</v>
          </cell>
        </row>
        <row r="557">
          <cell r="P557">
            <v>4581465.5337166088</v>
          </cell>
          <cell r="Q557">
            <v>0</v>
          </cell>
          <cell r="R557">
            <v>2060779.94</v>
          </cell>
          <cell r="S557">
            <v>13014720</v>
          </cell>
          <cell r="T557">
            <v>17602491.334866434</v>
          </cell>
        </row>
        <row r="558">
          <cell r="P558">
            <v>1511702.0514524882</v>
          </cell>
          <cell r="R558">
            <v>1989936.72</v>
          </cell>
          <cell r="S558">
            <v>12354840</v>
          </cell>
          <cell r="T558">
            <v>4548433.3543574661</v>
          </cell>
        </row>
        <row r="559">
          <cell r="P559">
            <v>3119886.4825000009</v>
          </cell>
          <cell r="Q559">
            <v>0</v>
          </cell>
          <cell r="R559">
            <v>1715789.03</v>
          </cell>
          <cell r="S559">
            <v>10263240</v>
          </cell>
          <cell r="T559">
            <v>9376688.6475000009</v>
          </cell>
        </row>
        <row r="560">
          <cell r="P560">
            <v>1145305.2433538393</v>
          </cell>
          <cell r="R560">
            <v>347473.2</v>
          </cell>
          <cell r="T560">
            <v>4314398.2410461605</v>
          </cell>
        </row>
        <row r="561">
          <cell r="P561">
            <v>1067670.11489175</v>
          </cell>
          <cell r="R561">
            <v>2077227.6700000002</v>
          </cell>
          <cell r="S561">
            <v>12479040</v>
          </cell>
          <cell r="T561">
            <v>3203380.5446752515</v>
          </cell>
        </row>
        <row r="562">
          <cell r="P562">
            <v>2077670.4749999989</v>
          </cell>
          <cell r="R562">
            <v>2069895.47</v>
          </cell>
          <cell r="S562">
            <v>12341160</v>
          </cell>
          <cell r="T562">
            <v>3745811.0002999995</v>
          </cell>
        </row>
        <row r="563">
          <cell r="P563">
            <v>1222282.7049824998</v>
          </cell>
          <cell r="R563">
            <v>442180.2</v>
          </cell>
          <cell r="S563">
            <v>0</v>
          </cell>
          <cell r="T563">
            <v>2878083.7305474998</v>
          </cell>
        </row>
        <row r="564">
          <cell r="P564">
            <v>4305404.6954799788</v>
          </cell>
          <cell r="R564">
            <v>1466157.9235001002</v>
          </cell>
          <cell r="S564">
            <v>6946044.4906000076</v>
          </cell>
          <cell r="T564">
            <v>12625976.482219916</v>
          </cell>
        </row>
        <row r="565">
          <cell r="P565">
            <v>8300255.7228212012</v>
          </cell>
          <cell r="R565">
            <v>1480640.4100000001</v>
          </cell>
          <cell r="S565">
            <v>5574535.4132261984</v>
          </cell>
          <cell r="T565">
            <v>21404430.323158603</v>
          </cell>
        </row>
        <row r="566">
          <cell r="P566">
            <v>1952415.092709831</v>
          </cell>
          <cell r="R566">
            <v>4622259.3600000003</v>
          </cell>
          <cell r="S566">
            <v>9064913.4816539548</v>
          </cell>
          <cell r="T566">
            <v>0</v>
          </cell>
        </row>
        <row r="567">
          <cell r="R567">
            <v>5319513.9239999996</v>
          </cell>
          <cell r="S567">
            <v>5454566.0760000004</v>
          </cell>
          <cell r="T567">
            <v>0</v>
          </cell>
        </row>
        <row r="568">
          <cell r="P568">
            <v>1226851.3124999998</v>
          </cell>
          <cell r="R568">
            <v>109631.77999999962</v>
          </cell>
          <cell r="S568">
            <v>0</v>
          </cell>
          <cell r="T568">
            <v>3241139.561100001</v>
          </cell>
        </row>
        <row r="569">
          <cell r="R569">
            <v>2278497.5199999996</v>
          </cell>
          <cell r="S569">
            <v>1284019.9607000006</v>
          </cell>
          <cell r="T569">
            <v>0</v>
          </cell>
        </row>
        <row r="570">
          <cell r="R570">
            <v>2323481.64</v>
          </cell>
          <cell r="S570">
            <v>0</v>
          </cell>
          <cell r="T570">
            <v>0</v>
          </cell>
        </row>
        <row r="571">
          <cell r="R571">
            <v>1630698.28</v>
          </cell>
          <cell r="S571">
            <v>0</v>
          </cell>
          <cell r="T571">
            <v>0</v>
          </cell>
        </row>
        <row r="572">
          <cell r="R572">
            <v>3712329.4699999997</v>
          </cell>
          <cell r="S572">
            <v>9651414.3309412003</v>
          </cell>
          <cell r="T572">
            <v>0</v>
          </cell>
        </row>
        <row r="573">
          <cell r="R573">
            <v>1398280.95</v>
          </cell>
          <cell r="S573">
            <v>1255267.7028289547</v>
          </cell>
          <cell r="T573">
            <v>0</v>
          </cell>
        </row>
        <row r="574">
          <cell r="R574">
            <v>2621907.0299999998</v>
          </cell>
          <cell r="S574">
            <v>7847553.7410000004</v>
          </cell>
          <cell r="T574">
            <v>0</v>
          </cell>
        </row>
        <row r="575">
          <cell r="R575">
            <v>1946518.9788139998</v>
          </cell>
          <cell r="S575">
            <v>3285919.4450719994</v>
          </cell>
          <cell r="T575">
            <v>0</v>
          </cell>
        </row>
        <row r="576">
          <cell r="R576">
            <v>2865626.9831999997</v>
          </cell>
          <cell r="S576">
            <v>30582189.575911004</v>
          </cell>
          <cell r="T576">
            <v>0</v>
          </cell>
        </row>
        <row r="577">
          <cell r="R577">
            <v>2369206.8372</v>
          </cell>
          <cell r="S577">
            <v>15670650.873989839</v>
          </cell>
          <cell r="T577">
            <v>4.6566128730773926E-10</v>
          </cell>
        </row>
        <row r="578">
          <cell r="R578">
            <v>1635770.6579999998</v>
          </cell>
          <cell r="S578">
            <v>1955589.3420000002</v>
          </cell>
          <cell r="T578">
            <v>0</v>
          </cell>
        </row>
        <row r="579">
          <cell r="Q579">
            <v>0</v>
          </cell>
          <cell r="R579">
            <v>1761672.902208</v>
          </cell>
          <cell r="S579">
            <v>0</v>
          </cell>
          <cell r="T579">
            <v>0</v>
          </cell>
        </row>
        <row r="580">
          <cell r="Q580">
            <v>0</v>
          </cell>
          <cell r="R580">
            <v>1715973.7068479999</v>
          </cell>
          <cell r="S580">
            <v>0</v>
          </cell>
          <cell r="T580">
            <v>0</v>
          </cell>
        </row>
        <row r="581">
          <cell r="Q581">
            <v>0</v>
          </cell>
          <cell r="R581">
            <v>1736233.9121119999</v>
          </cell>
          <cell r="S581">
            <v>0</v>
          </cell>
          <cell r="T581">
            <v>0</v>
          </cell>
        </row>
        <row r="582">
          <cell r="R582">
            <v>1435447.13</v>
          </cell>
          <cell r="S582">
            <v>10223852.123600002</v>
          </cell>
          <cell r="T582">
            <v>0</v>
          </cell>
        </row>
        <row r="583">
          <cell r="R583">
            <v>1479357.3299999998</v>
          </cell>
          <cell r="S583">
            <v>1242522.117150645</v>
          </cell>
          <cell r="T583">
            <v>0</v>
          </cell>
        </row>
        <row r="584">
          <cell r="P584">
            <v>4171397.8607790703</v>
          </cell>
          <cell r="R584">
            <v>701977.97</v>
          </cell>
          <cell r="S584">
            <v>4905360</v>
          </cell>
          <cell r="T584">
            <v>16667821.843116283</v>
          </cell>
        </row>
        <row r="585">
          <cell r="P585">
            <v>1272584.8299999998</v>
          </cell>
          <cell r="R585">
            <v>787242.06</v>
          </cell>
          <cell r="S585">
            <v>4776120</v>
          </cell>
          <cell r="T585">
            <v>2853089.0001999997</v>
          </cell>
        </row>
        <row r="586">
          <cell r="P586">
            <v>2747451.5274999994</v>
          </cell>
          <cell r="R586">
            <v>2248197.27</v>
          </cell>
          <cell r="S586">
            <v>15641280</v>
          </cell>
          <cell r="T586">
            <v>5173043.2386999987</v>
          </cell>
        </row>
        <row r="587">
          <cell r="P587">
            <v>7237936.3654399998</v>
          </cell>
          <cell r="Q587">
            <v>0</v>
          </cell>
          <cell r="R587">
            <v>3536143.6345600002</v>
          </cell>
        </row>
        <row r="588">
          <cell r="Q588">
            <v>0</v>
          </cell>
          <cell r="R588">
            <v>7110316.7841999996</v>
          </cell>
          <cell r="S588">
            <v>7302662.8536640927</v>
          </cell>
          <cell r="T588">
            <v>0</v>
          </cell>
        </row>
        <row r="589">
          <cell r="P589">
            <v>9934187.5640000012</v>
          </cell>
          <cell r="R589">
            <v>439915.8</v>
          </cell>
          <cell r="S589">
            <v>11789637.74</v>
          </cell>
          <cell r="T589">
            <v>27947581.716000006</v>
          </cell>
        </row>
        <row r="590">
          <cell r="R590">
            <v>695448.19</v>
          </cell>
          <cell r="S590">
            <v>3690845.4130662554</v>
          </cell>
          <cell r="T590">
            <v>1.1641532182693481E-10</v>
          </cell>
        </row>
        <row r="591">
          <cell r="R591">
            <v>1308728.82</v>
          </cell>
          <cell r="S591">
            <v>3016791.7952716993</v>
          </cell>
          <cell r="T591">
            <v>0</v>
          </cell>
        </row>
        <row r="592">
          <cell r="P592">
            <v>4053855.5148114995</v>
          </cell>
          <cell r="R592">
            <v>0</v>
          </cell>
          <cell r="S592">
            <v>9647352</v>
          </cell>
          <cell r="T592">
            <v>25103935.231378898</v>
          </cell>
        </row>
        <row r="593">
          <cell r="R593">
            <v>1567951.74</v>
          </cell>
          <cell r="S593">
            <v>4843181.5199999996</v>
          </cell>
          <cell r="T593">
            <v>0</v>
          </cell>
        </row>
        <row r="594">
          <cell r="P594">
            <v>3352595.9358166102</v>
          </cell>
          <cell r="R594">
            <v>1864767.02</v>
          </cell>
          <cell r="S594">
            <v>4623840</v>
          </cell>
          <cell r="T594">
            <v>9939323.8074498307</v>
          </cell>
        </row>
        <row r="595">
          <cell r="R595">
            <v>669586.68582399981</v>
          </cell>
          <cell r="S595">
            <v>7337757.9763519987</v>
          </cell>
          <cell r="T595">
            <v>0</v>
          </cell>
        </row>
        <row r="596">
          <cell r="R596">
            <v>2027468.3699999999</v>
          </cell>
          <cell r="S596">
            <v>3854047.2199999997</v>
          </cell>
          <cell r="T596">
            <v>0</v>
          </cell>
        </row>
        <row r="597">
          <cell r="P597">
            <v>8196713.8379999995</v>
          </cell>
          <cell r="R597">
            <v>645170.4</v>
          </cell>
          <cell r="T597">
            <v>28203863.081100002</v>
          </cell>
        </row>
        <row r="598">
          <cell r="R598">
            <v>991969.75</v>
          </cell>
          <cell r="S598">
            <v>581527.31469999999</v>
          </cell>
          <cell r="T598">
            <v>0</v>
          </cell>
        </row>
        <row r="599">
          <cell r="R599">
            <v>1136857.68</v>
          </cell>
          <cell r="S599">
            <v>0</v>
          </cell>
          <cell r="T599">
            <v>0</v>
          </cell>
        </row>
        <row r="600">
          <cell r="R600">
            <v>1428033.91</v>
          </cell>
          <cell r="S600">
            <v>1108911.5840698306</v>
          </cell>
          <cell r="T600">
            <v>0</v>
          </cell>
        </row>
        <row r="601">
          <cell r="P601">
            <v>703831.2975000001</v>
          </cell>
          <cell r="R601">
            <v>312313.8</v>
          </cell>
          <cell r="S601">
            <v>1767725.9436000003</v>
          </cell>
          <cell r="T601">
            <v>0</v>
          </cell>
        </row>
        <row r="602">
          <cell r="Q602">
            <v>0</v>
          </cell>
          <cell r="R602">
            <v>1970236.371824</v>
          </cell>
          <cell r="S602">
            <v>0</v>
          </cell>
          <cell r="T602">
            <v>0</v>
          </cell>
        </row>
        <row r="603">
          <cell r="P603">
            <v>3904301.1978000002</v>
          </cell>
          <cell r="Q603">
            <v>0</v>
          </cell>
          <cell r="R603">
            <v>3278418.8021999998</v>
          </cell>
        </row>
        <row r="604">
          <cell r="R604">
            <v>495408.60210599989</v>
          </cell>
          <cell r="S604">
            <v>8704565.8319880012</v>
          </cell>
          <cell r="T604">
            <v>0</v>
          </cell>
        </row>
        <row r="605">
          <cell r="P605">
            <v>3590029.1775467205</v>
          </cell>
          <cell r="Q605">
            <v>0</v>
          </cell>
          <cell r="R605">
            <v>2823396.44</v>
          </cell>
          <cell r="S605">
            <v>16677720</v>
          </cell>
          <cell r="T605">
            <v>1710923.3326401599</v>
          </cell>
        </row>
        <row r="606">
          <cell r="P606">
            <v>11125815.399917353</v>
          </cell>
          <cell r="Q606">
            <v>0</v>
          </cell>
          <cell r="R606">
            <v>2754412.5300000003</v>
          </cell>
          <cell r="S606">
            <v>16670880</v>
          </cell>
          <cell r="T606">
            <v>44372543.979669407</v>
          </cell>
        </row>
        <row r="607">
          <cell r="Q607">
            <v>0</v>
          </cell>
          <cell r="R607">
            <v>2039953.34</v>
          </cell>
          <cell r="S607">
            <v>0</v>
          </cell>
          <cell r="T607">
            <v>0</v>
          </cell>
        </row>
        <row r="608">
          <cell r="P608">
            <v>4540950.7992002573</v>
          </cell>
          <cell r="Q608">
            <v>0</v>
          </cell>
          <cell r="R608">
            <v>2332635.02</v>
          </cell>
          <cell r="S608">
            <v>14187960</v>
          </cell>
          <cell r="T608">
            <v>12694098.196801025</v>
          </cell>
        </row>
        <row r="609">
          <cell r="P609">
            <v>8914366.6864420418</v>
          </cell>
          <cell r="Q609">
            <v>0</v>
          </cell>
          <cell r="R609">
            <v>1944483.79</v>
          </cell>
          <cell r="S609">
            <v>12436560</v>
          </cell>
          <cell r="T609">
            <v>35662612.525768168</v>
          </cell>
        </row>
        <row r="610">
          <cell r="R610">
            <v>165503.35497199994</v>
          </cell>
          <cell r="S610">
            <v>2138665.7069340004</v>
          </cell>
          <cell r="T610">
            <v>0</v>
          </cell>
        </row>
        <row r="611">
          <cell r="P611">
            <v>6666221.4034400824</v>
          </cell>
          <cell r="Q611">
            <v>0</v>
          </cell>
          <cell r="R611">
            <v>2807456.47</v>
          </cell>
          <cell r="S611">
            <v>17897760</v>
          </cell>
          <cell r="T611">
            <v>20056045.210320249</v>
          </cell>
        </row>
        <row r="612">
          <cell r="P612">
            <v>18114073.308878101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P613">
            <v>4793742.1716</v>
          </cell>
          <cell r="R613">
            <v>1172060.5684</v>
          </cell>
        </row>
        <row r="614">
          <cell r="R614">
            <v>1502454.86</v>
          </cell>
          <cell r="S614">
            <v>8954640</v>
          </cell>
          <cell r="T614">
            <v>6715215.5302300081</v>
          </cell>
        </row>
        <row r="615">
          <cell r="P615">
            <v>3855238.9237903948</v>
          </cell>
          <cell r="R615">
            <v>1622844.307</v>
          </cell>
          <cell r="S615">
            <v>7287254.250604419</v>
          </cell>
          <cell r="T615">
            <v>2689458.0595051832</v>
          </cell>
        </row>
        <row r="616">
          <cell r="P616">
            <v>4253791.2577114999</v>
          </cell>
          <cell r="R616">
            <v>1267186.1455999999</v>
          </cell>
          <cell r="S616">
            <v>6603959.1275602179</v>
          </cell>
          <cell r="T616">
            <v>3372879.0797742838</v>
          </cell>
        </row>
        <row r="617">
          <cell r="P617">
            <v>4373889.0319999987</v>
          </cell>
          <cell r="R617">
            <v>893514.12000000011</v>
          </cell>
          <cell r="S617">
            <v>6756840</v>
          </cell>
          <cell r="T617">
            <v>14383346.494799998</v>
          </cell>
        </row>
        <row r="618">
          <cell r="P618">
            <v>5150859.8834408009</v>
          </cell>
          <cell r="R618">
            <v>1910551.2177600001</v>
          </cell>
          <cell r="S618">
            <v>22696560</v>
          </cell>
          <cell r="T618">
            <v>13336149.481203206</v>
          </cell>
        </row>
        <row r="619">
          <cell r="R619">
            <v>1955455.68</v>
          </cell>
          <cell r="S619">
            <v>12012502.720000001</v>
          </cell>
          <cell r="T619">
            <v>0</v>
          </cell>
        </row>
        <row r="620">
          <cell r="P620">
            <v>9745896.1752586551</v>
          </cell>
          <cell r="R620">
            <v>3455766.3000000003</v>
          </cell>
          <cell r="S620">
            <v>22373280</v>
          </cell>
          <cell r="T620">
            <v>27147907.096634626</v>
          </cell>
        </row>
        <row r="621">
          <cell r="P621">
            <v>4263457.8798470004</v>
          </cell>
          <cell r="R621">
            <v>1279294.3112000001</v>
          </cell>
          <cell r="S621">
            <v>7843284.0034900587</v>
          </cell>
          <cell r="T621">
            <v>2085797.7693509366</v>
          </cell>
        </row>
        <row r="622">
          <cell r="P622">
            <v>590238.2375000004</v>
          </cell>
          <cell r="R622">
            <v>910232.0199999999</v>
          </cell>
          <cell r="S622">
            <v>6384960</v>
          </cell>
          <cell r="T622">
            <v>815075.7340000011</v>
          </cell>
        </row>
        <row r="623">
          <cell r="P623">
            <v>549981.94500000007</v>
          </cell>
          <cell r="R623">
            <v>636134.18999999994</v>
          </cell>
          <cell r="S623">
            <v>1317036.33</v>
          </cell>
          <cell r="T623">
            <v>20942.688299999805</v>
          </cell>
        </row>
        <row r="624">
          <cell r="P624">
            <v>0</v>
          </cell>
          <cell r="R624">
            <v>0</v>
          </cell>
          <cell r="S624">
            <v>420332.95579999994</v>
          </cell>
          <cell r="T624">
            <v>0</v>
          </cell>
        </row>
        <row r="625">
          <cell r="R625">
            <v>380233.89</v>
          </cell>
          <cell r="S625">
            <v>142312.80680000002</v>
          </cell>
          <cell r="T625">
            <v>0</v>
          </cell>
        </row>
        <row r="626">
          <cell r="P626">
            <v>503219.86890000058</v>
          </cell>
          <cell r="R626">
            <v>422090.76</v>
          </cell>
          <cell r="S626">
            <v>2572307.9999999995</v>
          </cell>
          <cell r="T626">
            <v>0</v>
          </cell>
        </row>
        <row r="627">
          <cell r="P627">
            <v>299229.82999999996</v>
          </cell>
          <cell r="R627">
            <v>73388.679999999978</v>
          </cell>
          <cell r="S627">
            <v>350222.60670000006</v>
          </cell>
          <cell r="T627">
            <v>0</v>
          </cell>
        </row>
        <row r="628">
          <cell r="P628">
            <v>508425.41750000021</v>
          </cell>
          <cell r="R628">
            <v>254173.46</v>
          </cell>
          <cell r="S628">
            <v>2130480</v>
          </cell>
          <cell r="T628">
            <v>1080329.9423000012</v>
          </cell>
        </row>
        <row r="629">
          <cell r="R629">
            <v>91300.090000000055</v>
          </cell>
          <cell r="S629">
            <v>455350.16529999999</v>
          </cell>
          <cell r="T629">
            <v>0</v>
          </cell>
        </row>
        <row r="630">
          <cell r="R630">
            <v>87262.269999999975</v>
          </cell>
          <cell r="S630">
            <v>423644.08120000002</v>
          </cell>
          <cell r="T630">
            <v>0</v>
          </cell>
        </row>
        <row r="631">
          <cell r="R631">
            <v>119974.64999999995</v>
          </cell>
          <cell r="S631">
            <v>416955.31900000008</v>
          </cell>
          <cell r="T631">
            <v>0</v>
          </cell>
        </row>
        <row r="632">
          <cell r="R632">
            <v>306089.34999999998</v>
          </cell>
          <cell r="S632">
            <v>1301242.2675056942</v>
          </cell>
          <cell r="T632">
            <v>0</v>
          </cell>
        </row>
        <row r="633">
          <cell r="R633">
            <v>1011727.4448999999</v>
          </cell>
          <cell r="S633">
            <v>0</v>
          </cell>
          <cell r="T633">
            <v>0</v>
          </cell>
        </row>
        <row r="634">
          <cell r="P634">
            <v>353690.84750000015</v>
          </cell>
          <cell r="R634">
            <v>315412.39</v>
          </cell>
          <cell r="S634">
            <v>2503043.9999999995</v>
          </cell>
          <cell r="T634">
            <v>0</v>
          </cell>
        </row>
        <row r="635">
          <cell r="R635">
            <v>68416.530000000013</v>
          </cell>
          <cell r="S635">
            <v>477590.85159999994</v>
          </cell>
          <cell r="T635">
            <v>0</v>
          </cell>
        </row>
        <row r="636">
          <cell r="R636">
            <v>91115.91</v>
          </cell>
          <cell r="S636">
            <v>440362.47079999989</v>
          </cell>
          <cell r="T636">
            <v>0</v>
          </cell>
        </row>
        <row r="637">
          <cell r="R637">
            <v>166996.36000000002</v>
          </cell>
          <cell r="S637">
            <v>359767.60180000006</v>
          </cell>
          <cell r="T637">
            <v>0</v>
          </cell>
        </row>
        <row r="638">
          <cell r="R638">
            <v>315441.84999999998</v>
          </cell>
          <cell r="S638">
            <v>1845481.6399999997</v>
          </cell>
          <cell r="T638">
            <v>1.1641532182693481E-10</v>
          </cell>
        </row>
        <row r="639">
          <cell r="P639">
            <v>1280621.8600000008</v>
          </cell>
          <cell r="R639">
            <v>134568.26</v>
          </cell>
          <cell r="S639">
            <v>1257300</v>
          </cell>
          <cell r="T639">
            <v>63933.539999999804</v>
          </cell>
        </row>
        <row r="640">
          <cell r="R640">
            <v>495672.16</v>
          </cell>
          <cell r="S640">
            <v>2881287.33</v>
          </cell>
          <cell r="T640">
            <v>0</v>
          </cell>
        </row>
        <row r="641">
          <cell r="R641">
            <v>240041.57999999996</v>
          </cell>
          <cell r="S641">
            <v>1144072.5004000003</v>
          </cell>
          <cell r="T641">
            <v>0</v>
          </cell>
        </row>
        <row r="642">
          <cell r="R642">
            <v>678579.41999999993</v>
          </cell>
          <cell r="S642">
            <v>4663104.4154999992</v>
          </cell>
          <cell r="T642">
            <v>0</v>
          </cell>
        </row>
        <row r="643">
          <cell r="P643">
            <v>666884.95870000031</v>
          </cell>
          <cell r="R643">
            <v>644334.12</v>
          </cell>
          <cell r="S643">
            <v>4744080</v>
          </cell>
          <cell r="T643">
            <v>0</v>
          </cell>
        </row>
        <row r="644">
          <cell r="P644">
            <v>1321634.5791319686</v>
          </cell>
          <cell r="R644">
            <v>861801.35000000009</v>
          </cell>
          <cell r="S644">
            <v>5633640</v>
          </cell>
          <cell r="T644">
            <v>1147475.4271326456</v>
          </cell>
        </row>
        <row r="645">
          <cell r="P645">
            <v>1920678.6675</v>
          </cell>
          <cell r="R645">
            <v>591478.23</v>
          </cell>
          <cell r="S645">
            <v>3336994.5446359999</v>
          </cell>
          <cell r="T645">
            <v>1206102.9512639996</v>
          </cell>
        </row>
        <row r="646">
          <cell r="P646">
            <v>1460525.3899999997</v>
          </cell>
          <cell r="R646">
            <v>436891.19000000006</v>
          </cell>
          <cell r="S646">
            <v>3770010.74</v>
          </cell>
          <cell r="T646">
            <v>4583397.6222999981</v>
          </cell>
        </row>
        <row r="647">
          <cell r="P647">
            <v>6467982.027999999</v>
          </cell>
          <cell r="R647">
            <v>439706.48</v>
          </cell>
          <cell r="S647">
            <v>3795480</v>
          </cell>
          <cell r="T647">
            <v>25444836.906999994</v>
          </cell>
        </row>
        <row r="648">
          <cell r="P648">
            <v>6526236.7062411997</v>
          </cell>
          <cell r="R648">
            <v>452296.52999999997</v>
          </cell>
          <cell r="S648">
            <v>3846240</v>
          </cell>
          <cell r="T648">
            <v>25698309.796364799</v>
          </cell>
        </row>
        <row r="649">
          <cell r="P649">
            <v>4845301.1875000009</v>
          </cell>
          <cell r="R649">
            <v>113485.2</v>
          </cell>
          <cell r="S649">
            <v>2852736.69136668</v>
          </cell>
          <cell r="T649">
            <v>11517497.121133324</v>
          </cell>
        </row>
        <row r="650">
          <cell r="P650">
            <v>6554730.6119999988</v>
          </cell>
          <cell r="R650">
            <v>497825.82</v>
          </cell>
          <cell r="S650">
            <v>3866400</v>
          </cell>
          <cell r="T650">
            <v>22320137.795299996</v>
          </cell>
        </row>
        <row r="651">
          <cell r="P651">
            <v>1342375.9173957503</v>
          </cell>
          <cell r="R651">
            <v>128632.2</v>
          </cell>
          <cell r="S651">
            <v>3442990.0791816399</v>
          </cell>
          <cell r="T651">
            <v>214957.20070561068</v>
          </cell>
        </row>
        <row r="652">
          <cell r="P652">
            <v>2546073</v>
          </cell>
          <cell r="R652">
            <v>117351</v>
          </cell>
          <cell r="S652">
            <v>1779268.1378032002</v>
          </cell>
          <cell r="T652">
            <v>5030654.3061967995</v>
          </cell>
        </row>
        <row r="653">
          <cell r="P653">
            <v>3168000.6575000002</v>
          </cell>
          <cell r="R653">
            <v>676632.91</v>
          </cell>
          <cell r="S653">
            <v>5096880</v>
          </cell>
          <cell r="T653">
            <v>9257060.0649999995</v>
          </cell>
        </row>
        <row r="654">
          <cell r="P654">
            <v>3371309.4466504906</v>
          </cell>
          <cell r="R654">
            <v>647651.78</v>
          </cell>
          <cell r="S654">
            <v>5359680</v>
          </cell>
          <cell r="T654">
            <v>9102817.6013514716</v>
          </cell>
        </row>
        <row r="655">
          <cell r="P655">
            <v>6983424.6841790471</v>
          </cell>
          <cell r="R655">
            <v>1837349.24</v>
          </cell>
          <cell r="S655">
            <v>13652640</v>
          </cell>
          <cell r="T655">
            <v>29635370.080844365</v>
          </cell>
        </row>
        <row r="656">
          <cell r="P656">
            <v>7052461.9983708654</v>
          </cell>
          <cell r="R656">
            <v>1767334.38</v>
          </cell>
          <cell r="S656">
            <v>16048080</v>
          </cell>
          <cell r="T656">
            <v>28414740.962283455</v>
          </cell>
        </row>
        <row r="657">
          <cell r="P657">
            <v>3961606.8484471501</v>
          </cell>
          <cell r="R657">
            <v>567325.17000000004</v>
          </cell>
          <cell r="S657">
            <v>5429520</v>
          </cell>
          <cell r="T657">
            <v>9354861.5543414503</v>
          </cell>
        </row>
        <row r="658">
          <cell r="P658">
            <v>6585721.5913083674</v>
          </cell>
          <cell r="R658">
            <v>1681347.92</v>
          </cell>
          <cell r="S658">
            <v>13511160</v>
          </cell>
          <cell r="T658">
            <v>24451948.560833462</v>
          </cell>
        </row>
        <row r="659">
          <cell r="P659">
            <v>3367479.3183452347</v>
          </cell>
          <cell r="R659">
            <v>623128.77</v>
          </cell>
          <cell r="S659">
            <v>5009760</v>
          </cell>
          <cell r="T659">
            <v>9371852.2271357067</v>
          </cell>
        </row>
        <row r="660">
          <cell r="P660">
            <v>2833048.3496888997</v>
          </cell>
          <cell r="R660">
            <v>1148817.4000000001</v>
          </cell>
          <cell r="S660">
            <v>14820770.130000003</v>
          </cell>
          <cell r="T660">
            <v>4273761.1246666983</v>
          </cell>
        </row>
        <row r="661">
          <cell r="P661">
            <v>1384418.6154499999</v>
          </cell>
          <cell r="R661">
            <v>289630.06999999995</v>
          </cell>
          <cell r="S661">
            <v>3066568.9802429616</v>
          </cell>
          <cell r="T661">
            <v>530563.48480703915</v>
          </cell>
        </row>
        <row r="662">
          <cell r="R662">
            <v>2807335.7788</v>
          </cell>
          <cell r="S662">
            <v>4375384.2212000005</v>
          </cell>
        </row>
        <row r="663">
          <cell r="P663">
            <v>0</v>
          </cell>
          <cell r="Q663">
            <v>0</v>
          </cell>
          <cell r="R663">
            <v>0</v>
          </cell>
          <cell r="S663">
            <v>7182720</v>
          </cell>
          <cell r="T663">
            <v>0</v>
          </cell>
        </row>
        <row r="664">
          <cell r="P664">
            <v>20048286.631156877</v>
          </cell>
          <cell r="R664">
            <v>5456010.6915999996</v>
          </cell>
          <cell r="S664">
            <v>38472464.879999995</v>
          </cell>
          <cell r="T664">
            <v>77867403.670000002</v>
          </cell>
        </row>
        <row r="665">
          <cell r="R665">
            <v>1451751.6596799998</v>
          </cell>
          <cell r="S665">
            <v>853447.68032000051</v>
          </cell>
          <cell r="T665">
            <v>0</v>
          </cell>
        </row>
        <row r="666">
          <cell r="P666">
            <v>3007275.9718176005</v>
          </cell>
          <cell r="R666">
            <v>0</v>
          </cell>
          <cell r="S666">
            <v>8167617.4056179998</v>
          </cell>
          <cell r="T666">
            <v>10862392.818070401</v>
          </cell>
        </row>
        <row r="667">
          <cell r="P667">
            <v>5009763.3724291995</v>
          </cell>
          <cell r="R667">
            <v>0</v>
          </cell>
          <cell r="S667">
            <v>7179911.9088660004</v>
          </cell>
          <cell r="T667">
            <v>18749068.661316801</v>
          </cell>
        </row>
        <row r="668">
          <cell r="P668">
            <v>1919629.1910700002</v>
          </cell>
          <cell r="R668">
            <v>0</v>
          </cell>
          <cell r="S668">
            <v>4040696.8275600001</v>
          </cell>
          <cell r="T668">
            <v>5190102.5302099995</v>
          </cell>
        </row>
        <row r="669">
          <cell r="P669">
            <v>1452195.0248139997</v>
          </cell>
          <cell r="R669">
            <v>0</v>
          </cell>
          <cell r="S669">
            <v>5450941.3911319999</v>
          </cell>
          <cell r="T669">
            <v>4123672.8100419985</v>
          </cell>
        </row>
        <row r="670">
          <cell r="R670">
            <v>8535516.9905999992</v>
          </cell>
          <cell r="S670">
            <v>13012643.009400001</v>
          </cell>
          <cell r="T670">
            <v>0</v>
          </cell>
        </row>
        <row r="671">
          <cell r="R671">
            <v>0</v>
          </cell>
          <cell r="S671">
            <v>4064823.6560380002</v>
          </cell>
          <cell r="T671">
            <v>0</v>
          </cell>
        </row>
        <row r="672">
          <cell r="P672">
            <v>2077460.7349500002</v>
          </cell>
          <cell r="R672">
            <v>0</v>
          </cell>
          <cell r="S672">
            <v>3700275.840448</v>
          </cell>
          <cell r="T672">
            <v>5985930.7944499999</v>
          </cell>
        </row>
        <row r="673">
          <cell r="P673">
            <v>0</v>
          </cell>
          <cell r="R673">
            <v>0</v>
          </cell>
          <cell r="S673">
            <v>3984511.2353214002</v>
          </cell>
          <cell r="T673">
            <v>0</v>
          </cell>
        </row>
        <row r="674">
          <cell r="P674">
            <v>1497757.0491000004</v>
          </cell>
          <cell r="R674">
            <v>1360732.8177999998</v>
          </cell>
          <cell r="S674">
            <v>9373118.0399999991</v>
          </cell>
          <cell r="T674">
            <v>4087525.2091000006</v>
          </cell>
        </row>
        <row r="675">
          <cell r="P675">
            <v>417931.19377368968</v>
          </cell>
          <cell r="R675">
            <v>0</v>
          </cell>
          <cell r="S675">
            <v>7970577.2975559998</v>
          </cell>
          <cell r="T675">
            <v>727618.34132107161</v>
          </cell>
        </row>
        <row r="676">
          <cell r="P676">
            <v>182520.66723549983</v>
          </cell>
          <cell r="R676">
            <v>0</v>
          </cell>
          <cell r="S676">
            <v>3735582.6662320001</v>
          </cell>
          <cell r="T676">
            <v>273232.04270650027</v>
          </cell>
        </row>
        <row r="677">
          <cell r="P677">
            <v>1025873.1100000001</v>
          </cell>
          <cell r="R677">
            <v>130968</v>
          </cell>
          <cell r="S677">
            <v>0</v>
          </cell>
          <cell r="T677">
            <v>2704868.9142000005</v>
          </cell>
        </row>
        <row r="678">
          <cell r="P678">
            <v>1025712.6925</v>
          </cell>
          <cell r="R678">
            <v>130478.39999999999</v>
          </cell>
          <cell r="S678">
            <v>0</v>
          </cell>
          <cell r="T678">
            <v>2704915.0697000008</v>
          </cell>
        </row>
        <row r="679">
          <cell r="R679">
            <v>0</v>
          </cell>
          <cell r="S679">
            <v>4238137.3835959993</v>
          </cell>
          <cell r="T679">
            <v>0</v>
          </cell>
        </row>
        <row r="680">
          <cell r="P680">
            <v>1032644.9850015</v>
          </cell>
          <cell r="R680">
            <v>135159.18</v>
          </cell>
          <cell r="S680">
            <v>0</v>
          </cell>
          <cell r="T680">
            <v>2921343.3848044998</v>
          </cell>
        </row>
        <row r="681">
          <cell r="P681">
            <v>1051075.2086485</v>
          </cell>
          <cell r="R681">
            <v>129846</v>
          </cell>
          <cell r="S681">
            <v>0</v>
          </cell>
          <cell r="T681">
            <v>2976389.7405455001</v>
          </cell>
        </row>
        <row r="682">
          <cell r="P682">
            <v>981537.54032600031</v>
          </cell>
          <cell r="R682">
            <v>139199.4</v>
          </cell>
          <cell r="S682">
            <v>0</v>
          </cell>
          <cell r="T682">
            <v>2810596.1825780007</v>
          </cell>
        </row>
        <row r="683">
          <cell r="P683">
            <v>4707435.7713200003</v>
          </cell>
          <cell r="R683">
            <v>842274.75119999982</v>
          </cell>
          <cell r="S683">
            <v>0</v>
          </cell>
          <cell r="T683">
            <v>15950624.063580001</v>
          </cell>
        </row>
        <row r="684">
          <cell r="P684">
            <v>4959238.5646800017</v>
          </cell>
          <cell r="R684">
            <v>4228044.5309999995</v>
          </cell>
          <cell r="S684">
            <v>29230291.799999993</v>
          </cell>
          <cell r="T684">
            <v>13038962.852420006</v>
          </cell>
        </row>
        <row r="685">
          <cell r="R685">
            <v>3029155.0006399998</v>
          </cell>
          <cell r="S685">
            <v>1314965.79336</v>
          </cell>
          <cell r="T685">
            <v>0</v>
          </cell>
        </row>
        <row r="686">
          <cell r="R686">
            <v>1485822.2269000001</v>
          </cell>
          <cell r="S686">
            <v>1781029.1636999999</v>
          </cell>
          <cell r="T686">
            <v>0</v>
          </cell>
        </row>
        <row r="687">
          <cell r="R687">
            <v>1415988.7621999998</v>
          </cell>
          <cell r="S687">
            <v>1721284.8762000003</v>
          </cell>
          <cell r="T687">
            <v>2.3283064365386963E-10</v>
          </cell>
        </row>
        <row r="688">
          <cell r="R688">
            <v>0</v>
          </cell>
          <cell r="S688">
            <v>3602238.3189560003</v>
          </cell>
          <cell r="T688">
            <v>0</v>
          </cell>
        </row>
        <row r="689">
          <cell r="Q689">
            <v>0</v>
          </cell>
          <cell r="R689">
            <v>770202.03700000001</v>
          </cell>
          <cell r="S689">
            <v>2821157.963</v>
          </cell>
          <cell r="T689">
            <v>0</v>
          </cell>
        </row>
        <row r="690">
          <cell r="R690">
            <v>994262.34</v>
          </cell>
          <cell r="S690">
            <v>5454577.7572000008</v>
          </cell>
          <cell r="T690">
            <v>0</v>
          </cell>
        </row>
        <row r="691">
          <cell r="P691">
            <v>1931757.0175000001</v>
          </cell>
          <cell r="R691">
            <v>256326</v>
          </cell>
          <cell r="S691">
            <v>4551091.2824605983</v>
          </cell>
          <cell r="T691">
            <v>586601.33273940161</v>
          </cell>
        </row>
        <row r="692">
          <cell r="P692">
            <v>1004622.6900000002</v>
          </cell>
          <cell r="R692">
            <v>590869.3600000001</v>
          </cell>
          <cell r="S692">
            <v>4537489.25</v>
          </cell>
          <cell r="T692">
            <v>1136634.9804999996</v>
          </cell>
        </row>
        <row r="693">
          <cell r="P693">
            <v>1061810.4948814395</v>
          </cell>
          <cell r="Q693">
            <v>0</v>
          </cell>
          <cell r="R693">
            <v>735428.12</v>
          </cell>
          <cell r="S693">
            <v>6187320</v>
          </cell>
          <cell r="T693">
            <v>5508985.098339038</v>
          </cell>
        </row>
        <row r="694">
          <cell r="P694">
            <v>1455759.210889759</v>
          </cell>
          <cell r="Q694">
            <v>0</v>
          </cell>
          <cell r="R694">
            <v>961935.16</v>
          </cell>
          <cell r="S694">
            <v>9740988.0000000019</v>
          </cell>
          <cell r="T694">
            <v>5324700.564280156</v>
          </cell>
        </row>
        <row r="695">
          <cell r="P695">
            <v>3458722.2639504001</v>
          </cell>
          <cell r="Q695">
            <v>0</v>
          </cell>
          <cell r="R695">
            <v>922746.27</v>
          </cell>
          <cell r="S695">
            <v>9374040</v>
          </cell>
          <cell r="T695">
            <v>12195976.363807667</v>
          </cell>
        </row>
        <row r="696">
          <cell r="P696">
            <v>4241300.1245600004</v>
          </cell>
          <cell r="Q696">
            <v>0</v>
          </cell>
          <cell r="R696">
            <v>1131941.27</v>
          </cell>
          <cell r="S696">
            <v>14838480</v>
          </cell>
          <cell r="T696">
            <v>13558992.761326943</v>
          </cell>
        </row>
        <row r="697">
          <cell r="P697">
            <v>1006870.2874999999</v>
          </cell>
          <cell r="Q697">
            <v>0</v>
          </cell>
          <cell r="R697">
            <v>616679.91</v>
          </cell>
          <cell r="S697">
            <v>5819760</v>
          </cell>
          <cell r="T697">
            <v>4301767.8475906961</v>
          </cell>
        </row>
        <row r="698">
          <cell r="P698">
            <v>4716196.3342839032</v>
          </cell>
          <cell r="Q698">
            <v>0</v>
          </cell>
          <cell r="R698">
            <v>627921.55000000005</v>
          </cell>
          <cell r="S698">
            <v>8245980</v>
          </cell>
          <cell r="T698">
            <v>19681027.005364705</v>
          </cell>
        </row>
        <row r="699">
          <cell r="Q699">
            <v>0</v>
          </cell>
          <cell r="R699">
            <v>1075491.9000000001</v>
          </cell>
          <cell r="S699">
            <v>7376220.7778820973</v>
          </cell>
          <cell r="T699">
            <v>2.3283064365386963E-10</v>
          </cell>
        </row>
        <row r="700">
          <cell r="Q700">
            <v>0</v>
          </cell>
          <cell r="R700">
            <v>1101469.82</v>
          </cell>
          <cell r="S700">
            <v>6423287.8454845184</v>
          </cell>
          <cell r="T700">
            <v>0</v>
          </cell>
        </row>
        <row r="701">
          <cell r="P701">
            <v>992724.08210077998</v>
          </cell>
          <cell r="R701">
            <v>28772.465999999997</v>
          </cell>
          <cell r="S701">
            <v>0</v>
          </cell>
          <cell r="T701">
            <v>2574244.4951023404</v>
          </cell>
        </row>
        <row r="702">
          <cell r="P702">
            <v>81633.803878679973</v>
          </cell>
          <cell r="R702">
            <v>25998.780000000002</v>
          </cell>
          <cell r="S702">
            <v>0</v>
          </cell>
          <cell r="T702">
            <v>0</v>
          </cell>
        </row>
        <row r="703">
          <cell r="P703">
            <v>1647930.1753248754</v>
          </cell>
          <cell r="R703">
            <v>79828.565999999992</v>
          </cell>
          <cell r="S703">
            <v>0</v>
          </cell>
          <cell r="T703">
            <v>4273248.0984746255</v>
          </cell>
        </row>
        <row r="704">
          <cell r="P704">
            <v>1036056.2405274999</v>
          </cell>
          <cell r="R704">
            <v>44255.861999999994</v>
          </cell>
          <cell r="S704">
            <v>0</v>
          </cell>
          <cell r="T704">
            <v>2499835.6603824999</v>
          </cell>
        </row>
        <row r="705">
          <cell r="P705">
            <v>666824.07274607487</v>
          </cell>
          <cell r="R705">
            <v>34957.133999999991</v>
          </cell>
          <cell r="S705">
            <v>0</v>
          </cell>
          <cell r="T705">
            <v>1726439.662738225</v>
          </cell>
        </row>
        <row r="706">
          <cell r="R706">
            <v>1513766.7257999999</v>
          </cell>
          <cell r="S706">
            <v>0</v>
          </cell>
          <cell r="T706">
            <v>0</v>
          </cell>
        </row>
        <row r="707">
          <cell r="R707">
            <v>0</v>
          </cell>
          <cell r="S707">
            <v>543894.30090000003</v>
          </cell>
          <cell r="T707">
            <v>0</v>
          </cell>
        </row>
        <row r="708">
          <cell r="R708">
            <v>0</v>
          </cell>
          <cell r="S708">
            <v>536732.4389999999</v>
          </cell>
          <cell r="T708">
            <v>0</v>
          </cell>
        </row>
        <row r="709">
          <cell r="R709">
            <v>367776.86744473106</v>
          </cell>
          <cell r="S709">
            <v>0</v>
          </cell>
          <cell r="T709">
            <v>0</v>
          </cell>
        </row>
        <row r="710">
          <cell r="R710">
            <v>1746851.7199999997</v>
          </cell>
          <cell r="S710">
            <v>396310.40830000024</v>
          </cell>
          <cell r="T710">
            <v>0</v>
          </cell>
        </row>
        <row r="711">
          <cell r="R711">
            <v>1196439.7000000002</v>
          </cell>
          <cell r="S711">
            <v>472478.10049999994</v>
          </cell>
          <cell r="T711">
            <v>0</v>
          </cell>
        </row>
        <row r="712">
          <cell r="R712">
            <v>1090164.3753000002</v>
          </cell>
          <cell r="S712">
            <v>0</v>
          </cell>
          <cell r="T712">
            <v>0</v>
          </cell>
        </row>
        <row r="713">
          <cell r="R713">
            <v>1458644.1368999998</v>
          </cell>
          <cell r="S713">
            <v>0</v>
          </cell>
          <cell r="T713">
            <v>0</v>
          </cell>
        </row>
        <row r="714">
          <cell r="P714">
            <v>1751097.6945964801</v>
          </cell>
          <cell r="R714">
            <v>373252.68000000005</v>
          </cell>
          <cell r="S714">
            <v>2133720</v>
          </cell>
          <cell r="T714">
            <v>0</v>
          </cell>
        </row>
        <row r="715">
          <cell r="Q715">
            <v>0</v>
          </cell>
          <cell r="R715">
            <v>2666641.9500000002</v>
          </cell>
          <cell r="S715">
            <v>8276125.0099179232</v>
          </cell>
          <cell r="T715">
            <v>0</v>
          </cell>
        </row>
        <row r="716">
          <cell r="P716">
            <v>1760352.89</v>
          </cell>
          <cell r="R716">
            <v>316207.04435401992</v>
          </cell>
          <cell r="S716">
            <v>2961216.8026459804</v>
          </cell>
          <cell r="T716">
            <v>0</v>
          </cell>
        </row>
        <row r="717">
          <cell r="P717">
            <v>0</v>
          </cell>
          <cell r="R717">
            <v>203932.15</v>
          </cell>
          <cell r="S717">
            <v>4792923.4461000003</v>
          </cell>
          <cell r="T717">
            <v>0</v>
          </cell>
        </row>
        <row r="718">
          <cell r="P718">
            <v>3867495.7968583526</v>
          </cell>
          <cell r="Q718">
            <v>0</v>
          </cell>
          <cell r="R718">
            <v>332408.91000000003</v>
          </cell>
          <cell r="S718">
            <v>2601082.8799999999</v>
          </cell>
          <cell r="T718">
            <v>14067.599999999627</v>
          </cell>
        </row>
        <row r="719">
          <cell r="P719">
            <v>3397803.4296157993</v>
          </cell>
          <cell r="R719">
            <v>154434.46</v>
          </cell>
          <cell r="S719">
            <v>1352160</v>
          </cell>
          <cell r="T719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</sheetNames>
    <sheetDataSet>
      <sheetData sheetId="0">
        <row r="83">
          <cell r="R83">
            <v>1440370.6732000001</v>
          </cell>
          <cell r="S83">
            <v>252659.82679999992</v>
          </cell>
        </row>
        <row r="136">
          <cell r="R136">
            <v>400888.39</v>
          </cell>
          <cell r="S136">
            <v>8500.140000000014</v>
          </cell>
        </row>
        <row r="137">
          <cell r="R137">
            <v>360173.08999999997</v>
          </cell>
        </row>
        <row r="188">
          <cell r="R188">
            <v>395324.3</v>
          </cell>
          <cell r="S188">
            <v>922239.35000000009</v>
          </cell>
        </row>
        <row r="189">
          <cell r="R189">
            <v>442306.38</v>
          </cell>
          <cell r="S189">
            <v>567472.1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Исключ"/>
    </sheetNames>
    <sheetDataSet>
      <sheetData sheetId="0">
        <row r="23">
          <cell r="R23">
            <v>279120.21891428571</v>
          </cell>
          <cell r="S23">
            <v>205178.19</v>
          </cell>
        </row>
        <row r="346">
          <cell r="R346">
            <v>2423166.85</v>
          </cell>
          <cell r="S346">
            <v>881043.56999999983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Лист1"/>
    </sheetNames>
    <sheetDataSet>
      <sheetData sheetId="0"/>
      <sheetData sheetId="1">
        <row r="64">
          <cell r="E64">
            <v>4768439.38</v>
          </cell>
        </row>
        <row r="65">
          <cell r="E65">
            <v>4456644.72</v>
          </cell>
        </row>
        <row r="82">
          <cell r="E82">
            <v>988409.12999999989</v>
          </cell>
        </row>
        <row r="95">
          <cell r="E95">
            <v>1951145.62</v>
          </cell>
        </row>
        <row r="146">
          <cell r="E146">
            <v>4115969.44</v>
          </cell>
        </row>
        <row r="147">
          <cell r="E147">
            <v>3453263.2299999995</v>
          </cell>
        </row>
        <row r="148">
          <cell r="E148">
            <v>6160301.8223984009</v>
          </cell>
        </row>
        <row r="173">
          <cell r="E173">
            <v>1763547.68</v>
          </cell>
        </row>
        <row r="174">
          <cell r="E174">
            <v>1717844.6500000001</v>
          </cell>
        </row>
        <row r="176">
          <cell r="E176">
            <v>210038.39</v>
          </cell>
        </row>
        <row r="177">
          <cell r="E177">
            <v>795892.42</v>
          </cell>
        </row>
        <row r="178">
          <cell r="E178">
            <v>386024.11999999994</v>
          </cell>
        </row>
        <row r="179">
          <cell r="E179">
            <v>249128.41999999998</v>
          </cell>
        </row>
        <row r="200">
          <cell r="E200">
            <v>24444190.12958464</v>
          </cell>
        </row>
        <row r="201">
          <cell r="E201">
            <v>28649224.581331842</v>
          </cell>
        </row>
        <row r="202">
          <cell r="E202">
            <v>13149734.670000002</v>
          </cell>
        </row>
        <row r="203">
          <cell r="E203">
            <v>1558900.53</v>
          </cell>
        </row>
        <row r="205">
          <cell r="E205">
            <v>6811333.4311456</v>
          </cell>
        </row>
        <row r="206">
          <cell r="E206">
            <v>13129182.300000001</v>
          </cell>
        </row>
        <row r="207">
          <cell r="E207">
            <v>13342818.840000002</v>
          </cell>
        </row>
        <row r="208">
          <cell r="E208">
            <v>7067481.4247552007</v>
          </cell>
        </row>
        <row r="209">
          <cell r="E209">
            <v>9836573.3408351988</v>
          </cell>
        </row>
        <row r="210">
          <cell r="E210">
            <v>1515743.2999999998</v>
          </cell>
        </row>
        <row r="232">
          <cell r="E232">
            <v>388845.05</v>
          </cell>
        </row>
        <row r="260">
          <cell r="E260">
            <v>1710275.1900000002</v>
          </cell>
        </row>
        <row r="261">
          <cell r="E261">
            <v>1817800.15</v>
          </cell>
        </row>
        <row r="272">
          <cell r="E272">
            <v>15693522.369999999</v>
          </cell>
        </row>
        <row r="283">
          <cell r="E283">
            <v>4357536.5899999989</v>
          </cell>
        </row>
        <row r="299">
          <cell r="E299">
            <v>8489544.8100000005</v>
          </cell>
        </row>
        <row r="305">
          <cell r="E305">
            <v>25768523.780000001</v>
          </cell>
        </row>
        <row r="307">
          <cell r="E307">
            <v>1958141.1600000001</v>
          </cell>
        </row>
        <row r="308">
          <cell r="E308">
            <v>4845389.3400000008</v>
          </cell>
        </row>
        <row r="309">
          <cell r="E309">
            <v>1316831.6000000001</v>
          </cell>
        </row>
        <row r="310">
          <cell r="E310">
            <v>1293441.4399999997</v>
          </cell>
        </row>
        <row r="311">
          <cell r="E311">
            <v>1144023.6399999999</v>
          </cell>
        </row>
        <row r="312">
          <cell r="E312">
            <v>1346505.7</v>
          </cell>
        </row>
        <row r="422">
          <cell r="E422">
            <v>18879882.600000001</v>
          </cell>
        </row>
        <row r="427">
          <cell r="E427">
            <v>25954540.125801601</v>
          </cell>
        </row>
        <row r="428">
          <cell r="E428">
            <v>25954540.125801601</v>
          </cell>
        </row>
        <row r="496">
          <cell r="E496">
            <v>5905280.4668094926</v>
          </cell>
        </row>
        <row r="503">
          <cell r="E503">
            <v>5420796.79</v>
          </cell>
        </row>
        <row r="504">
          <cell r="E504">
            <v>7155018.0199999986</v>
          </cell>
        </row>
        <row r="505">
          <cell r="E505">
            <v>9890859.6757152006</v>
          </cell>
        </row>
        <row r="515">
          <cell r="E515">
            <v>4653951.2214560006</v>
          </cell>
        </row>
        <row r="521">
          <cell r="E521">
            <v>8748520.7200000007</v>
          </cell>
        </row>
        <row r="522">
          <cell r="E522">
            <v>2671455.3646809598</v>
          </cell>
        </row>
        <row r="524">
          <cell r="E524">
            <v>21548160</v>
          </cell>
        </row>
        <row r="544">
          <cell r="E544">
            <v>823036.2906064</v>
          </cell>
        </row>
        <row r="545">
          <cell r="E545">
            <v>824533.25957439991</v>
          </cell>
        </row>
        <row r="546">
          <cell r="E546">
            <v>825132.05316160002</v>
          </cell>
        </row>
        <row r="552">
          <cell r="E552">
            <v>1885385.6</v>
          </cell>
        </row>
        <row r="553">
          <cell r="E553">
            <v>37259456.808583044</v>
          </cell>
        </row>
        <row r="567">
          <cell r="E567">
            <v>4044469.0700000003</v>
          </cell>
        </row>
        <row r="568">
          <cell r="E568">
            <v>4133129.53</v>
          </cell>
        </row>
        <row r="570">
          <cell r="E570">
            <v>51285715.170000009</v>
          </cell>
        </row>
        <row r="571">
          <cell r="E571">
            <v>13093601.539999999</v>
          </cell>
        </row>
        <row r="572">
          <cell r="E572">
            <v>11435898.430000002</v>
          </cell>
        </row>
        <row r="573">
          <cell r="E573">
            <v>14365440</v>
          </cell>
        </row>
        <row r="574">
          <cell r="E574">
            <v>17043287.539999999</v>
          </cell>
        </row>
        <row r="576">
          <cell r="E576">
            <v>45146536.223066881</v>
          </cell>
        </row>
        <row r="578">
          <cell r="E578">
            <v>15827615.0557984</v>
          </cell>
        </row>
        <row r="629">
          <cell r="E629">
            <v>61869436.07703615</v>
          </cell>
        </row>
        <row r="655">
          <cell r="E655">
            <v>5949784.1576571837</v>
          </cell>
        </row>
        <row r="659">
          <cell r="E659">
            <v>32126174.493678723</v>
          </cell>
        </row>
        <row r="660">
          <cell r="E660">
            <v>27484311.934204828</v>
          </cell>
        </row>
        <row r="661">
          <cell r="E661">
            <v>9452787.0787584018</v>
          </cell>
        </row>
        <row r="662">
          <cell r="E662">
            <v>40764810.27565439</v>
          </cell>
        </row>
        <row r="663">
          <cell r="E663">
            <v>3178020.5913953963</v>
          </cell>
        </row>
        <row r="664">
          <cell r="E664">
            <v>6722291.6544528576</v>
          </cell>
        </row>
        <row r="665">
          <cell r="E665">
            <v>6646803.0982000139</v>
          </cell>
        </row>
        <row r="666">
          <cell r="E666">
            <v>20571336.182255037</v>
          </cell>
        </row>
        <row r="681">
          <cell r="E681">
            <v>11387630.482799999</v>
          </cell>
        </row>
        <row r="684">
          <cell r="E684">
            <v>14577538.167466559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1"/>
    </sheetNames>
    <sheetDataSet>
      <sheetData sheetId="0">
        <row r="70">
          <cell r="N70">
            <v>4592465.8816174399</v>
          </cell>
          <cell r="R70">
            <v>761274.89161743969</v>
          </cell>
          <cell r="S70">
            <v>3831190.99</v>
          </cell>
        </row>
        <row r="125">
          <cell r="P125">
            <v>3041730.66</v>
          </cell>
          <cell r="S125">
            <v>2922430.3493955806</v>
          </cell>
        </row>
        <row r="350">
          <cell r="R350">
            <v>715787.88</v>
          </cell>
          <cell r="S350">
            <v>3319460.8316984079</v>
          </cell>
        </row>
        <row r="364">
          <cell r="R364">
            <v>530132.51</v>
          </cell>
          <cell r="S364">
            <v>0</v>
          </cell>
        </row>
        <row r="365">
          <cell r="R365">
            <v>706857.29</v>
          </cell>
          <cell r="S365">
            <v>758694.68244965025</v>
          </cell>
        </row>
        <row r="366">
          <cell r="R366">
            <v>356038.84078929177</v>
          </cell>
          <cell r="S366">
            <v>3086914.8996206718</v>
          </cell>
        </row>
        <row r="405">
          <cell r="R405">
            <v>287932.7</v>
          </cell>
          <cell r="S405">
            <v>0</v>
          </cell>
        </row>
      </sheetData>
      <sheetData sheetId="1">
        <row r="70">
          <cell r="E70">
            <v>4592465.8816174399</v>
          </cell>
        </row>
        <row r="125">
          <cell r="E125">
            <v>5964161.0093955807</v>
          </cell>
        </row>
        <row r="350">
          <cell r="E350">
            <v>4035248.7116984078</v>
          </cell>
        </row>
        <row r="364">
          <cell r="E364">
            <v>530132.51</v>
          </cell>
        </row>
        <row r="365">
          <cell r="E365">
            <v>1465551.9724496503</v>
          </cell>
        </row>
        <row r="366">
          <cell r="E366">
            <v>3442953.7404099633</v>
          </cell>
        </row>
        <row r="405">
          <cell r="E405">
            <v>287932.7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</sheetNames>
    <sheetDataSet>
      <sheetData sheetId="0" refreshError="1"/>
      <sheetData sheetId="1">
        <row r="1185">
          <cell r="BG1185">
            <v>1170073.3600000001</v>
          </cell>
        </row>
        <row r="1187">
          <cell r="BG1187">
            <v>828630.51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</sheetNames>
    <sheetDataSet>
      <sheetData sheetId="0"/>
      <sheetData sheetId="1">
        <row r="1225">
          <cell r="AY1225">
            <v>171768.78</v>
          </cell>
          <cell r="AZ1225">
            <v>1279723.2</v>
          </cell>
        </row>
        <row r="1226">
          <cell r="AY1226">
            <v>101111.17</v>
          </cell>
          <cell r="AZ1226">
            <v>759566.48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</sheetNames>
    <sheetDataSet>
      <sheetData sheetId="0" refreshError="1"/>
      <sheetData sheetId="1">
        <row r="359">
          <cell r="E359">
            <v>16781782.57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3"/>
      <sheetName val="Лист2"/>
      <sheetName val="Прил 2 оконч"/>
      <sheetName val="Лист1"/>
      <sheetName val="Приложение №3"/>
      <sheetName val="ПСД 21"/>
    </sheetNames>
    <sheetDataSet>
      <sheetData sheetId="0">
        <row r="485">
          <cell r="N485">
            <v>2403779.8799999994</v>
          </cell>
        </row>
      </sheetData>
      <sheetData sheetId="1">
        <row r="485">
          <cell r="E485">
            <v>2403779.88</v>
          </cell>
        </row>
      </sheetData>
      <sheetData sheetId="2" refreshError="1"/>
      <sheetData sheetId="3" refreshError="1"/>
      <sheetData sheetId="4">
        <row r="485">
          <cell r="E485">
            <v>2403779.8799999994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48"/>
  <sheetViews>
    <sheetView showZeros="0" view="pageBreakPreview" zoomScale="78" zoomScaleNormal="85" zoomScaleSheetLayoutView="78" workbookViewId="0">
      <pane xSplit="4" ySplit="12" topLeftCell="G725" activePane="bottomRight" state="frozen"/>
      <selection pane="topRight" activeCell="E1" sqref="E1"/>
      <selection pane="bottomLeft" activeCell="A13" sqref="A13"/>
      <selection pane="bottomRight" activeCell="W473" sqref="W473:W742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31.7109375" style="1" hidden="1" customWidth="1"/>
    <col min="4" max="4" width="77.5703125" style="1" customWidth="1"/>
    <col min="5" max="5" width="10.7109375" style="2" hidden="1" customWidth="1"/>
    <col min="6" max="6" width="12.7109375" style="2" hidden="1" customWidth="1"/>
    <col min="7" max="7" width="22.42578125" style="2" customWidth="1"/>
    <col min="8" max="8" width="9" style="2" customWidth="1"/>
    <col min="9" max="9" width="8.7109375" style="2" customWidth="1"/>
    <col min="10" max="10" width="14" style="1" hidden="1" customWidth="1"/>
    <col min="11" max="11" width="17.140625" style="1" hidden="1" customWidth="1"/>
    <col min="12" max="12" width="13.42578125" style="1" hidden="1" customWidth="1"/>
    <col min="13" max="13" width="12.7109375" style="1" hidden="1" customWidth="1"/>
    <col min="14" max="14" width="21" style="1" customWidth="1"/>
    <col min="15" max="15" width="17" style="1" hidden="1" customWidth="1"/>
    <col min="16" max="16" width="20" style="1" customWidth="1"/>
    <col min="17" max="18" width="17.85546875" style="1" customWidth="1"/>
    <col min="19" max="19" width="22.28515625" style="1" customWidth="1"/>
    <col min="20" max="20" width="19" style="1" customWidth="1"/>
    <col min="21" max="22" width="17.140625" style="1" customWidth="1"/>
    <col min="23" max="23" width="17.140625" style="2" customWidth="1"/>
    <col min="24" max="24" width="16.28515625" style="1" customWidth="1"/>
    <col min="25" max="25" width="9.140625" style="1" customWidth="1"/>
    <col min="26" max="41" width="16.85546875" style="1" customWidth="1"/>
    <col min="42" max="42" width="25.42578125" style="1" bestFit="1" customWidth="1"/>
    <col min="43" max="43" width="14.5703125" style="1" customWidth="1"/>
    <col min="44" max="44" width="9.140625" style="1" customWidth="1"/>
    <col min="45" max="45" width="17.28515625" style="1" customWidth="1"/>
    <col min="46" max="46" width="14.7109375" style="1" bestFit="1" customWidth="1"/>
    <col min="47" max="47" width="17.7109375" style="1" customWidth="1"/>
    <col min="48" max="50" width="12.42578125" style="1" customWidth="1"/>
    <col min="51" max="51" width="11" style="1" customWidth="1"/>
    <col min="52" max="16384" width="9.140625" style="1"/>
  </cols>
  <sheetData>
    <row r="1" spans="1:46" ht="20.25" x14ac:dyDescent="0.3">
      <c r="W1" s="3" t="s">
        <v>0</v>
      </c>
    </row>
    <row r="2" spans="1:46" ht="20.25" x14ac:dyDescent="0.3">
      <c r="N2" s="4"/>
      <c r="W2" s="3" t="s">
        <v>1</v>
      </c>
    </row>
    <row r="3" spans="1:46" ht="20.25" x14ac:dyDescent="0.3">
      <c r="N3" s="4"/>
      <c r="W3" s="3" t="s">
        <v>737</v>
      </c>
    </row>
    <row r="6" spans="1:46" s="5" customFormat="1" ht="20.25" x14ac:dyDescent="0.25">
      <c r="A6" s="140" t="s">
        <v>645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</row>
    <row r="7" spans="1:46" s="5" customFormat="1" ht="16.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6"/>
      <c r="P7" s="7"/>
      <c r="Q7" s="6"/>
      <c r="R7" s="6"/>
      <c r="S7" s="6"/>
      <c r="T7" s="6"/>
      <c r="U7" s="6"/>
      <c r="V7" s="6"/>
      <c r="W7" s="6"/>
    </row>
    <row r="8" spans="1:46" s="5" customFormat="1" x14ac:dyDescent="0.25">
      <c r="A8" s="8"/>
      <c r="B8" s="8"/>
      <c r="C8" s="8"/>
      <c r="D8" s="8"/>
      <c r="E8" s="9"/>
      <c r="F8" s="9"/>
      <c r="G8" s="9"/>
      <c r="H8" s="9"/>
      <c r="I8" s="10"/>
      <c r="J8" s="11"/>
      <c r="K8" s="11"/>
      <c r="L8" s="11"/>
      <c r="M8" s="12"/>
      <c r="N8" s="13"/>
      <c r="O8" s="13"/>
      <c r="P8" s="13"/>
      <c r="Q8" s="13"/>
      <c r="R8" s="13"/>
      <c r="S8" s="13"/>
      <c r="T8" s="13"/>
      <c r="U8" s="14"/>
      <c r="V8" s="14"/>
      <c r="W8" s="9"/>
    </row>
    <row r="9" spans="1:46" s="15" customFormat="1" ht="14.25" customHeight="1" x14ac:dyDescent="0.25">
      <c r="A9" s="141" t="s">
        <v>2</v>
      </c>
      <c r="B9" s="141" t="s">
        <v>2</v>
      </c>
      <c r="C9" s="138" t="s">
        <v>3</v>
      </c>
      <c r="D9" s="138" t="s">
        <v>4</v>
      </c>
      <c r="E9" s="143" t="s">
        <v>5</v>
      </c>
      <c r="F9" s="144"/>
      <c r="G9" s="138" t="s">
        <v>6</v>
      </c>
      <c r="H9" s="138" t="s">
        <v>7</v>
      </c>
      <c r="I9" s="145" t="s">
        <v>8</v>
      </c>
      <c r="J9" s="147" t="s">
        <v>9</v>
      </c>
      <c r="K9" s="150" t="s">
        <v>10</v>
      </c>
      <c r="L9" s="151"/>
      <c r="M9" s="152" t="s">
        <v>11</v>
      </c>
      <c r="N9" s="155" t="s">
        <v>12</v>
      </c>
      <c r="O9" s="156"/>
      <c r="P9" s="156"/>
      <c r="Q9" s="156"/>
      <c r="R9" s="156"/>
      <c r="S9" s="156"/>
      <c r="T9" s="157"/>
      <c r="U9" s="135" t="s">
        <v>13</v>
      </c>
      <c r="V9" s="135" t="s">
        <v>14</v>
      </c>
      <c r="W9" s="138" t="s">
        <v>15</v>
      </c>
      <c r="Z9" s="161" t="s">
        <v>16</v>
      </c>
      <c r="AA9" s="164" t="s">
        <v>541</v>
      </c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</row>
    <row r="10" spans="1:46" s="15" customFormat="1" ht="14.25" x14ac:dyDescent="0.25">
      <c r="A10" s="142"/>
      <c r="B10" s="142"/>
      <c r="C10" s="139"/>
      <c r="D10" s="139"/>
      <c r="E10" s="138" t="s">
        <v>17</v>
      </c>
      <c r="F10" s="138" t="s">
        <v>18</v>
      </c>
      <c r="G10" s="139"/>
      <c r="H10" s="139"/>
      <c r="I10" s="146"/>
      <c r="J10" s="148"/>
      <c r="K10" s="147" t="s">
        <v>19</v>
      </c>
      <c r="L10" s="147" t="s">
        <v>20</v>
      </c>
      <c r="M10" s="153"/>
      <c r="N10" s="135" t="s">
        <v>21</v>
      </c>
      <c r="O10" s="158" t="s">
        <v>22</v>
      </c>
      <c r="P10" s="159"/>
      <c r="Q10" s="159"/>
      <c r="R10" s="159"/>
      <c r="S10" s="159"/>
      <c r="T10" s="160"/>
      <c r="U10" s="136"/>
      <c r="V10" s="136"/>
      <c r="W10" s="139"/>
      <c r="Z10" s="162"/>
      <c r="AA10" s="165" t="s">
        <v>23</v>
      </c>
      <c r="AB10" s="165"/>
      <c r="AC10" s="165"/>
      <c r="AD10" s="165"/>
      <c r="AE10" s="165"/>
      <c r="AF10" s="165"/>
      <c r="AG10" s="165"/>
      <c r="AH10" s="165" t="s">
        <v>545</v>
      </c>
      <c r="AI10" s="165" t="s">
        <v>25</v>
      </c>
      <c r="AJ10" s="165" t="s">
        <v>26</v>
      </c>
      <c r="AK10" s="165" t="s">
        <v>27</v>
      </c>
      <c r="AL10" s="165" t="s">
        <v>28</v>
      </c>
      <c r="AM10" s="165" t="s">
        <v>538</v>
      </c>
      <c r="AN10" s="165" t="s">
        <v>539</v>
      </c>
      <c r="AO10" s="165" t="s">
        <v>553</v>
      </c>
    </row>
    <row r="11" spans="1:46" s="15" customFormat="1" ht="78.75" customHeight="1" x14ac:dyDescent="0.25">
      <c r="A11" s="142"/>
      <c r="B11" s="142"/>
      <c r="C11" s="139"/>
      <c r="D11" s="139"/>
      <c r="E11" s="139"/>
      <c r="F11" s="139"/>
      <c r="G11" s="139"/>
      <c r="H11" s="139"/>
      <c r="I11" s="146"/>
      <c r="J11" s="149"/>
      <c r="K11" s="149"/>
      <c r="L11" s="149"/>
      <c r="M11" s="154"/>
      <c r="N11" s="137"/>
      <c r="O11" s="16" t="s">
        <v>29</v>
      </c>
      <c r="P11" s="16" t="s">
        <v>30</v>
      </c>
      <c r="Q11" s="16" t="s">
        <v>31</v>
      </c>
      <c r="R11" s="16" t="s">
        <v>32</v>
      </c>
      <c r="S11" s="16" t="s">
        <v>33</v>
      </c>
      <c r="T11" s="16" t="s">
        <v>682</v>
      </c>
      <c r="U11" s="137"/>
      <c r="V11" s="137"/>
      <c r="W11" s="139"/>
      <c r="Z11" s="163"/>
      <c r="AA11" s="17" t="s">
        <v>34</v>
      </c>
      <c r="AB11" s="17" t="s">
        <v>35</v>
      </c>
      <c r="AC11" s="17" t="s">
        <v>36</v>
      </c>
      <c r="AD11" s="17" t="s">
        <v>37</v>
      </c>
      <c r="AE11" s="17" t="s">
        <v>38</v>
      </c>
      <c r="AF11" s="17" t="s">
        <v>39</v>
      </c>
      <c r="AG11" s="17" t="s">
        <v>24</v>
      </c>
      <c r="AH11" s="165"/>
      <c r="AI11" s="165"/>
      <c r="AJ11" s="165"/>
      <c r="AK11" s="165"/>
      <c r="AL11" s="165"/>
      <c r="AM11" s="165"/>
      <c r="AN11" s="165"/>
      <c r="AO11" s="165"/>
      <c r="AQ11" s="15" t="s">
        <v>647</v>
      </c>
      <c r="AR11" s="15" t="s">
        <v>648</v>
      </c>
      <c r="AS11" s="15" t="s">
        <v>649</v>
      </c>
    </row>
    <row r="12" spans="1:46" s="21" customFormat="1" ht="14.25" x14ac:dyDescent="0.25">
      <c r="A12" s="142"/>
      <c r="B12" s="142"/>
      <c r="C12" s="139"/>
      <c r="D12" s="139"/>
      <c r="E12" s="139"/>
      <c r="F12" s="139"/>
      <c r="G12" s="139"/>
      <c r="H12" s="139"/>
      <c r="I12" s="146"/>
      <c r="J12" s="18" t="s">
        <v>40</v>
      </c>
      <c r="K12" s="18" t="s">
        <v>40</v>
      </c>
      <c r="L12" s="18" t="s">
        <v>40</v>
      </c>
      <c r="M12" s="19" t="s">
        <v>41</v>
      </c>
      <c r="N12" s="20" t="s">
        <v>42</v>
      </c>
      <c r="O12" s="20" t="s">
        <v>42</v>
      </c>
      <c r="P12" s="20"/>
      <c r="Q12" s="20" t="s">
        <v>42</v>
      </c>
      <c r="R12" s="20" t="s">
        <v>42</v>
      </c>
      <c r="S12" s="20" t="s">
        <v>42</v>
      </c>
      <c r="T12" s="20"/>
      <c r="U12" s="20" t="s">
        <v>43</v>
      </c>
      <c r="V12" s="20" t="s">
        <v>43</v>
      </c>
      <c r="W12" s="139"/>
      <c r="Z12" s="20" t="s">
        <v>42</v>
      </c>
      <c r="AA12" s="20" t="s">
        <v>42</v>
      </c>
      <c r="AB12" s="20" t="s">
        <v>42</v>
      </c>
      <c r="AC12" s="20" t="s">
        <v>42</v>
      </c>
      <c r="AD12" s="20" t="s">
        <v>42</v>
      </c>
      <c r="AE12" s="20" t="s">
        <v>42</v>
      </c>
      <c r="AF12" s="20" t="s">
        <v>42</v>
      </c>
      <c r="AG12" s="20" t="s">
        <v>42</v>
      </c>
      <c r="AH12" s="20" t="s">
        <v>42</v>
      </c>
      <c r="AI12" s="20" t="s">
        <v>42</v>
      </c>
      <c r="AJ12" s="20" t="s">
        <v>42</v>
      </c>
      <c r="AK12" s="20" t="s">
        <v>42</v>
      </c>
      <c r="AL12" s="20" t="s">
        <v>42</v>
      </c>
      <c r="AM12" s="20" t="s">
        <v>42</v>
      </c>
      <c r="AN12" s="20" t="s">
        <v>42</v>
      </c>
      <c r="AO12" s="20" t="s">
        <v>42</v>
      </c>
    </row>
    <row r="13" spans="1:46" s="21" customFormat="1" ht="14.25" x14ac:dyDescent="0.25">
      <c r="A13" s="22"/>
      <c r="B13" s="23"/>
      <c r="C13" s="24"/>
      <c r="D13" s="24"/>
      <c r="E13" s="24"/>
      <c r="F13" s="24"/>
      <c r="G13" s="24"/>
      <c r="H13" s="24"/>
      <c r="I13" s="25"/>
      <c r="J13" s="26"/>
      <c r="K13" s="26"/>
      <c r="L13" s="26"/>
      <c r="M13" s="25"/>
      <c r="N13" s="27">
        <f t="shared" ref="N13:T13" si="0">+N14+N210+N471</f>
        <v>8329306995.18645</v>
      </c>
      <c r="O13" s="27">
        <f t="shared" si="0"/>
        <v>0</v>
      </c>
      <c r="P13" s="27">
        <f t="shared" si="0"/>
        <v>1432018045.1786127</v>
      </c>
      <c r="Q13" s="27">
        <f t="shared" si="0"/>
        <v>3737314.8149999999</v>
      </c>
      <c r="R13" s="27">
        <f t="shared" si="0"/>
        <v>1114338821.3485637</v>
      </c>
      <c r="S13" s="27">
        <f t="shared" si="0"/>
        <v>3810486788.5917354</v>
      </c>
      <c r="T13" s="27">
        <f t="shared" si="0"/>
        <v>1968726025.2525387</v>
      </c>
      <c r="U13" s="27"/>
      <c r="V13" s="27"/>
      <c r="W13" s="24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</row>
    <row r="14" spans="1:46" s="32" customFormat="1" x14ac:dyDescent="0.25">
      <c r="A14" s="28"/>
      <c r="B14" s="29"/>
      <c r="C14" s="29"/>
      <c r="D14" s="29" t="s">
        <v>555</v>
      </c>
      <c r="E14" s="29"/>
      <c r="F14" s="29"/>
      <c r="G14" s="29"/>
      <c r="H14" s="29"/>
      <c r="I14" s="29"/>
      <c r="J14" s="30">
        <f>SUM(J15:J206)</f>
        <v>752082.12000000011</v>
      </c>
      <c r="K14" s="30">
        <f>SUM(K15:K206)</f>
        <v>621515.3400000002</v>
      </c>
      <c r="L14" s="30">
        <f>SUM(L15:L206)</f>
        <v>50009.179999999993</v>
      </c>
      <c r="M14" s="30">
        <f>SUM(M15:M206)</f>
        <v>26872</v>
      </c>
      <c r="N14" s="27">
        <f t="shared" ref="N14:N45" si="1">+P14+Q14+R14+S14+T14</f>
        <v>1922557528.6498754</v>
      </c>
      <c r="O14" s="30">
        <f t="shared" ref="O14:T14" si="2">SUM(O15:O206)</f>
        <v>0</v>
      </c>
      <c r="P14" s="30">
        <f>SUM(P15:P209)</f>
        <v>540274945.17642701</v>
      </c>
      <c r="Q14" s="30">
        <f t="shared" ref="Q14:S14" si="3">SUM(Q15:Q209)</f>
        <v>2000000</v>
      </c>
      <c r="R14" s="30">
        <f t="shared" si="3"/>
        <v>285230046.37897676</v>
      </c>
      <c r="S14" s="30">
        <f t="shared" si="3"/>
        <v>880657330.83813715</v>
      </c>
      <c r="T14" s="30">
        <f t="shared" si="2"/>
        <v>214395206.25633454</v>
      </c>
      <c r="U14" s="30"/>
      <c r="V14" s="30"/>
      <c r="W14" s="30"/>
      <c r="X14" s="30" t="e">
        <f>+#REF!+#REF!+#REF!+#REF!+#REF!+#REF!</f>
        <v>#REF!</v>
      </c>
      <c r="Y14" s="30" t="e">
        <f>+#REF!+#REF!+#REF!+#REF!+#REF!+#REF!</f>
        <v>#REF!</v>
      </c>
      <c r="Z14" s="30" t="e">
        <f>+#REF!+#REF!+#REF!+#REF!+#REF!+#REF!</f>
        <v>#REF!</v>
      </c>
      <c r="AA14" s="30" t="e">
        <f>+#REF!+#REF!+#REF!+#REF!+#REF!+#REF!</f>
        <v>#REF!</v>
      </c>
      <c r="AB14" s="30" t="e">
        <f>+#REF!+#REF!+#REF!+#REF!+#REF!+#REF!</f>
        <v>#REF!</v>
      </c>
      <c r="AC14" s="30" t="e">
        <f>+#REF!+#REF!+#REF!+#REF!+#REF!+#REF!</f>
        <v>#REF!</v>
      </c>
      <c r="AD14" s="30" t="e">
        <f>+#REF!+#REF!+#REF!+#REF!+#REF!+#REF!</f>
        <v>#REF!</v>
      </c>
      <c r="AE14" s="30" t="e">
        <f>+#REF!+#REF!+#REF!+#REF!+#REF!+#REF!</f>
        <v>#REF!</v>
      </c>
      <c r="AF14" s="30" t="e">
        <f>+#REF!+#REF!+#REF!+#REF!+#REF!+#REF!</f>
        <v>#REF!</v>
      </c>
      <c r="AG14" s="30" t="e">
        <f>+#REF!+#REF!+#REF!+#REF!+#REF!+#REF!</f>
        <v>#REF!</v>
      </c>
      <c r="AH14" s="30" t="e">
        <f>+#REF!+#REF!+#REF!+#REF!+#REF!+#REF!</f>
        <v>#REF!</v>
      </c>
      <c r="AI14" s="30" t="e">
        <f>+#REF!+#REF!+#REF!+#REF!+#REF!+#REF!</f>
        <v>#REF!</v>
      </c>
      <c r="AJ14" s="30" t="e">
        <f>+#REF!+#REF!+#REF!+#REF!+#REF!+#REF!</f>
        <v>#REF!</v>
      </c>
      <c r="AK14" s="30" t="e">
        <f>+#REF!+#REF!+#REF!+#REF!+#REF!+#REF!</f>
        <v>#REF!</v>
      </c>
      <c r="AL14" s="30" t="e">
        <f>+#REF!+#REF!+#REF!+#REF!+#REF!+#REF!</f>
        <v>#REF!</v>
      </c>
      <c r="AM14" s="30" t="e">
        <f>+#REF!+#REF!+#REF!+#REF!+#REF!+#REF!</f>
        <v>#REF!</v>
      </c>
      <c r="AN14" s="30" t="e">
        <f>+#REF!+#REF!+#REF!+#REF!+#REF!+#REF!</f>
        <v>#REF!</v>
      </c>
      <c r="AO14" s="30" t="e">
        <f>+#REF!+#REF!+#REF!+#REF!+#REF!+#REF!</f>
        <v>#REF!</v>
      </c>
      <c r="AP14" s="114">
        <f>+N14-'Приложение №2'!E14</f>
        <v>0</v>
      </c>
    </row>
    <row r="15" spans="1:46" x14ac:dyDescent="0.25">
      <c r="A15" s="91">
        <v>1</v>
      </c>
      <c r="B15" s="92">
        <v>1</v>
      </c>
      <c r="C15" s="92" t="s">
        <v>55</v>
      </c>
      <c r="D15" s="92" t="s">
        <v>454</v>
      </c>
      <c r="E15" s="93">
        <v>1997</v>
      </c>
      <c r="F15" s="93">
        <v>2013</v>
      </c>
      <c r="G15" s="93" t="s">
        <v>45</v>
      </c>
      <c r="H15" s="93">
        <v>3</v>
      </c>
      <c r="I15" s="93">
        <v>3</v>
      </c>
      <c r="J15" s="52">
        <v>2554.6999999999998</v>
      </c>
      <c r="K15" s="52">
        <v>1158.4000000000001</v>
      </c>
      <c r="L15" s="52">
        <v>157.9</v>
      </c>
      <c r="M15" s="94">
        <v>40</v>
      </c>
      <c r="N15" s="86">
        <f t="shared" si="1"/>
        <v>1643094.79</v>
      </c>
      <c r="O15" s="52"/>
      <c r="P15" s="52">
        <f>+'Приложение №2'!E15-'Приложение №1'!R15</f>
        <v>0</v>
      </c>
      <c r="Q15" s="52"/>
      <c r="R15" s="52">
        <f>+'Приложение №2'!E15</f>
        <v>1643094.79</v>
      </c>
      <c r="S15" s="52"/>
      <c r="T15" s="52"/>
      <c r="U15" s="52">
        <f t="shared" ref="U15:V39" si="4">$N15/($K15+$L15)</f>
        <v>1248.2677125275391</v>
      </c>
      <c r="V15" s="52">
        <f t="shared" si="4"/>
        <v>1248.2677125275391</v>
      </c>
      <c r="W15" s="95">
        <v>2022</v>
      </c>
      <c r="X15" s="36" t="e">
        <f>+#REF!-'[1]Приложение №1'!$P1313</f>
        <v>#REF!</v>
      </c>
      <c r="Z15" s="35">
        <f t="shared" ref="Z15:Z47" si="5">SUM(AA15:AO15)</f>
        <v>50522516.669999994</v>
      </c>
      <c r="AA15" s="34">
        <v>5373102.4124122793</v>
      </c>
      <c r="AB15" s="34">
        <v>2799379.0984185603</v>
      </c>
      <c r="AC15" s="34">
        <v>1158345.46972326</v>
      </c>
      <c r="AD15" s="34">
        <v>601928.63075688004</v>
      </c>
      <c r="AE15" s="34">
        <v>0</v>
      </c>
      <c r="AF15" s="34"/>
      <c r="AG15" s="34">
        <v>439165.68767148</v>
      </c>
      <c r="AH15" s="34">
        <v>0</v>
      </c>
      <c r="AI15" s="34">
        <v>12048310.589364</v>
      </c>
      <c r="AJ15" s="34">
        <v>4856893.85457318</v>
      </c>
      <c r="AK15" s="34">
        <v>13999412.94979164</v>
      </c>
      <c r="AL15" s="34">
        <v>2997543.6040317602</v>
      </c>
      <c r="AM15" s="34">
        <v>4775024.6969000008</v>
      </c>
      <c r="AN15" s="34">
        <v>505225.1667</v>
      </c>
      <c r="AO15" s="37">
        <v>968184.50965696003</v>
      </c>
      <c r="AP15" s="114">
        <f>+N15-'Приложение №2'!E15</f>
        <v>0</v>
      </c>
      <c r="AQ15" s="1">
        <v>739157.71</v>
      </c>
      <c r="AR15" s="1">
        <f t="shared" ref="AR15:AR25" si="6">+(K15*10+L15*20)*12*0.85</f>
        <v>150368.4</v>
      </c>
      <c r="AS15" s="1">
        <f t="shared" ref="AS15:AS24" si="7">+(K15*10+L15*20)*12*30</f>
        <v>5307120</v>
      </c>
      <c r="AT15" s="36">
        <f>+S15-AS15</f>
        <v>-5307120</v>
      </c>
    </row>
    <row r="16" spans="1:46" x14ac:dyDescent="0.25">
      <c r="A16" s="91">
        <f t="shared" ref="A16:A47" si="8">+A15+1</f>
        <v>2</v>
      </c>
      <c r="B16" s="92">
        <f t="shared" ref="B16:B47" si="9">+B15+1</f>
        <v>2</v>
      </c>
      <c r="C16" s="92" t="s">
        <v>60</v>
      </c>
      <c r="D16" s="92" t="s">
        <v>121</v>
      </c>
      <c r="E16" s="93">
        <v>1981</v>
      </c>
      <c r="F16" s="93">
        <v>2011</v>
      </c>
      <c r="G16" s="93" t="s">
        <v>45</v>
      </c>
      <c r="H16" s="93">
        <v>5</v>
      </c>
      <c r="I16" s="93">
        <v>6</v>
      </c>
      <c r="J16" s="52">
        <v>5474.4</v>
      </c>
      <c r="K16" s="52">
        <v>4591</v>
      </c>
      <c r="L16" s="52">
        <v>74.8</v>
      </c>
      <c r="M16" s="94">
        <v>142</v>
      </c>
      <c r="N16" s="86">
        <f t="shared" si="1"/>
        <v>35883420.902660385</v>
      </c>
      <c r="O16" s="90"/>
      <c r="P16" s="52">
        <v>6584690.7694666684</v>
      </c>
      <c r="Q16" s="52">
        <v>1000000</v>
      </c>
      <c r="R16" s="52">
        <f>+AQ16+AR16-140393.650533333</f>
        <v>2702980.2694666674</v>
      </c>
      <c r="S16" s="52">
        <v>21119848.48</v>
      </c>
      <c r="T16" s="52">
        <f>+'Приложение №2'!E16-'Приложение №1'!P16-'Приложение №1'!Q16-'Приложение №1'!R16-'Приложение №1'!S16</f>
        <v>4475901.3837270476</v>
      </c>
      <c r="U16" s="52">
        <f t="shared" si="4"/>
        <v>7690.7327580822976</v>
      </c>
      <c r="V16" s="52">
        <f t="shared" si="4"/>
        <v>7690.7327580822976</v>
      </c>
      <c r="W16" s="95">
        <v>2022</v>
      </c>
      <c r="X16" s="36" t="e">
        <f>+#REF!-'[1]Приложение №1'!$P553</f>
        <v>#REF!</v>
      </c>
      <c r="Z16" s="35">
        <f t="shared" si="5"/>
        <v>55434949.75906302</v>
      </c>
      <c r="AA16" s="34">
        <v>13084371.274765186</v>
      </c>
      <c r="AB16" s="34">
        <v>6792071.8799999999</v>
      </c>
      <c r="AC16" s="34"/>
      <c r="AD16" s="34">
        <v>2807007.18</v>
      </c>
      <c r="AE16" s="34">
        <v>0</v>
      </c>
      <c r="AF16" s="34"/>
      <c r="AG16" s="34">
        <v>422606.15206366888</v>
      </c>
      <c r="AH16" s="34">
        <v>0</v>
      </c>
      <c r="AI16" s="34">
        <v>18902393.048395503</v>
      </c>
      <c r="AJ16" s="34">
        <v>8467593.2400000002</v>
      </c>
      <c r="AK16" s="34">
        <v>0</v>
      </c>
      <c r="AL16" s="34">
        <v>0</v>
      </c>
      <c r="AM16" s="34">
        <v>3733539.2883253875</v>
      </c>
      <c r="AN16" s="34">
        <v>375954.61581589025</v>
      </c>
      <c r="AO16" s="37">
        <v>849413.07969738182</v>
      </c>
      <c r="AP16" s="114">
        <f>+N16-'Приложение №2'!E16</f>
        <v>0</v>
      </c>
      <c r="AQ16" s="1">
        <v>2359832.7200000002</v>
      </c>
      <c r="AR16" s="1">
        <f t="shared" si="6"/>
        <v>483541.2</v>
      </c>
      <c r="AS16" s="1">
        <f t="shared" si="7"/>
        <v>17066160</v>
      </c>
      <c r="AT16" s="36">
        <f t="shared" ref="AT16:AT79" si="10">+S16-AS16</f>
        <v>4053688.4800000004</v>
      </c>
    </row>
    <row r="17" spans="1:46" x14ac:dyDescent="0.25">
      <c r="A17" s="91">
        <f t="shared" si="8"/>
        <v>3</v>
      </c>
      <c r="B17" s="92">
        <f t="shared" si="9"/>
        <v>3</v>
      </c>
      <c r="C17" s="92" t="s">
        <v>60</v>
      </c>
      <c r="D17" s="92" t="s">
        <v>122</v>
      </c>
      <c r="E17" s="93">
        <v>1982</v>
      </c>
      <c r="F17" s="93">
        <v>2011</v>
      </c>
      <c r="G17" s="93" t="s">
        <v>45</v>
      </c>
      <c r="H17" s="93">
        <v>5</v>
      </c>
      <c r="I17" s="93">
        <v>6</v>
      </c>
      <c r="J17" s="52">
        <v>4657</v>
      </c>
      <c r="K17" s="52">
        <v>4657</v>
      </c>
      <c r="L17" s="52">
        <v>0</v>
      </c>
      <c r="M17" s="94">
        <v>172</v>
      </c>
      <c r="N17" s="86">
        <f t="shared" si="1"/>
        <v>34138401.5</v>
      </c>
      <c r="O17" s="90"/>
      <c r="P17" s="52">
        <v>4521209.8100000015</v>
      </c>
      <c r="Q17" s="52">
        <v>1000000</v>
      </c>
      <c r="R17" s="52">
        <f>+AQ17+AR17</f>
        <v>2932021.84</v>
      </c>
      <c r="S17" s="52">
        <f>+AS17</f>
        <v>16765200</v>
      </c>
      <c r="T17" s="52">
        <f>+'Приложение №2'!E17-'Приложение №1'!P17-'Приложение №1'!Q17-'Приложение №1'!R17-'Приложение №1'!S17</f>
        <v>8919969.8499999978</v>
      </c>
      <c r="U17" s="52">
        <f t="shared" si="4"/>
        <v>7330.5564741249727</v>
      </c>
      <c r="V17" s="52">
        <f t="shared" si="4"/>
        <v>7330.5564741249727</v>
      </c>
      <c r="W17" s="95">
        <v>2022</v>
      </c>
      <c r="X17" s="36" t="e">
        <f>+#REF!-'[1]Приложение №1'!$P554</f>
        <v>#REF!</v>
      </c>
      <c r="Z17" s="35">
        <f t="shared" si="5"/>
        <v>55631222.155761994</v>
      </c>
      <c r="AA17" s="34">
        <v>13087181.552321568</v>
      </c>
      <c r="AB17" s="34">
        <v>6304509.4247438349</v>
      </c>
      <c r="AC17" s="34"/>
      <c r="AD17" s="34">
        <v>2789523</v>
      </c>
      <c r="AE17" s="34">
        <v>0</v>
      </c>
      <c r="AF17" s="34"/>
      <c r="AG17" s="34">
        <v>422696.91993928124</v>
      </c>
      <c r="AH17" s="34">
        <v>0</v>
      </c>
      <c r="AI17" s="34">
        <v>18906452.927913617</v>
      </c>
      <c r="AJ17" s="34">
        <v>8471863.8000000007</v>
      </c>
      <c r="AK17" s="34">
        <v>0</v>
      </c>
      <c r="AL17" s="34">
        <v>0</v>
      </c>
      <c r="AM17" s="34">
        <v>4266399.7839222131</v>
      </c>
      <c r="AN17" s="34">
        <v>445086.13631034014</v>
      </c>
      <c r="AO17" s="37">
        <v>937508.61061115132</v>
      </c>
      <c r="AP17" s="114">
        <f>+N17-'Приложение №2'!E17</f>
        <v>0</v>
      </c>
      <c r="AQ17" s="1">
        <v>2457007.84</v>
      </c>
      <c r="AR17" s="1">
        <f t="shared" si="6"/>
        <v>475014</v>
      </c>
      <c r="AS17" s="1">
        <f t="shared" si="7"/>
        <v>16765200</v>
      </c>
      <c r="AT17" s="36">
        <f t="shared" si="10"/>
        <v>0</v>
      </c>
    </row>
    <row r="18" spans="1:46" x14ac:dyDescent="0.25">
      <c r="A18" s="91">
        <f t="shared" si="8"/>
        <v>4</v>
      </c>
      <c r="B18" s="92">
        <f t="shared" si="9"/>
        <v>4</v>
      </c>
      <c r="C18" s="92" t="s">
        <v>60</v>
      </c>
      <c r="D18" s="92" t="s">
        <v>123</v>
      </c>
      <c r="E18" s="93">
        <v>1983</v>
      </c>
      <c r="F18" s="93">
        <v>2011</v>
      </c>
      <c r="G18" s="93" t="s">
        <v>45</v>
      </c>
      <c r="H18" s="93">
        <v>5</v>
      </c>
      <c r="I18" s="93">
        <v>4</v>
      </c>
      <c r="J18" s="52">
        <v>3725.7</v>
      </c>
      <c r="K18" s="52">
        <v>3170.6</v>
      </c>
      <c r="L18" s="52">
        <v>0</v>
      </c>
      <c r="M18" s="94">
        <v>120</v>
      </c>
      <c r="N18" s="78">
        <f t="shared" si="1"/>
        <v>21804481.706755411</v>
      </c>
      <c r="O18" s="90"/>
      <c r="P18" s="79">
        <f>2891231.49+1297400.88</f>
        <v>4188632.37</v>
      </c>
      <c r="Q18" s="79">
        <v>0</v>
      </c>
      <c r="R18" s="79">
        <f>+AQ18+AR18</f>
        <v>1877886.64</v>
      </c>
      <c r="S18" s="79">
        <f>+AS18</f>
        <v>11414160</v>
      </c>
      <c r="T18" s="52">
        <f>+'Приложение №2'!E18-'Приложение №1'!P18-'Приложение №1'!Q18-'Приложение №1'!R18-'Приложение №1'!S18</f>
        <v>4323802.696755413</v>
      </c>
      <c r="U18" s="79">
        <f t="shared" si="4"/>
        <v>6877.0837402243778</v>
      </c>
      <c r="V18" s="79">
        <f t="shared" si="4"/>
        <v>6877.0837402243778</v>
      </c>
      <c r="W18" s="95">
        <v>2022</v>
      </c>
      <c r="X18" s="36" t="e">
        <f>+#REF!-'[1]Приложение №1'!$P555</f>
        <v>#REF!</v>
      </c>
      <c r="Z18" s="38">
        <f t="shared" si="5"/>
        <v>17332985.384287372</v>
      </c>
      <c r="AA18" s="34">
        <v>8910266.0202690158</v>
      </c>
      <c r="AB18" s="34">
        <v>4292357.0577192558</v>
      </c>
      <c r="AC18" s="34"/>
      <c r="AD18" s="34">
        <v>1766460.1357282575</v>
      </c>
      <c r="AE18" s="34">
        <v>0</v>
      </c>
      <c r="AF18" s="34"/>
      <c r="AG18" s="34">
        <v>287788.6264166045</v>
      </c>
      <c r="AH18" s="34">
        <v>0</v>
      </c>
      <c r="AI18" s="34">
        <v>0</v>
      </c>
      <c r="AJ18" s="34"/>
      <c r="AK18" s="34">
        <v>0</v>
      </c>
      <c r="AL18" s="34">
        <v>0</v>
      </c>
      <c r="AM18" s="34">
        <v>1569146.8035559531</v>
      </c>
      <c r="AN18" s="39">
        <v>173329.85384287377</v>
      </c>
      <c r="AO18" s="40">
        <v>333636.88675541501</v>
      </c>
      <c r="AP18" s="114">
        <f>+N18-'Приложение №2'!E18</f>
        <v>0</v>
      </c>
      <c r="AQ18" s="1">
        <v>1554485.44</v>
      </c>
      <c r="AR18" s="1">
        <f t="shared" si="6"/>
        <v>323401.2</v>
      </c>
      <c r="AS18" s="1">
        <f t="shared" si="7"/>
        <v>11414160</v>
      </c>
      <c r="AT18" s="36">
        <f t="shared" si="10"/>
        <v>0</v>
      </c>
    </row>
    <row r="19" spans="1:46" x14ac:dyDescent="0.25">
      <c r="A19" s="91">
        <f t="shared" si="8"/>
        <v>5</v>
      </c>
      <c r="B19" s="92">
        <f t="shared" si="9"/>
        <v>5</v>
      </c>
      <c r="C19" s="92" t="s">
        <v>276</v>
      </c>
      <c r="D19" s="92" t="s">
        <v>277</v>
      </c>
      <c r="E19" s="93">
        <v>1995</v>
      </c>
      <c r="F19" s="93">
        <v>2013</v>
      </c>
      <c r="G19" s="93" t="s">
        <v>45</v>
      </c>
      <c r="H19" s="93">
        <v>3</v>
      </c>
      <c r="I19" s="93">
        <v>4</v>
      </c>
      <c r="J19" s="52">
        <v>2740.5</v>
      </c>
      <c r="K19" s="52">
        <v>1849.2</v>
      </c>
      <c r="L19" s="52">
        <v>0</v>
      </c>
      <c r="M19" s="94">
        <v>67</v>
      </c>
      <c r="N19" s="78">
        <f t="shared" si="1"/>
        <v>6683521.8589600008</v>
      </c>
      <c r="O19" s="52"/>
      <c r="P19" s="79">
        <v>1677153.8516666666</v>
      </c>
      <c r="Q19" s="79"/>
      <c r="R19" s="79">
        <f>+AQ19+AR19</f>
        <v>1097135.0899999999</v>
      </c>
      <c r="S19" s="79">
        <f>+'Приложение №2'!E19-'Приложение №1'!P19-'Приложение №1'!Q19-'Приложение №1'!R19</f>
        <v>3909232.9172933344</v>
      </c>
      <c r="T19" s="52">
        <f>+'Приложение №2'!E19-'Приложение №1'!P19-'Приложение №1'!Q19-'Приложение №1'!R19-'Приложение №1'!S19</f>
        <v>0</v>
      </c>
      <c r="U19" s="79">
        <f t="shared" si="4"/>
        <v>3614.2774491455766</v>
      </c>
      <c r="V19" s="79">
        <f t="shared" si="4"/>
        <v>3614.2774491455766</v>
      </c>
      <c r="W19" s="95">
        <v>2022</v>
      </c>
      <c r="X19" s="36" t="e">
        <f>+#REF!-'[1]Приложение №1'!$P909</f>
        <v>#REF!</v>
      </c>
      <c r="Z19" s="38">
        <f t="shared" si="5"/>
        <v>17794596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/>
      <c r="AG19" s="34">
        <v>0</v>
      </c>
      <c r="AH19" s="34">
        <v>0</v>
      </c>
      <c r="AI19" s="34">
        <v>15672412.481039999</v>
      </c>
      <c r="AJ19" s="34">
        <v>0</v>
      </c>
      <c r="AK19" s="34">
        <v>0</v>
      </c>
      <c r="AL19" s="34">
        <v>0</v>
      </c>
      <c r="AM19" s="34">
        <v>1601513.64</v>
      </c>
      <c r="AN19" s="39">
        <v>177945.96</v>
      </c>
      <c r="AO19" s="40">
        <v>342723.91895999998</v>
      </c>
      <c r="AP19" s="114">
        <f>+N19-'Приложение №2'!E19</f>
        <v>0</v>
      </c>
      <c r="AQ19" s="41">
        <v>908516.69</v>
      </c>
      <c r="AR19" s="1">
        <f t="shared" si="6"/>
        <v>188618.4</v>
      </c>
      <c r="AS19" s="1">
        <f t="shared" si="7"/>
        <v>6657120</v>
      </c>
      <c r="AT19" s="36">
        <f t="shared" si="10"/>
        <v>-2747887.0827066656</v>
      </c>
    </row>
    <row r="20" spans="1:46" x14ac:dyDescent="0.25">
      <c r="A20" s="91">
        <f t="shared" si="8"/>
        <v>6</v>
      </c>
      <c r="B20" s="92">
        <f t="shared" si="9"/>
        <v>6</v>
      </c>
      <c r="C20" s="92" t="s">
        <v>276</v>
      </c>
      <c r="D20" s="92" t="s">
        <v>278</v>
      </c>
      <c r="E20" s="93">
        <v>1994</v>
      </c>
      <c r="F20" s="93">
        <v>2013</v>
      </c>
      <c r="G20" s="93" t="s">
        <v>45</v>
      </c>
      <c r="H20" s="93">
        <v>3</v>
      </c>
      <c r="I20" s="93">
        <v>2</v>
      </c>
      <c r="J20" s="52">
        <v>1781.6</v>
      </c>
      <c r="K20" s="52">
        <v>1210.5999999999999</v>
      </c>
      <c r="L20" s="52">
        <v>0</v>
      </c>
      <c r="M20" s="94">
        <v>67</v>
      </c>
      <c r="N20" s="78">
        <f t="shared" si="1"/>
        <v>2991016.6653303187</v>
      </c>
      <c r="O20" s="52"/>
      <c r="P20" s="79">
        <v>711590.78</v>
      </c>
      <c r="Q20" s="79"/>
      <c r="R20" s="79">
        <f>+'Приложение №2'!E20-'Приложение №1'!P20-'Приложение №1'!S20</f>
        <v>536004.56533031841</v>
      </c>
      <c r="S20" s="79">
        <v>1743421.32</v>
      </c>
      <c r="T20" s="52">
        <f>+'Приложение №2'!E20-'Приложение №1'!P20-'Приложение №1'!Q20-'Приложение №1'!R20-'Приложение №1'!S20</f>
        <v>0</v>
      </c>
      <c r="U20" s="79">
        <f t="shared" si="4"/>
        <v>2470.6894641750528</v>
      </c>
      <c r="V20" s="79">
        <f t="shared" si="4"/>
        <v>2470.6894641750528</v>
      </c>
      <c r="W20" s="95">
        <v>2022</v>
      </c>
      <c r="X20" s="36" t="e">
        <f>+#REF!-'[1]Приложение №1'!$P910</f>
        <v>#REF!</v>
      </c>
      <c r="Z20" s="38">
        <f t="shared" si="5"/>
        <v>5516150.6245547542</v>
      </c>
      <c r="AA20" s="34">
        <v>4565756.2689250316</v>
      </c>
      <c r="AB20" s="34">
        <v>0</v>
      </c>
      <c r="AC20" s="34">
        <v>0</v>
      </c>
      <c r="AD20" s="34">
        <v>0</v>
      </c>
      <c r="AE20" s="34">
        <v>0</v>
      </c>
      <c r="AF20" s="34"/>
      <c r="AG20" s="34">
        <v>373174.61155392334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414053.82249993231</v>
      </c>
      <c r="AN20" s="39">
        <v>55161.506245547534</v>
      </c>
      <c r="AO20" s="40">
        <v>108004.41533031844</v>
      </c>
      <c r="AP20" s="114">
        <f>+N20-'Приложение №2'!E20</f>
        <v>0</v>
      </c>
      <c r="AQ20" s="41">
        <v>581248.32999999996</v>
      </c>
      <c r="AR20" s="1">
        <f t="shared" si="6"/>
        <v>123481.2</v>
      </c>
      <c r="AS20" s="1">
        <f t="shared" si="7"/>
        <v>4358160</v>
      </c>
      <c r="AT20" s="36">
        <f t="shared" si="10"/>
        <v>-2614738.6799999997</v>
      </c>
    </row>
    <row r="21" spans="1:46" x14ac:dyDescent="0.25">
      <c r="A21" s="91">
        <f t="shared" si="8"/>
        <v>7</v>
      </c>
      <c r="B21" s="92">
        <f t="shared" si="9"/>
        <v>7</v>
      </c>
      <c r="C21" s="92" t="s">
        <v>276</v>
      </c>
      <c r="D21" s="92" t="s">
        <v>279</v>
      </c>
      <c r="E21" s="93">
        <v>1993</v>
      </c>
      <c r="F21" s="93">
        <v>2013</v>
      </c>
      <c r="G21" s="93" t="s">
        <v>45</v>
      </c>
      <c r="H21" s="93">
        <v>2</v>
      </c>
      <c r="I21" s="93">
        <v>0</v>
      </c>
      <c r="J21" s="52">
        <v>868.3</v>
      </c>
      <c r="K21" s="52">
        <v>868.3</v>
      </c>
      <c r="L21" s="52">
        <v>0</v>
      </c>
      <c r="M21" s="94">
        <v>31</v>
      </c>
      <c r="N21" s="78">
        <f t="shared" si="1"/>
        <v>2472986.52</v>
      </c>
      <c r="O21" s="52"/>
      <c r="P21" s="79">
        <v>320091.84999999998</v>
      </c>
      <c r="Q21" s="79"/>
      <c r="R21" s="79">
        <f>+AQ21+AR21</f>
        <v>505278.45999999996</v>
      </c>
      <c r="S21" s="79">
        <f>+'Приложение №2'!E21-'Приложение №1'!P21-'Приложение №1'!R21</f>
        <v>1647616.21</v>
      </c>
      <c r="T21" s="52">
        <f>+'Приложение №2'!E21-'Приложение №1'!P21-'Приложение №1'!Q21-'Приложение №1'!R21-'Приложение №1'!S21</f>
        <v>0</v>
      </c>
      <c r="U21" s="79">
        <f t="shared" si="4"/>
        <v>2848.0784521478754</v>
      </c>
      <c r="V21" s="79">
        <f t="shared" si="4"/>
        <v>2848.0784521478754</v>
      </c>
      <c r="W21" s="95">
        <v>2022</v>
      </c>
      <c r="X21" s="36" t="e">
        <f>+#REF!-'[1]Приложение №1'!$P911</f>
        <v>#REF!</v>
      </c>
      <c r="Z21" s="38">
        <f t="shared" si="5"/>
        <v>3949769.5149232973</v>
      </c>
      <c r="AA21" s="34">
        <v>3597070.04</v>
      </c>
      <c r="AB21" s="34">
        <v>0</v>
      </c>
      <c r="AC21" s="34">
        <v>0</v>
      </c>
      <c r="AD21" s="34">
        <v>0</v>
      </c>
      <c r="AE21" s="34">
        <v>0</v>
      </c>
      <c r="AF21" s="34"/>
      <c r="AG21" s="34">
        <v>269001.86492329749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28876.78</v>
      </c>
      <c r="AN21" s="39">
        <v>10000</v>
      </c>
      <c r="AO21" s="40">
        <v>44820.83</v>
      </c>
      <c r="AP21" s="114">
        <f>+N21-'Приложение №2'!E21</f>
        <v>0</v>
      </c>
      <c r="AQ21" s="41">
        <v>416711.86</v>
      </c>
      <c r="AR21" s="1">
        <f t="shared" si="6"/>
        <v>88566.599999999991</v>
      </c>
      <c r="AS21" s="1">
        <f t="shared" si="7"/>
        <v>3125880</v>
      </c>
      <c r="AT21" s="36">
        <f t="shared" si="10"/>
        <v>-1478263.79</v>
      </c>
    </row>
    <row r="22" spans="1:46" x14ac:dyDescent="0.25">
      <c r="A22" s="91">
        <f t="shared" si="8"/>
        <v>8</v>
      </c>
      <c r="B22" s="92">
        <f t="shared" si="9"/>
        <v>8</v>
      </c>
      <c r="C22" s="92" t="s">
        <v>61</v>
      </c>
      <c r="D22" s="92" t="s">
        <v>125</v>
      </c>
      <c r="E22" s="93">
        <v>1993</v>
      </c>
      <c r="F22" s="93">
        <v>2012</v>
      </c>
      <c r="G22" s="93" t="s">
        <v>45</v>
      </c>
      <c r="H22" s="93">
        <v>3</v>
      </c>
      <c r="I22" s="93">
        <v>1</v>
      </c>
      <c r="J22" s="52">
        <v>1090</v>
      </c>
      <c r="K22" s="52">
        <v>942.47</v>
      </c>
      <c r="L22" s="52">
        <v>0</v>
      </c>
      <c r="M22" s="94">
        <v>33</v>
      </c>
      <c r="N22" s="78">
        <f t="shared" si="1"/>
        <v>322060.92467698804</v>
      </c>
      <c r="O22" s="90"/>
      <c r="P22" s="79"/>
      <c r="Q22" s="79"/>
      <c r="R22" s="79">
        <f>+'Приложение №2'!E22</f>
        <v>322060.92467698804</v>
      </c>
      <c r="S22" s="79">
        <f>+'Приложение №2'!E22-'Приложение №1'!R22</f>
        <v>0</v>
      </c>
      <c r="T22" s="52">
        <f>+'Приложение №2'!E22-'Приложение №1'!P22-'Приложение №1'!Q22-'Приложение №1'!R22-'Приложение №1'!S22</f>
        <v>0</v>
      </c>
      <c r="U22" s="79">
        <f t="shared" si="4"/>
        <v>341.72008093306738</v>
      </c>
      <c r="V22" s="79">
        <f t="shared" si="4"/>
        <v>341.72008093306738</v>
      </c>
      <c r="W22" s="95">
        <v>2022</v>
      </c>
      <c r="X22" s="36" t="e">
        <f>+#REF!-'[1]Приложение №1'!$P556</f>
        <v>#REF!</v>
      </c>
      <c r="Z22" s="38">
        <f t="shared" si="5"/>
        <v>1353938.3335296002</v>
      </c>
      <c r="AA22" s="34">
        <v>0</v>
      </c>
      <c r="AB22" s="34">
        <v>0</v>
      </c>
      <c r="AC22" s="34">
        <v>766834.98031195218</v>
      </c>
      <c r="AD22" s="34">
        <v>398482.47555609996</v>
      </c>
      <c r="AE22" s="34">
        <v>0</v>
      </c>
      <c r="AF22" s="34"/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149598.36173318402</v>
      </c>
      <c r="AN22" s="39">
        <v>13539.383335296003</v>
      </c>
      <c r="AO22" s="40">
        <v>25483.132593067974</v>
      </c>
      <c r="AP22" s="114">
        <f>+N22-'Приложение №2'!E22</f>
        <v>0</v>
      </c>
      <c r="AQ22" s="1">
        <v>502001.62</v>
      </c>
      <c r="AR22" s="1">
        <f t="shared" si="6"/>
        <v>96131.94</v>
      </c>
      <c r="AS22" s="1">
        <f t="shared" si="7"/>
        <v>3392892.0000000005</v>
      </c>
      <c r="AT22" s="36">
        <f t="shared" si="10"/>
        <v>-3392892.0000000005</v>
      </c>
    </row>
    <row r="23" spans="1:46" x14ac:dyDescent="0.25">
      <c r="A23" s="91">
        <f t="shared" si="8"/>
        <v>9</v>
      </c>
      <c r="B23" s="92">
        <f t="shared" si="9"/>
        <v>9</v>
      </c>
      <c r="C23" s="92" t="s">
        <v>61</v>
      </c>
      <c r="D23" s="92" t="s">
        <v>280</v>
      </c>
      <c r="E23" s="93">
        <v>1990</v>
      </c>
      <c r="F23" s="93">
        <v>1990</v>
      </c>
      <c r="G23" s="93" t="s">
        <v>45</v>
      </c>
      <c r="H23" s="93">
        <v>5</v>
      </c>
      <c r="I23" s="93">
        <v>6</v>
      </c>
      <c r="J23" s="52">
        <v>5208.7</v>
      </c>
      <c r="K23" s="52">
        <v>4621.34</v>
      </c>
      <c r="L23" s="52">
        <v>0</v>
      </c>
      <c r="M23" s="94">
        <v>157</v>
      </c>
      <c r="N23" s="78">
        <f t="shared" si="1"/>
        <v>5366313.5354361599</v>
      </c>
      <c r="O23" s="52"/>
      <c r="P23" s="79"/>
      <c r="Q23" s="79"/>
      <c r="R23" s="79">
        <v>1998629.62</v>
      </c>
      <c r="S23" s="79">
        <f>+'Приложение №2'!E23-'Приложение №1'!R23</f>
        <v>3367683.9154361598</v>
      </c>
      <c r="T23" s="52">
        <f>+'Приложение №2'!E23-'Приложение №1'!P23-'Приложение №1'!Q23-'Приложение №1'!R23-'Приложение №1'!S23</f>
        <v>0</v>
      </c>
      <c r="U23" s="79">
        <f t="shared" si="4"/>
        <v>1161.2029271674794</v>
      </c>
      <c r="V23" s="79">
        <f t="shared" si="4"/>
        <v>1161.2029271674794</v>
      </c>
      <c r="W23" s="95">
        <v>2022</v>
      </c>
      <c r="X23" s="36" t="e">
        <f>+#REF!-'[1]Приложение №1'!$P1317</f>
        <v>#REF!</v>
      </c>
      <c r="Z23" s="38">
        <f t="shared" si="5"/>
        <v>24135948.530553602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/>
      <c r="AG23" s="34">
        <v>0</v>
      </c>
      <c r="AH23" s="34">
        <v>0</v>
      </c>
      <c r="AI23" s="34">
        <v>0</v>
      </c>
      <c r="AJ23" s="34">
        <v>7798620.4989638412</v>
      </c>
      <c r="AK23" s="34">
        <v>9725868.7576821167</v>
      </c>
      <c r="AL23" s="34">
        <v>3496811.6598338219</v>
      </c>
      <c r="AM23" s="34">
        <v>2413594.8530553603</v>
      </c>
      <c r="AN23" s="39">
        <v>241359.48530553601</v>
      </c>
      <c r="AO23" s="40">
        <v>459693.27571292385</v>
      </c>
      <c r="AP23" s="114">
        <f>+N23-'Приложение №2'!E23</f>
        <v>0</v>
      </c>
      <c r="AQ23" s="1">
        <v>2233749.27</v>
      </c>
      <c r="AR23" s="1">
        <f t="shared" si="6"/>
        <v>471376.68000000005</v>
      </c>
      <c r="AS23" s="1">
        <f t="shared" si="7"/>
        <v>16636824.000000002</v>
      </c>
      <c r="AT23" s="36">
        <f t="shared" si="10"/>
        <v>-13269140.084563842</v>
      </c>
    </row>
    <row r="24" spans="1:46" x14ac:dyDescent="0.25">
      <c r="A24" s="91">
        <f t="shared" si="8"/>
        <v>10</v>
      </c>
      <c r="B24" s="92">
        <f t="shared" si="9"/>
        <v>10</v>
      </c>
      <c r="C24" s="92" t="s">
        <v>61</v>
      </c>
      <c r="D24" s="92" t="s">
        <v>126</v>
      </c>
      <c r="E24" s="93">
        <v>1985</v>
      </c>
      <c r="F24" s="93">
        <v>1985</v>
      </c>
      <c r="G24" s="93" t="s">
        <v>45</v>
      </c>
      <c r="H24" s="93">
        <v>4</v>
      </c>
      <c r="I24" s="93">
        <v>2</v>
      </c>
      <c r="J24" s="52">
        <v>1511.1</v>
      </c>
      <c r="K24" s="52">
        <v>1366.85</v>
      </c>
      <c r="L24" s="52">
        <v>0</v>
      </c>
      <c r="M24" s="94">
        <v>62</v>
      </c>
      <c r="N24" s="78">
        <f t="shared" si="1"/>
        <v>3605371.3492353396</v>
      </c>
      <c r="O24" s="52"/>
      <c r="P24" s="79">
        <f>+'Приложение №2'!E24-'Приложение №1'!R24-'Приложение №1'!S24</f>
        <v>693039.20923533943</v>
      </c>
      <c r="Q24" s="79"/>
      <c r="R24" s="79">
        <f>+AQ24+AR24</f>
        <v>732918.84</v>
      </c>
      <c r="S24" s="79">
        <v>2179413.3000000003</v>
      </c>
      <c r="T24" s="52">
        <f>+'Приложение №2'!E24-'Приложение №1'!P24-'Приложение №1'!Q24-'Приложение №1'!R24-'Приложение №1'!S24</f>
        <v>0</v>
      </c>
      <c r="U24" s="79">
        <f t="shared" si="4"/>
        <v>2637.7227561439367</v>
      </c>
      <c r="V24" s="79">
        <f t="shared" si="4"/>
        <v>2637.7227561439367</v>
      </c>
      <c r="W24" s="95">
        <v>2022</v>
      </c>
      <c r="X24" s="36" t="e">
        <f>+#REF!-'[1]Приложение №1'!$P404</f>
        <v>#REF!</v>
      </c>
      <c r="Z24" s="38">
        <f t="shared" si="5"/>
        <v>7089248.6021132804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/>
      <c r="AG24" s="34">
        <v>0</v>
      </c>
      <c r="AH24" s="34">
        <v>0</v>
      </c>
      <c r="AI24" s="34">
        <v>0</v>
      </c>
      <c r="AJ24" s="34">
        <v>2448913.4700000002</v>
      </c>
      <c r="AK24" s="34">
        <v>3110879.85</v>
      </c>
      <c r="AL24" s="34">
        <v>1036083.9228779406</v>
      </c>
      <c r="AM24" s="34">
        <v>392917.04065692797</v>
      </c>
      <c r="AN24" s="39">
        <v>18562.626065692799</v>
      </c>
      <c r="AO24" s="40">
        <v>81891.69251271851</v>
      </c>
      <c r="AP24" s="114">
        <f>+N24-'Приложение №2'!E24</f>
        <v>0</v>
      </c>
      <c r="AQ24" s="1">
        <v>593500.14</v>
      </c>
      <c r="AR24" s="1">
        <f t="shared" si="6"/>
        <v>139418.69999999998</v>
      </c>
      <c r="AS24" s="1">
        <f t="shared" si="7"/>
        <v>4920660</v>
      </c>
      <c r="AT24" s="36">
        <f t="shared" si="10"/>
        <v>-2741246.6999999997</v>
      </c>
    </row>
    <row r="25" spans="1:46" x14ac:dyDescent="0.25">
      <c r="A25" s="91">
        <f t="shared" si="8"/>
        <v>11</v>
      </c>
      <c r="B25" s="92">
        <f t="shared" si="9"/>
        <v>11</v>
      </c>
      <c r="C25" s="92" t="s">
        <v>546</v>
      </c>
      <c r="D25" s="92" t="s">
        <v>458</v>
      </c>
      <c r="E25" s="93">
        <v>1991</v>
      </c>
      <c r="F25" s="93">
        <v>1992</v>
      </c>
      <c r="G25" s="93" t="s">
        <v>548</v>
      </c>
      <c r="H25" s="93">
        <v>5</v>
      </c>
      <c r="I25" s="93">
        <v>6</v>
      </c>
      <c r="J25" s="52">
        <v>5213.3</v>
      </c>
      <c r="K25" s="52">
        <v>4504.3999999999996</v>
      </c>
      <c r="L25" s="52">
        <v>150</v>
      </c>
      <c r="M25" s="94">
        <v>215</v>
      </c>
      <c r="N25" s="78">
        <f t="shared" si="1"/>
        <v>3712081.5291589973</v>
      </c>
      <c r="O25" s="52"/>
      <c r="P25" s="79"/>
      <c r="Q25" s="79"/>
      <c r="R25" s="79">
        <v>458250.55</v>
      </c>
      <c r="S25" s="79">
        <f>+'Приложение №2'!E25-'Приложение №1'!R25</f>
        <v>3253830.9791589975</v>
      </c>
      <c r="T25" s="52">
        <f>+'Приложение №2'!E25-'Приложение №1'!P25-'Приложение №1'!Q25-'Приложение №1'!R25-'Приложение №1'!S25</f>
        <v>0</v>
      </c>
      <c r="U25" s="79">
        <f t="shared" si="4"/>
        <v>797.54243923147942</v>
      </c>
      <c r="V25" s="79">
        <f t="shared" si="4"/>
        <v>797.54243923147942</v>
      </c>
      <c r="W25" s="95">
        <v>2022</v>
      </c>
      <c r="X25" s="36" t="e">
        <f>+#REF!-'[1]Приложение №1'!$P1324</f>
        <v>#REF!</v>
      </c>
      <c r="Z25" s="38">
        <f t="shared" si="5"/>
        <v>22984871.147637237</v>
      </c>
      <c r="AA25" s="34">
        <v>8923099.0413838681</v>
      </c>
      <c r="AB25" s="34">
        <v>3819284.0558351283</v>
      </c>
      <c r="AC25" s="34">
        <v>3409399.7983082924</v>
      </c>
      <c r="AD25" s="34">
        <v>3601025.7724938672</v>
      </c>
      <c r="AE25" s="34">
        <v>0</v>
      </c>
      <c r="AF25" s="34"/>
      <c r="AG25" s="34">
        <v>370474.89045708859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2191683.422796627</v>
      </c>
      <c r="AN25" s="39">
        <v>229848.71147637241</v>
      </c>
      <c r="AO25" s="40">
        <v>440055.45488599484</v>
      </c>
      <c r="AP25" s="114">
        <f>+N25-'Приложение №2'!E25</f>
        <v>0</v>
      </c>
      <c r="AQ25" s="1">
        <f>2134189.71-1374751.67</f>
        <v>759438.04</v>
      </c>
      <c r="AR25" s="1">
        <f t="shared" si="6"/>
        <v>490048.8</v>
      </c>
      <c r="AS25" s="1">
        <f>+(K25*10+L25*20)*12*30-2680584.06</f>
        <v>14615255.939999999</v>
      </c>
      <c r="AT25" s="36">
        <f t="shared" si="10"/>
        <v>-11361424.960841002</v>
      </c>
    </row>
    <row r="26" spans="1:46" x14ac:dyDescent="0.25">
      <c r="A26" s="91">
        <f t="shared" si="8"/>
        <v>12</v>
      </c>
      <c r="B26" s="92">
        <f t="shared" si="9"/>
        <v>12</v>
      </c>
      <c r="C26" s="92" t="s">
        <v>546</v>
      </c>
      <c r="D26" s="92" t="s">
        <v>127</v>
      </c>
      <c r="E26" s="93">
        <v>1996</v>
      </c>
      <c r="F26" s="93">
        <v>1996</v>
      </c>
      <c r="G26" s="93" t="s">
        <v>548</v>
      </c>
      <c r="H26" s="93">
        <v>9</v>
      </c>
      <c r="I26" s="93">
        <v>2</v>
      </c>
      <c r="J26" s="52">
        <v>5868.8</v>
      </c>
      <c r="K26" s="52">
        <v>4891.1000000000004</v>
      </c>
      <c r="L26" s="52">
        <v>103.4</v>
      </c>
      <c r="M26" s="94">
        <v>176</v>
      </c>
      <c r="N26" s="78">
        <f t="shared" si="1"/>
        <v>7872375.4858218469</v>
      </c>
      <c r="O26" s="52"/>
      <c r="P26" s="79">
        <v>0</v>
      </c>
      <c r="Q26" s="79"/>
      <c r="R26" s="79">
        <f>+'Приложение №2'!E26-'Приложение №1'!S26</f>
        <v>4490148.1858218471</v>
      </c>
      <c r="S26" s="79">
        <v>3382227.3</v>
      </c>
      <c r="T26" s="52">
        <f>+'Приложение №2'!E26-'Приложение №1'!P26-'Приложение №1'!Q26-'Приложение №1'!R26-'Приложение №1'!S26</f>
        <v>0</v>
      </c>
      <c r="U26" s="79">
        <f t="shared" si="4"/>
        <v>1576.2089269840519</v>
      </c>
      <c r="V26" s="79">
        <f t="shared" si="4"/>
        <v>1576.2089269840519</v>
      </c>
      <c r="W26" s="95">
        <v>2022</v>
      </c>
      <c r="X26" s="36" t="e">
        <f>+#REF!-'[1]Приложение №1'!$P1325</f>
        <v>#REF!</v>
      </c>
      <c r="Z26" s="38">
        <f t="shared" si="5"/>
        <v>26916272.679462254</v>
      </c>
      <c r="AA26" s="34">
        <v>11954408.568709729</v>
      </c>
      <c r="AB26" s="34">
        <v>4782903.5702124871</v>
      </c>
      <c r="AC26" s="34">
        <v>3532642.5089277923</v>
      </c>
      <c r="AD26" s="34">
        <v>2257520.5141524919</v>
      </c>
      <c r="AE26" s="34">
        <v>0</v>
      </c>
      <c r="AF26" s="34"/>
      <c r="AG26" s="34">
        <v>531117.68749178003</v>
      </c>
      <c r="AH26" s="34">
        <v>0</v>
      </c>
      <c r="AI26" s="34"/>
      <c r="AJ26" s="34">
        <v>0</v>
      </c>
      <c r="AK26" s="34">
        <v>0</v>
      </c>
      <c r="AL26" s="34">
        <v>0</v>
      </c>
      <c r="AM26" s="34">
        <v>2917548.1015033424</v>
      </c>
      <c r="AN26" s="39">
        <v>321479.91337035975</v>
      </c>
      <c r="AO26" s="40">
        <v>618651.81509427261</v>
      </c>
      <c r="AP26" s="114">
        <f>+N26-'Приложение №2'!E26</f>
        <v>0</v>
      </c>
      <c r="AQ26" s="1">
        <f>3041149.84-317048.16</f>
        <v>2724101.6799999997</v>
      </c>
      <c r="AR26" s="1">
        <f>+(K26*13.29+L26*22.52)*12*0.85</f>
        <v>686779.12739999988</v>
      </c>
      <c r="AS26" s="1">
        <f>+(K26*13.29+L26*22.52)*12*30-2665031.47</f>
        <v>21574231.849999998</v>
      </c>
      <c r="AT26" s="36">
        <f t="shared" si="10"/>
        <v>-18192004.549999997</v>
      </c>
    </row>
    <row r="27" spans="1:46" x14ac:dyDescent="0.25">
      <c r="A27" s="91">
        <f t="shared" si="8"/>
        <v>13</v>
      </c>
      <c r="B27" s="92">
        <f t="shared" si="9"/>
        <v>13</v>
      </c>
      <c r="C27" s="92" t="s">
        <v>547</v>
      </c>
      <c r="D27" s="92" t="s">
        <v>568</v>
      </c>
      <c r="E27" s="93">
        <v>1986</v>
      </c>
      <c r="F27" s="93">
        <v>2016</v>
      </c>
      <c r="G27" s="93" t="s">
        <v>548</v>
      </c>
      <c r="H27" s="93">
        <v>9</v>
      </c>
      <c r="I27" s="93">
        <v>1</v>
      </c>
      <c r="J27" s="52">
        <v>3158.3</v>
      </c>
      <c r="K27" s="52">
        <v>2706.55</v>
      </c>
      <c r="L27" s="52">
        <v>0</v>
      </c>
      <c r="M27" s="94">
        <v>111</v>
      </c>
      <c r="N27" s="78">
        <f t="shared" si="1"/>
        <v>13036215.770000001</v>
      </c>
      <c r="O27" s="52"/>
      <c r="P27" s="79">
        <v>12411219.705961999</v>
      </c>
      <c r="Q27" s="79"/>
      <c r="R27" s="79">
        <v>624996.05999999994</v>
      </c>
      <c r="S27" s="79"/>
      <c r="T27" s="52">
        <f>+'Приложение №2'!E27-'Приложение №1'!P27-'Приложение №1'!Q27-'Приложение №1'!R27-'Приложение №1'!S27</f>
        <v>4.0380029240623116E-3</v>
      </c>
      <c r="U27" s="79">
        <f t="shared" si="4"/>
        <v>4816.5434852487488</v>
      </c>
      <c r="V27" s="79">
        <f t="shared" si="4"/>
        <v>4816.5434852487488</v>
      </c>
      <c r="W27" s="95">
        <v>2022</v>
      </c>
      <c r="X27" s="36" t="e">
        <f>+#REF!-'[1]Приложение №1'!#REF!</f>
        <v>#REF!</v>
      </c>
      <c r="Z27" s="38">
        <f t="shared" si="5"/>
        <v>13982972.132639855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/>
      <c r="AG27" s="34">
        <v>0</v>
      </c>
      <c r="AH27" s="34">
        <v>0</v>
      </c>
      <c r="AI27" s="34">
        <v>2807713.831463424</v>
      </c>
      <c r="AJ27" s="34">
        <v>0</v>
      </c>
      <c r="AK27" s="34">
        <v>9402008.4996973816</v>
      </c>
      <c r="AL27" s="34">
        <v>0</v>
      </c>
      <c r="AM27" s="34">
        <v>1366418.1816375868</v>
      </c>
      <c r="AN27" s="39">
        <v>139829.72132639855</v>
      </c>
      <c r="AO27" s="40">
        <v>267001.89851506357</v>
      </c>
      <c r="AP27" s="114">
        <f>+N27-'Приложение №2'!E27</f>
        <v>0</v>
      </c>
      <c r="AR27" s="1">
        <f>+(K27*13.29+L27*22.52)*12*0.85</f>
        <v>366894.5049</v>
      </c>
      <c r="AS27" s="1">
        <f>+(K27*13.29+L27*22.52)*12*30</f>
        <v>12949217.82</v>
      </c>
      <c r="AT27" s="36">
        <f t="shared" si="10"/>
        <v>-12949217.82</v>
      </c>
    </row>
    <row r="28" spans="1:46" x14ac:dyDescent="0.25">
      <c r="A28" s="91">
        <f t="shared" si="8"/>
        <v>14</v>
      </c>
      <c r="B28" s="92">
        <f t="shared" si="9"/>
        <v>14</v>
      </c>
      <c r="C28" s="92" t="s">
        <v>546</v>
      </c>
      <c r="D28" s="92" t="s">
        <v>282</v>
      </c>
      <c r="E28" s="93">
        <v>1990</v>
      </c>
      <c r="F28" s="93">
        <v>2017</v>
      </c>
      <c r="G28" s="93" t="s">
        <v>548</v>
      </c>
      <c r="H28" s="93">
        <v>10</v>
      </c>
      <c r="I28" s="93">
        <v>3</v>
      </c>
      <c r="J28" s="52">
        <v>10664.8</v>
      </c>
      <c r="K28" s="52">
        <v>8965.7000000000007</v>
      </c>
      <c r="L28" s="52">
        <v>241.2</v>
      </c>
      <c r="M28" s="94">
        <v>365</v>
      </c>
      <c r="N28" s="78">
        <f t="shared" si="1"/>
        <v>3163000.414603604</v>
      </c>
      <c r="O28" s="52"/>
      <c r="P28" s="79"/>
      <c r="Q28" s="79"/>
      <c r="R28" s="79">
        <v>529034.98</v>
      </c>
      <c r="S28" s="79">
        <f>+'Приложение №2'!E28-'Приложение №1'!P28-'Приложение №1'!Q28-'Приложение №1'!R28</f>
        <v>2633965.434603604</v>
      </c>
      <c r="T28" s="52">
        <f>+'Приложение №2'!E28-'Приложение №1'!P28-'Приложение №1'!Q28-'Приложение №1'!R28-'Приложение №1'!S28</f>
        <v>0</v>
      </c>
      <c r="U28" s="79">
        <f t="shared" si="4"/>
        <v>343.5467328420645</v>
      </c>
      <c r="V28" s="79">
        <f t="shared" si="4"/>
        <v>343.5467328420645</v>
      </c>
      <c r="W28" s="95">
        <v>2022</v>
      </c>
      <c r="X28" s="36" t="e">
        <f>+#REF!-'[1]Приложение №1'!$P919</f>
        <v>#REF!</v>
      </c>
      <c r="Z28" s="38">
        <f t="shared" si="5"/>
        <v>17451465.54755237</v>
      </c>
      <c r="AA28" s="34"/>
      <c r="AB28" s="34"/>
      <c r="AC28" s="34">
        <v>6509638.5673844106</v>
      </c>
      <c r="AD28" s="34">
        <v>4159957.4733218304</v>
      </c>
      <c r="AE28" s="34">
        <v>0</v>
      </c>
      <c r="AF28" s="34"/>
      <c r="AG28" s="34">
        <v>978696.30838074186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4391061.0735815065</v>
      </c>
      <c r="AN28" s="39">
        <v>482934.91690454783</v>
      </c>
      <c r="AO28" s="40">
        <v>929177.20797933068</v>
      </c>
      <c r="AP28" s="114">
        <f>+N28-'Приложение №2'!E28</f>
        <v>0</v>
      </c>
      <c r="AQ28" s="1">
        <v>6040448.1299999999</v>
      </c>
      <c r="AR28" s="1">
        <f>+(K28*13.29+L28*22.52)*12*0.85</f>
        <v>1270776.9653999999</v>
      </c>
      <c r="AS28" s="1">
        <f>+(K28*13.29+L28*22.52)*12*30-11155353.44</f>
        <v>33695598.280000001</v>
      </c>
      <c r="AT28" s="36">
        <f t="shared" si="10"/>
        <v>-31061632.845396396</v>
      </c>
    </row>
    <row r="29" spans="1:46" x14ac:dyDescent="0.25">
      <c r="A29" s="91">
        <f t="shared" si="8"/>
        <v>15</v>
      </c>
      <c r="B29" s="92">
        <f t="shared" si="9"/>
        <v>15</v>
      </c>
      <c r="C29" s="92" t="s">
        <v>546</v>
      </c>
      <c r="D29" s="92" t="s">
        <v>134</v>
      </c>
      <c r="E29" s="93">
        <v>1990</v>
      </c>
      <c r="F29" s="93">
        <v>2017</v>
      </c>
      <c r="G29" s="93" t="s">
        <v>548</v>
      </c>
      <c r="H29" s="93">
        <v>9</v>
      </c>
      <c r="I29" s="93">
        <v>1</v>
      </c>
      <c r="J29" s="52">
        <v>4531.3</v>
      </c>
      <c r="K29" s="52">
        <v>3818.4</v>
      </c>
      <c r="L29" s="52">
        <v>61.2</v>
      </c>
      <c r="M29" s="94">
        <v>144</v>
      </c>
      <c r="N29" s="78">
        <f t="shared" si="1"/>
        <v>3204810.5757265971</v>
      </c>
      <c r="O29" s="52"/>
      <c r="P29" s="79">
        <v>339282.04</v>
      </c>
      <c r="Q29" s="79"/>
      <c r="R29" s="79">
        <f>+'Приложение №2'!E29-'Приложение №1'!S29-P29</f>
        <v>120075.01572659711</v>
      </c>
      <c r="S29" s="79">
        <v>2745453.52</v>
      </c>
      <c r="T29" s="52">
        <f>+'Приложение №2'!E29-'Приложение №1'!P29-'Приложение №1'!Q29-'Приложение №1'!R29-'Приложение №1'!S29</f>
        <v>0</v>
      </c>
      <c r="U29" s="79">
        <f t="shared" si="4"/>
        <v>826.06726872012507</v>
      </c>
      <c r="V29" s="79">
        <f t="shared" si="4"/>
        <v>826.06726872012507</v>
      </c>
      <c r="W29" s="95">
        <v>2022</v>
      </c>
      <c r="X29" s="36" t="e">
        <f>+#REF!-'[1]Приложение №1'!$P921</f>
        <v>#REF!</v>
      </c>
      <c r="Z29" s="38">
        <f t="shared" si="5"/>
        <v>27882965.040892042</v>
      </c>
      <c r="AA29" s="34">
        <v>9323379.5626275707</v>
      </c>
      <c r="AB29" s="34">
        <v>3730241.0353664667</v>
      </c>
      <c r="AC29" s="34">
        <v>2755148.176549369</v>
      </c>
      <c r="AD29" s="34">
        <v>1760665.9922058834</v>
      </c>
      <c r="AE29" s="34">
        <v>0</v>
      </c>
      <c r="AF29" s="34"/>
      <c r="AG29" s="34">
        <v>414224.74097732303</v>
      </c>
      <c r="AH29" s="34">
        <v>0</v>
      </c>
      <c r="AI29" s="34">
        <v>0</v>
      </c>
      <c r="AJ29" s="34">
        <v>6482652.3339526588</v>
      </c>
      <c r="AK29" s="34">
        <v>0</v>
      </c>
      <c r="AL29" s="34">
        <v>0</v>
      </c>
      <c r="AM29" s="34">
        <v>2602794.861483254</v>
      </c>
      <c r="AN29" s="39">
        <v>278829.65040892042</v>
      </c>
      <c r="AO29" s="40">
        <v>535028.68732059724</v>
      </c>
      <c r="AP29" s="114">
        <f>+N29-'Приложение №2'!E29</f>
        <v>0</v>
      </c>
      <c r="AQ29" s="1">
        <f>2472188.7-'[2]Приложение №1'!$R$83</f>
        <v>1031818.0268000001</v>
      </c>
      <c r="AR29" s="1">
        <f>+(K29*13.29+L29*22.52)*12*0.85</f>
        <v>531672.55200000003</v>
      </c>
      <c r="AS29" s="1">
        <f>+(K29*13.29+L29*22.52)*12*30-'[2]Приложение №1'!$S$83</f>
        <v>18512253.773200002</v>
      </c>
      <c r="AT29" s="36">
        <f t="shared" si="10"/>
        <v>-15766800.253200002</v>
      </c>
    </row>
    <row r="30" spans="1:46" x14ac:dyDescent="0.25">
      <c r="A30" s="91">
        <f t="shared" si="8"/>
        <v>16</v>
      </c>
      <c r="B30" s="92">
        <f t="shared" si="9"/>
        <v>16</v>
      </c>
      <c r="C30" s="92" t="s">
        <v>546</v>
      </c>
      <c r="D30" s="92" t="s">
        <v>285</v>
      </c>
      <c r="E30" s="93">
        <v>1988</v>
      </c>
      <c r="F30" s="93">
        <v>2016</v>
      </c>
      <c r="G30" s="93" t="s">
        <v>548</v>
      </c>
      <c r="H30" s="93">
        <v>5</v>
      </c>
      <c r="I30" s="93">
        <v>2</v>
      </c>
      <c r="J30" s="52">
        <v>4465.5</v>
      </c>
      <c r="K30" s="52">
        <v>2945.85</v>
      </c>
      <c r="L30" s="52">
        <v>451.6</v>
      </c>
      <c r="M30" s="94">
        <v>169</v>
      </c>
      <c r="N30" s="78">
        <f t="shared" si="1"/>
        <v>7091508.1283725407</v>
      </c>
      <c r="O30" s="52"/>
      <c r="P30" s="79"/>
      <c r="Q30" s="79"/>
      <c r="R30" s="79">
        <f>+AQ30+AR30-46238.97</f>
        <v>2137034.25</v>
      </c>
      <c r="S30" s="79">
        <v>3849733.41</v>
      </c>
      <c r="T30" s="52">
        <f>+'Приложение №2'!E30-'Приложение №1'!P30-'Приложение №1'!Q30-'Приложение №1'!R30-'Приложение №1'!S30</f>
        <v>1104740.4683725405</v>
      </c>
      <c r="U30" s="79">
        <f t="shared" si="4"/>
        <v>2087.3031621870937</v>
      </c>
      <c r="V30" s="79">
        <f t="shared" si="4"/>
        <v>2087.3031621870937</v>
      </c>
      <c r="W30" s="95">
        <v>2022</v>
      </c>
      <c r="X30" s="36" t="e">
        <f>+#REF!-'[1]Приложение №1'!$P927</f>
        <v>#REF!</v>
      </c>
      <c r="Z30" s="38">
        <f t="shared" si="5"/>
        <v>40635058.08237657</v>
      </c>
      <c r="AA30" s="34">
        <v>7511049.4806612218</v>
      </c>
      <c r="AB30" s="34">
        <v>3214895.5638655713</v>
      </c>
      <c r="AC30" s="34">
        <v>0</v>
      </c>
      <c r="AD30" s="34">
        <v>3031175.8989669341</v>
      </c>
      <c r="AE30" s="34">
        <v>0</v>
      </c>
      <c r="AF30" s="34"/>
      <c r="AG30" s="34">
        <v>311848.52041429107</v>
      </c>
      <c r="AH30" s="34">
        <v>0</v>
      </c>
      <c r="AI30" s="34">
        <v>0</v>
      </c>
      <c r="AJ30" s="34">
        <v>5678337.1610445483</v>
      </c>
      <c r="AK30" s="34">
        <v>15731938.21837358</v>
      </c>
      <c r="AL30" s="34">
        <v>0</v>
      </c>
      <c r="AM30" s="34">
        <v>3973603.431119387</v>
      </c>
      <c r="AN30" s="39">
        <v>406350.58082376578</v>
      </c>
      <c r="AO30" s="40">
        <v>775859.22710727528</v>
      </c>
      <c r="AP30" s="114">
        <f>+N30-'Приложение №2'!E30</f>
        <v>0</v>
      </c>
      <c r="AQ30" s="1">
        <v>1790670.12</v>
      </c>
      <c r="AR30" s="1">
        <f>+(K30*10+L30*20)*12*0.85</f>
        <v>392603.1</v>
      </c>
      <c r="AS30" s="1">
        <f>+(K30*10+L30*20)*12*30</f>
        <v>13856580</v>
      </c>
      <c r="AT30" s="36">
        <f t="shared" si="10"/>
        <v>-10006846.59</v>
      </c>
    </row>
    <row r="31" spans="1:46" x14ac:dyDescent="0.25">
      <c r="A31" s="91">
        <f t="shared" si="8"/>
        <v>17</v>
      </c>
      <c r="B31" s="92">
        <f t="shared" si="9"/>
        <v>17</v>
      </c>
      <c r="C31" s="92" t="s">
        <v>547</v>
      </c>
      <c r="D31" s="92" t="s">
        <v>569</v>
      </c>
      <c r="E31" s="93">
        <v>1985</v>
      </c>
      <c r="F31" s="93">
        <v>2011</v>
      </c>
      <c r="G31" s="93" t="s">
        <v>548</v>
      </c>
      <c r="H31" s="93">
        <v>5</v>
      </c>
      <c r="I31" s="93">
        <v>12</v>
      </c>
      <c r="J31" s="52">
        <v>12985.9</v>
      </c>
      <c r="K31" s="52">
        <v>10520.9</v>
      </c>
      <c r="L31" s="52">
        <v>299.10000000000002</v>
      </c>
      <c r="M31" s="94">
        <v>439</v>
      </c>
      <c r="N31" s="78">
        <f t="shared" si="1"/>
        <v>52818423.810000002</v>
      </c>
      <c r="O31" s="52"/>
      <c r="P31" s="79">
        <v>45942996.040000007</v>
      </c>
      <c r="Q31" s="79"/>
      <c r="R31" s="79">
        <v>6875427.7699999996</v>
      </c>
      <c r="S31" s="79"/>
      <c r="T31" s="52">
        <v>0</v>
      </c>
      <c r="U31" s="79">
        <f t="shared" si="4"/>
        <v>4881.5548807763407</v>
      </c>
      <c r="V31" s="79">
        <f t="shared" si="4"/>
        <v>4881.5548807763407</v>
      </c>
      <c r="W31" s="95">
        <v>2022</v>
      </c>
      <c r="X31" s="36" t="e">
        <f>+#REF!-'[1]Приложение №1'!#REF!</f>
        <v>#REF!</v>
      </c>
      <c r="Z31" s="38">
        <f t="shared" si="5"/>
        <v>68774286.83345294</v>
      </c>
      <c r="AA31" s="34">
        <v>0</v>
      </c>
      <c r="AB31" s="34">
        <v>0</v>
      </c>
      <c r="AC31" s="34">
        <v>0</v>
      </c>
      <c r="AD31" s="34">
        <v>8603725.4971600696</v>
      </c>
      <c r="AE31" s="34">
        <v>0</v>
      </c>
      <c r="AF31" s="34"/>
      <c r="AG31" s="34">
        <v>0</v>
      </c>
      <c r="AH31" s="34">
        <v>0</v>
      </c>
      <c r="AI31" s="34">
        <v>35269812.250870951</v>
      </c>
      <c r="AJ31" s="34">
        <v>16117459.310296344</v>
      </c>
      <c r="AK31" s="34">
        <v>0</v>
      </c>
      <c r="AL31" s="34">
        <v>0</v>
      </c>
      <c r="AM31" s="34">
        <v>6783665.3034309298</v>
      </c>
      <c r="AN31" s="39">
        <v>687742.86833452946</v>
      </c>
      <c r="AO31" s="40">
        <v>1311881.6033601121</v>
      </c>
      <c r="AP31" s="114">
        <f>+N31-'Приложение №2'!E31</f>
        <v>0</v>
      </c>
      <c r="AR31" s="1">
        <f>+(K31*10+L31*20)*12*0.85</f>
        <v>1134148.2</v>
      </c>
      <c r="AS31" s="1">
        <f>+(K31*10+L31*20)*12*30</f>
        <v>40028760</v>
      </c>
      <c r="AT31" s="36">
        <f t="shared" si="10"/>
        <v>-40028760</v>
      </c>
    </row>
    <row r="32" spans="1:46" x14ac:dyDescent="0.25">
      <c r="A32" s="91">
        <f t="shared" si="8"/>
        <v>18</v>
      </c>
      <c r="B32" s="92">
        <f t="shared" si="9"/>
        <v>18</v>
      </c>
      <c r="C32" s="92" t="s">
        <v>546</v>
      </c>
      <c r="D32" s="92" t="s">
        <v>142</v>
      </c>
      <c r="E32" s="93">
        <v>1981</v>
      </c>
      <c r="F32" s="93">
        <v>2016</v>
      </c>
      <c r="G32" s="93" t="s">
        <v>45</v>
      </c>
      <c r="H32" s="93">
        <v>4</v>
      </c>
      <c r="I32" s="93">
        <v>3</v>
      </c>
      <c r="J32" s="52">
        <v>3910.2</v>
      </c>
      <c r="K32" s="52">
        <v>2017.9</v>
      </c>
      <c r="L32" s="52">
        <v>997.9</v>
      </c>
      <c r="M32" s="94">
        <v>113</v>
      </c>
      <c r="N32" s="78">
        <f t="shared" si="1"/>
        <v>10558217.996456141</v>
      </c>
      <c r="O32" s="52"/>
      <c r="P32" s="79"/>
      <c r="Q32" s="79"/>
      <c r="R32" s="79">
        <f>+AQ32+AR32-557135.78</f>
        <v>806677.09999999986</v>
      </c>
      <c r="S32" s="79">
        <f>+'Приложение №2'!E32-'Приложение №1'!P32-'Приложение №1'!Q32-'Приложение №1'!R32</f>
        <v>9751540.896456141</v>
      </c>
      <c r="T32" s="52">
        <f>+'Приложение №2'!E32-'Приложение №1'!P32-'Приложение №1'!Q32-'Приложение №1'!R32-'Приложение №1'!S32</f>
        <v>0</v>
      </c>
      <c r="U32" s="79">
        <f t="shared" si="4"/>
        <v>3500.9675696187214</v>
      </c>
      <c r="V32" s="79">
        <f t="shared" si="4"/>
        <v>3500.9675696187214</v>
      </c>
      <c r="W32" s="95">
        <v>2022</v>
      </c>
      <c r="X32" s="36" t="e">
        <f>+#REF!-'[1]Приложение №1'!$P1338</f>
        <v>#REF!</v>
      </c>
      <c r="Z32" s="38">
        <f t="shared" si="5"/>
        <v>33549604.466355495</v>
      </c>
      <c r="AA32" s="34">
        <v>9163753.0558547936</v>
      </c>
      <c r="AB32" s="34">
        <v>4716823.2</v>
      </c>
      <c r="AC32" s="34">
        <v>2695930.7316036122</v>
      </c>
      <c r="AD32" s="34">
        <v>0</v>
      </c>
      <c r="AE32" s="34">
        <v>0</v>
      </c>
      <c r="AF32" s="34"/>
      <c r="AG32" s="34">
        <v>295975.88879684091</v>
      </c>
      <c r="AH32" s="34">
        <v>0</v>
      </c>
      <c r="AI32" s="34">
        <v>13238455.132672109</v>
      </c>
      <c r="AJ32" s="34">
        <v>0</v>
      </c>
      <c r="AK32" s="34">
        <v>0</v>
      </c>
      <c r="AL32" s="34">
        <v>0</v>
      </c>
      <c r="AM32" s="34">
        <v>2552926.0485136751</v>
      </c>
      <c r="AN32" s="39">
        <v>295470.26754077495</v>
      </c>
      <c r="AO32" s="40">
        <v>590270.14137369313</v>
      </c>
      <c r="AP32" s="114">
        <f>+N32-'Приложение №2'!E32</f>
        <v>0</v>
      </c>
      <c r="AQ32" s="1">
        <v>954415.48</v>
      </c>
      <c r="AR32" s="1">
        <f>+(K32*10+L32*20)*12*0.85</f>
        <v>409397.39999999997</v>
      </c>
      <c r="AS32" s="1">
        <f>+(K32*10+L32*20)*12*30</f>
        <v>14449320</v>
      </c>
      <c r="AT32" s="36">
        <f t="shared" si="10"/>
        <v>-4697779.103543859</v>
      </c>
    </row>
    <row r="33" spans="1:46" x14ac:dyDescent="0.25">
      <c r="A33" s="91">
        <f t="shared" si="8"/>
        <v>19</v>
      </c>
      <c r="B33" s="92">
        <f t="shared" si="9"/>
        <v>19</v>
      </c>
      <c r="C33" s="92" t="s">
        <v>546</v>
      </c>
      <c r="D33" s="92" t="s">
        <v>287</v>
      </c>
      <c r="E33" s="93">
        <v>1990</v>
      </c>
      <c r="F33" s="93">
        <v>2017</v>
      </c>
      <c r="G33" s="93" t="s">
        <v>548</v>
      </c>
      <c r="H33" s="93">
        <v>10</v>
      </c>
      <c r="I33" s="93">
        <v>3</v>
      </c>
      <c r="J33" s="52">
        <v>9593.2999999999993</v>
      </c>
      <c r="K33" s="52">
        <v>8146.5</v>
      </c>
      <c r="L33" s="52">
        <v>251.7</v>
      </c>
      <c r="M33" s="94">
        <v>290</v>
      </c>
      <c r="N33" s="78">
        <f t="shared" si="1"/>
        <v>11881010.632439215</v>
      </c>
      <c r="O33" s="52"/>
      <c r="P33" s="79">
        <v>4826750.29</v>
      </c>
      <c r="Q33" s="79"/>
      <c r="R33" s="79">
        <f>+'Приложение №2'!E33-'Приложение №1'!S33-P33</f>
        <v>554751.74243921507</v>
      </c>
      <c r="S33" s="79">
        <v>6499508.5999999996</v>
      </c>
      <c r="T33" s="52">
        <f>+'Приложение №2'!E33-'Приложение №1'!P33-'Приложение №1'!Q33-'Приложение №1'!R33-'Приложение №1'!S33</f>
        <v>0</v>
      </c>
      <c r="U33" s="79">
        <f t="shared" si="4"/>
        <v>1414.7091796384004</v>
      </c>
      <c r="V33" s="79">
        <f t="shared" si="4"/>
        <v>1414.7091796384004</v>
      </c>
      <c r="W33" s="95">
        <v>2022</v>
      </c>
      <c r="X33" s="36" t="e">
        <f>+#REF!-'[1]Приложение №1'!$P943</f>
        <v>#REF!</v>
      </c>
      <c r="Z33" s="38">
        <f t="shared" si="5"/>
        <v>59075280.940424494</v>
      </c>
      <c r="AA33" s="34">
        <v>19753324.876629226</v>
      </c>
      <c r="AB33" s="34">
        <v>7903213.9091590643</v>
      </c>
      <c r="AC33" s="34">
        <v>5837297.1570079876</v>
      </c>
      <c r="AD33" s="34">
        <v>3730300.4891794757</v>
      </c>
      <c r="AE33" s="34">
        <v>0</v>
      </c>
      <c r="AF33" s="34"/>
      <c r="AG33" s="34">
        <v>877612.65381291229</v>
      </c>
      <c r="AH33" s="34">
        <v>0</v>
      </c>
      <c r="AI33" s="34">
        <v>0</v>
      </c>
      <c r="AJ33" s="34">
        <v>13734712.477877133</v>
      </c>
      <c r="AK33" s="34">
        <v>0</v>
      </c>
      <c r="AL33" s="34">
        <v>0</v>
      </c>
      <c r="AM33" s="34">
        <v>5514508.1395367021</v>
      </c>
      <c r="AN33" s="39">
        <v>590752.809404245</v>
      </c>
      <c r="AO33" s="40">
        <v>1133558.4278177479</v>
      </c>
      <c r="AP33" s="114">
        <f>+N33-'Приложение №2'!E33</f>
        <v>0</v>
      </c>
      <c r="AQ33" s="1">
        <v>5009993.34</v>
      </c>
      <c r="AR33" s="1">
        <f t="shared" ref="AR33:AR40" si="11">+(K33*13.29+L33*22.52)*12*0.85</f>
        <v>1162139.7437999998</v>
      </c>
      <c r="AS33" s="1">
        <f t="shared" ref="AS33:AS40" si="12">+(K33*13.29+L33*22.52)*12*30</f>
        <v>41016696.839999996</v>
      </c>
      <c r="AT33" s="36">
        <f t="shared" si="10"/>
        <v>-34517188.239999995</v>
      </c>
    </row>
    <row r="34" spans="1:46" x14ac:dyDescent="0.25">
      <c r="A34" s="91">
        <f t="shared" si="8"/>
        <v>20</v>
      </c>
      <c r="B34" s="92">
        <f t="shared" si="9"/>
        <v>20</v>
      </c>
      <c r="C34" s="92" t="s">
        <v>546</v>
      </c>
      <c r="D34" s="92" t="s">
        <v>288</v>
      </c>
      <c r="E34" s="93">
        <v>1990</v>
      </c>
      <c r="F34" s="93">
        <v>2017</v>
      </c>
      <c r="G34" s="93" t="s">
        <v>548</v>
      </c>
      <c r="H34" s="93">
        <v>9</v>
      </c>
      <c r="I34" s="93">
        <v>2</v>
      </c>
      <c r="J34" s="52">
        <v>9044.7000000000007</v>
      </c>
      <c r="K34" s="52">
        <v>7731.7</v>
      </c>
      <c r="L34" s="52">
        <v>0</v>
      </c>
      <c r="M34" s="94">
        <v>294</v>
      </c>
      <c r="N34" s="78">
        <f t="shared" si="1"/>
        <v>13275635.754342195</v>
      </c>
      <c r="O34" s="52"/>
      <c r="P34" s="79">
        <v>4393109.2</v>
      </c>
      <c r="Q34" s="79"/>
      <c r="R34" s="79">
        <f>+'Приложение №2'!E34-'Приложение №1'!S34-P34</f>
        <v>5233642.8343421957</v>
      </c>
      <c r="S34" s="79">
        <v>3648883.7199999997</v>
      </c>
      <c r="T34" s="52">
        <f>+'Приложение №2'!E34-'Приложение №1'!P34-'Приложение №1'!Q34-'Приложение №1'!R34-'Приложение №1'!S34</f>
        <v>0</v>
      </c>
      <c r="U34" s="79">
        <f t="shared" si="4"/>
        <v>1717.0396878231431</v>
      </c>
      <c r="V34" s="79">
        <f t="shared" si="4"/>
        <v>1717.0396878231431</v>
      </c>
      <c r="W34" s="95">
        <v>2022</v>
      </c>
      <c r="X34" s="36" t="e">
        <f>+#REF!-'[1]Приложение №1'!$P944</f>
        <v>#REF!</v>
      </c>
      <c r="Z34" s="38">
        <f t="shared" si="5"/>
        <v>55666319.910854891</v>
      </c>
      <c r="AA34" s="34">
        <v>18613451.927455012</v>
      </c>
      <c r="AB34" s="34">
        <v>7447156.0149639342</v>
      </c>
      <c r="AC34" s="34">
        <v>5500453.7563591562</v>
      </c>
      <c r="AD34" s="34">
        <v>3515042.1138698198</v>
      </c>
      <c r="AE34" s="34">
        <v>0</v>
      </c>
      <c r="AF34" s="34"/>
      <c r="AG34" s="34">
        <v>826969.68964449025</v>
      </c>
      <c r="AH34" s="34">
        <v>0</v>
      </c>
      <c r="AI34" s="34">
        <v>0</v>
      </c>
      <c r="AJ34" s="34">
        <v>12942145.792724269</v>
      </c>
      <c r="AK34" s="34">
        <v>0</v>
      </c>
      <c r="AL34" s="34">
        <v>0</v>
      </c>
      <c r="AM34" s="34">
        <v>5196291.3990376946</v>
      </c>
      <c r="AN34" s="39">
        <v>556663.19910854893</v>
      </c>
      <c r="AO34" s="40">
        <v>1068146.0176919652</v>
      </c>
      <c r="AP34" s="114">
        <f>+N34-'Приложение №2'!E34</f>
        <v>0</v>
      </c>
      <c r="AQ34" s="1">
        <v>4614966.51</v>
      </c>
      <c r="AR34" s="1">
        <f t="shared" si="11"/>
        <v>1048093.7885999999</v>
      </c>
      <c r="AS34" s="1">
        <f t="shared" si="12"/>
        <v>36991545.479999997</v>
      </c>
      <c r="AT34" s="36">
        <f t="shared" si="10"/>
        <v>-33342661.759999998</v>
      </c>
    </row>
    <row r="35" spans="1:46" x14ac:dyDescent="0.25">
      <c r="A35" s="91">
        <f t="shared" si="8"/>
        <v>21</v>
      </c>
      <c r="B35" s="92">
        <f t="shared" si="9"/>
        <v>21</v>
      </c>
      <c r="C35" s="92" t="s">
        <v>546</v>
      </c>
      <c r="D35" s="92" t="s">
        <v>289</v>
      </c>
      <c r="E35" s="93">
        <v>1990</v>
      </c>
      <c r="F35" s="93">
        <v>2017</v>
      </c>
      <c r="G35" s="93" t="s">
        <v>548</v>
      </c>
      <c r="H35" s="93">
        <v>9</v>
      </c>
      <c r="I35" s="93">
        <v>1</v>
      </c>
      <c r="J35" s="52">
        <v>4527.8</v>
      </c>
      <c r="K35" s="52">
        <v>3876.4</v>
      </c>
      <c r="L35" s="52">
        <v>0</v>
      </c>
      <c r="M35" s="94">
        <v>153</v>
      </c>
      <c r="N35" s="78">
        <f t="shared" si="1"/>
        <v>6183649.168539742</v>
      </c>
      <c r="O35" s="52"/>
      <c r="P35" s="79">
        <v>54608.390000000014</v>
      </c>
      <c r="Q35" s="79"/>
      <c r="R35" s="79">
        <f>+AQ35+AR35-926795.17</f>
        <v>2012518.4712</v>
      </c>
      <c r="S35" s="79">
        <f>+'Приложение №2'!E35-'Приложение №1'!R35-P35</f>
        <v>4116522.3073397418</v>
      </c>
      <c r="T35" s="52">
        <f>+'Приложение №2'!E35-'Приложение №1'!P35-'Приложение №1'!Q35-'Приложение №1'!R35-'Приложение №1'!S35</f>
        <v>0</v>
      </c>
      <c r="U35" s="79">
        <f t="shared" si="4"/>
        <v>1595.2040987874682</v>
      </c>
      <c r="V35" s="79">
        <f t="shared" si="4"/>
        <v>1595.2040987874682</v>
      </c>
      <c r="W35" s="95">
        <v>2022</v>
      </c>
      <c r="X35" s="36" t="e">
        <f>+#REF!-'[1]Приложение №1'!$P945</f>
        <v>#REF!</v>
      </c>
      <c r="Z35" s="38">
        <f t="shared" si="5"/>
        <v>27786937.969636556</v>
      </c>
      <c r="AA35" s="34">
        <v>9291270.4654677343</v>
      </c>
      <c r="AB35" s="34">
        <v>3717394.3341215332</v>
      </c>
      <c r="AC35" s="34">
        <v>2745659.6300522191</v>
      </c>
      <c r="AD35" s="34">
        <v>1754602.3759999776</v>
      </c>
      <c r="AE35" s="34">
        <v>0</v>
      </c>
      <c r="AF35" s="34"/>
      <c r="AG35" s="34">
        <v>412798.17860638152</v>
      </c>
      <c r="AH35" s="34">
        <v>0</v>
      </c>
      <c r="AI35" s="34">
        <v>0</v>
      </c>
      <c r="AJ35" s="34">
        <v>6460326.5118356757</v>
      </c>
      <c r="AK35" s="34">
        <v>0</v>
      </c>
      <c r="AL35" s="34">
        <v>0</v>
      </c>
      <c r="AM35" s="34">
        <v>2593831.0096382117</v>
      </c>
      <c r="AN35" s="39">
        <v>277869.37969636562</v>
      </c>
      <c r="AO35" s="40">
        <v>533186.08421846246</v>
      </c>
      <c r="AP35" s="114">
        <f>+N35-'Приложение №2'!E35</f>
        <v>0</v>
      </c>
      <c r="AQ35" s="1">
        <v>2413836.61</v>
      </c>
      <c r="AR35" s="1">
        <f t="shared" si="11"/>
        <v>525477.03119999997</v>
      </c>
      <c r="AS35" s="1">
        <f t="shared" si="12"/>
        <v>18546248.16</v>
      </c>
      <c r="AT35" s="36">
        <f t="shared" si="10"/>
        <v>-14429725.852660257</v>
      </c>
    </row>
    <row r="36" spans="1:46" x14ac:dyDescent="0.25">
      <c r="A36" s="91">
        <f t="shared" si="8"/>
        <v>22</v>
      </c>
      <c r="B36" s="92">
        <f t="shared" si="9"/>
        <v>22</v>
      </c>
      <c r="C36" s="92" t="s">
        <v>546</v>
      </c>
      <c r="D36" s="92" t="s">
        <v>290</v>
      </c>
      <c r="E36" s="93">
        <v>1990</v>
      </c>
      <c r="F36" s="93">
        <v>2017</v>
      </c>
      <c r="G36" s="93" t="s">
        <v>548</v>
      </c>
      <c r="H36" s="93">
        <v>10</v>
      </c>
      <c r="I36" s="93">
        <v>1</v>
      </c>
      <c r="J36" s="52">
        <v>3578</v>
      </c>
      <c r="K36" s="52">
        <v>3065.8</v>
      </c>
      <c r="L36" s="52">
        <v>0</v>
      </c>
      <c r="M36" s="94">
        <v>111</v>
      </c>
      <c r="N36" s="78">
        <f t="shared" si="1"/>
        <v>2579442.0237197066</v>
      </c>
      <c r="O36" s="52"/>
      <c r="P36" s="79"/>
      <c r="Q36" s="79"/>
      <c r="R36" s="79">
        <f>+'Приложение №2'!E36-'Приложение №1'!S36-P36</f>
        <v>1587485.8037197066</v>
      </c>
      <c r="S36" s="79">
        <v>991956.22</v>
      </c>
      <c r="T36" s="52">
        <f>+'Приложение №2'!E36-'Приложение №1'!P36-'Приложение №1'!Q36-'Приложение №1'!R36-'Приложение №1'!S36</f>
        <v>0</v>
      </c>
      <c r="U36" s="79">
        <f t="shared" si="4"/>
        <v>841.36017474059179</v>
      </c>
      <c r="V36" s="79">
        <f t="shared" si="4"/>
        <v>841.36017474059179</v>
      </c>
      <c r="W36" s="95">
        <v>2022</v>
      </c>
      <c r="X36" s="36" t="e">
        <f>+#REF!-'[1]Приложение №1'!$P946</f>
        <v>#REF!</v>
      </c>
      <c r="Z36" s="38">
        <f t="shared" si="5"/>
        <v>16117442.631482774</v>
      </c>
      <c r="AA36" s="34">
        <v>7351785.1489623599</v>
      </c>
      <c r="AB36" s="34">
        <v>2941415.2305656415</v>
      </c>
      <c r="AC36" s="34">
        <v>2172523.0976049546</v>
      </c>
      <c r="AD36" s="34">
        <v>1388341.8568163847</v>
      </c>
      <c r="AE36" s="34">
        <v>0</v>
      </c>
      <c r="AF36" s="34"/>
      <c r="AG36" s="34">
        <v>326629.55300638021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1465470.2417960668</v>
      </c>
      <c r="AN36" s="39">
        <v>161174.42631482772</v>
      </c>
      <c r="AO36" s="40">
        <v>310103.07641615823</v>
      </c>
      <c r="AP36" s="114">
        <f>+N36-'Приложение №2'!E36</f>
        <v>0</v>
      </c>
      <c r="AQ36" s="1">
        <v>2001885.98</v>
      </c>
      <c r="AR36" s="1">
        <f t="shared" si="11"/>
        <v>415593.71639999998</v>
      </c>
      <c r="AS36" s="1">
        <f t="shared" si="12"/>
        <v>14668013.52</v>
      </c>
      <c r="AT36" s="36">
        <f t="shared" si="10"/>
        <v>-13676057.299999999</v>
      </c>
    </row>
    <row r="37" spans="1:46" x14ac:dyDescent="0.25">
      <c r="A37" s="91">
        <f t="shared" si="8"/>
        <v>23</v>
      </c>
      <c r="B37" s="92">
        <f t="shared" si="9"/>
        <v>23</v>
      </c>
      <c r="C37" s="92" t="s">
        <v>546</v>
      </c>
      <c r="D37" s="92" t="s">
        <v>291</v>
      </c>
      <c r="E37" s="93">
        <v>1990</v>
      </c>
      <c r="F37" s="93">
        <v>2017</v>
      </c>
      <c r="G37" s="93" t="s">
        <v>548</v>
      </c>
      <c r="H37" s="93">
        <v>10</v>
      </c>
      <c r="I37" s="93">
        <v>1</v>
      </c>
      <c r="J37" s="52">
        <v>3562.9</v>
      </c>
      <c r="K37" s="52">
        <v>3045.6</v>
      </c>
      <c r="L37" s="52">
        <v>0</v>
      </c>
      <c r="M37" s="94">
        <v>121</v>
      </c>
      <c r="N37" s="78">
        <f t="shared" si="1"/>
        <v>6565896.2326294025</v>
      </c>
      <c r="O37" s="52"/>
      <c r="P37" s="79"/>
      <c r="Q37" s="79"/>
      <c r="R37" s="79">
        <f>+'Приложение №2'!E37-'Приложение №1'!S37</f>
        <v>2146649.1226294022</v>
      </c>
      <c r="S37" s="79">
        <v>4419247.1100000003</v>
      </c>
      <c r="T37" s="52">
        <f>+'Приложение №2'!E37-'Приложение №1'!P37-'Приложение №1'!Q37-'Приложение №1'!R37-'Приложение №1'!S37</f>
        <v>0</v>
      </c>
      <c r="U37" s="79">
        <f t="shared" si="4"/>
        <v>2155.8629605428823</v>
      </c>
      <c r="V37" s="79">
        <f t="shared" si="4"/>
        <v>2155.8629605428823</v>
      </c>
      <c r="W37" s="95">
        <v>2022</v>
      </c>
      <c r="X37" s="36" t="e">
        <f>+#REF!-'[1]Приложение №1'!$P947</f>
        <v>#REF!</v>
      </c>
      <c r="Z37" s="38">
        <f t="shared" si="5"/>
        <v>21832542.931861956</v>
      </c>
      <c r="AA37" s="34">
        <v>7300266.8214297863</v>
      </c>
      <c r="AB37" s="34">
        <v>2920802.9860308608</v>
      </c>
      <c r="AC37" s="34">
        <v>2157298.9371804232</v>
      </c>
      <c r="AD37" s="34">
        <v>1378612.9203666104</v>
      </c>
      <c r="AE37" s="34">
        <v>0</v>
      </c>
      <c r="AF37" s="34"/>
      <c r="AG37" s="34">
        <v>324340.66562016815</v>
      </c>
      <c r="AH37" s="34">
        <v>0</v>
      </c>
      <c r="AI37" s="34">
        <v>0</v>
      </c>
      <c r="AJ37" s="34">
        <v>5075958.9299699729</v>
      </c>
      <c r="AK37" s="34">
        <v>0</v>
      </c>
      <c r="AL37" s="34">
        <v>0</v>
      </c>
      <c r="AM37" s="34">
        <v>2038005.3008288266</v>
      </c>
      <c r="AN37" s="39">
        <v>218325.4293186196</v>
      </c>
      <c r="AO37" s="40">
        <v>418930.94111669064</v>
      </c>
      <c r="AP37" s="114">
        <f>+N37-'Приложение №2'!E37</f>
        <v>0</v>
      </c>
      <c r="AQ37" s="1">
        <v>1845490.3</v>
      </c>
      <c r="AR37" s="1">
        <f t="shared" si="11"/>
        <v>412855.44479999994</v>
      </c>
      <c r="AS37" s="1">
        <f t="shared" si="12"/>
        <v>14571368.639999999</v>
      </c>
      <c r="AT37" s="36">
        <f t="shared" si="10"/>
        <v>-10152121.529999997</v>
      </c>
    </row>
    <row r="38" spans="1:46" x14ac:dyDescent="0.25">
      <c r="A38" s="91">
        <f t="shared" si="8"/>
        <v>24</v>
      </c>
      <c r="B38" s="92">
        <f t="shared" si="9"/>
        <v>24</v>
      </c>
      <c r="C38" s="92" t="s">
        <v>546</v>
      </c>
      <c r="D38" s="92" t="s">
        <v>292</v>
      </c>
      <c r="E38" s="93">
        <v>1990</v>
      </c>
      <c r="F38" s="93">
        <v>2017</v>
      </c>
      <c r="G38" s="93" t="s">
        <v>548</v>
      </c>
      <c r="H38" s="93">
        <v>9</v>
      </c>
      <c r="I38" s="93">
        <v>1</v>
      </c>
      <c r="J38" s="52">
        <v>3197.5</v>
      </c>
      <c r="K38" s="52">
        <v>2621.1</v>
      </c>
      <c r="L38" s="52">
        <v>132.4</v>
      </c>
      <c r="M38" s="94">
        <v>94</v>
      </c>
      <c r="N38" s="78">
        <f t="shared" si="1"/>
        <v>2676812.0378491483</v>
      </c>
      <c r="O38" s="52"/>
      <c r="P38" s="79"/>
      <c r="Q38" s="79"/>
      <c r="R38" s="79">
        <v>1017398.54</v>
      </c>
      <c r="S38" s="79">
        <f>+'Приложение №2'!E38-'Приложение №1'!R38</f>
        <v>1659413.4978491482</v>
      </c>
      <c r="T38" s="52">
        <f>+'Приложение №2'!E38-'Приложение №1'!P38-'Приложение №1'!Q38-'Приложение №1'!R38-'Приложение №1'!S38</f>
        <v>0</v>
      </c>
      <c r="U38" s="79">
        <f t="shared" si="4"/>
        <v>972.14891514405235</v>
      </c>
      <c r="V38" s="79">
        <f t="shared" si="4"/>
        <v>972.14891514405235</v>
      </c>
      <c r="W38" s="95">
        <v>2022</v>
      </c>
      <c r="X38" s="36" t="e">
        <f>+#REF!-'[1]Приложение №1'!$P948</f>
        <v>#REF!</v>
      </c>
      <c r="Z38" s="38">
        <f t="shared" si="5"/>
        <v>19626786.772724856</v>
      </c>
      <c r="AA38" s="34">
        <v>6562716.0672657713</v>
      </c>
      <c r="AB38" s="34">
        <v>2625712.3410166483</v>
      </c>
      <c r="AC38" s="34">
        <v>1939345.6079399141</v>
      </c>
      <c r="AD38" s="34">
        <v>1239330.7510996102</v>
      </c>
      <c r="AE38" s="34">
        <v>0</v>
      </c>
      <c r="AF38" s="34"/>
      <c r="AG38" s="34">
        <v>291572.31503988599</v>
      </c>
      <c r="AH38" s="34">
        <v>0</v>
      </c>
      <c r="AI38" s="34">
        <v>0</v>
      </c>
      <c r="AJ38" s="34">
        <v>4563131.4637306379</v>
      </c>
      <c r="AK38" s="34">
        <v>0</v>
      </c>
      <c r="AL38" s="34">
        <v>0</v>
      </c>
      <c r="AM38" s="34">
        <v>1832104.2860598667</v>
      </c>
      <c r="AN38" s="39">
        <v>196267.86772724849</v>
      </c>
      <c r="AO38" s="40">
        <v>376606.07284526742</v>
      </c>
      <c r="AP38" s="114">
        <f>+N38-'Приложение №2'!E38</f>
        <v>0</v>
      </c>
      <c r="AQ38" s="1">
        <v>1678059.52</v>
      </c>
      <c r="AR38" s="1">
        <f t="shared" si="11"/>
        <v>385723.88339999993</v>
      </c>
      <c r="AS38" s="1">
        <f t="shared" si="12"/>
        <v>13613784.119999999</v>
      </c>
      <c r="AT38" s="36">
        <f t="shared" si="10"/>
        <v>-11954370.622150851</v>
      </c>
    </row>
    <row r="39" spans="1:46" x14ac:dyDescent="0.25">
      <c r="A39" s="91">
        <f t="shared" si="8"/>
        <v>25</v>
      </c>
      <c r="B39" s="92">
        <f t="shared" si="9"/>
        <v>25</v>
      </c>
      <c r="C39" s="92" t="s">
        <v>546</v>
      </c>
      <c r="D39" s="92" t="s">
        <v>62</v>
      </c>
      <c r="E39" s="93">
        <v>1990</v>
      </c>
      <c r="F39" s="93">
        <v>2017</v>
      </c>
      <c r="G39" s="93" t="s">
        <v>548</v>
      </c>
      <c r="H39" s="93">
        <v>9</v>
      </c>
      <c r="I39" s="93">
        <v>1</v>
      </c>
      <c r="J39" s="52">
        <v>3216.7</v>
      </c>
      <c r="K39" s="52">
        <v>2758.3</v>
      </c>
      <c r="L39" s="52">
        <v>0</v>
      </c>
      <c r="M39" s="94">
        <v>101</v>
      </c>
      <c r="N39" s="78">
        <f t="shared" si="1"/>
        <v>1025546.3535245289</v>
      </c>
      <c r="O39" s="52"/>
      <c r="P39" s="79"/>
      <c r="Q39" s="79"/>
      <c r="R39" s="79">
        <f>+'Приложение №2'!E39</f>
        <v>1025546.3535245289</v>
      </c>
      <c r="S39" s="79">
        <f>+'Приложение №2'!E39-'Приложение №1'!R39</f>
        <v>0</v>
      </c>
      <c r="T39" s="52">
        <f>+'Приложение №2'!E39-'Приложение №1'!P39-'Приложение №1'!Q39-'Приложение №1'!R39-'Приложение №1'!S39</f>
        <v>0</v>
      </c>
      <c r="U39" s="79">
        <f t="shared" si="4"/>
        <v>371.80377534152518</v>
      </c>
      <c r="V39" s="79">
        <f t="shared" si="4"/>
        <v>371.80377534152518</v>
      </c>
      <c r="W39" s="95">
        <v>2022</v>
      </c>
      <c r="X39" s="36" t="e">
        <f>+#REF!-'[1]Приложение №1'!$P949</f>
        <v>#REF!</v>
      </c>
      <c r="Z39" s="38">
        <f t="shared" si="5"/>
        <v>15264572.541393431</v>
      </c>
      <c r="AA39" s="34">
        <v>8237660.7623945801</v>
      </c>
      <c r="AB39" s="34">
        <v>3295849.9656590605</v>
      </c>
      <c r="AC39" s="34">
        <v>0</v>
      </c>
      <c r="AD39" s="34">
        <v>1555634.312885293</v>
      </c>
      <c r="AE39" s="34">
        <v>0</v>
      </c>
      <c r="AF39" s="34"/>
      <c r="AG39" s="34">
        <v>365987.77006138454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1362557.5016525821</v>
      </c>
      <c r="AN39" s="39">
        <v>152645.7254139343</v>
      </c>
      <c r="AO39" s="40">
        <v>294236.50332659599</v>
      </c>
      <c r="AP39" s="114">
        <f>+N39-'Приложение №2'!E39</f>
        <v>0</v>
      </c>
      <c r="AQ39" s="1">
        <v>1661335.31</v>
      </c>
      <c r="AR39" s="1">
        <f t="shared" si="11"/>
        <v>373909.63140000001</v>
      </c>
      <c r="AS39" s="1">
        <f t="shared" si="12"/>
        <v>13196810.52</v>
      </c>
      <c r="AT39" s="36">
        <f t="shared" si="10"/>
        <v>-13196810.52</v>
      </c>
    </row>
    <row r="40" spans="1:46" x14ac:dyDescent="0.25">
      <c r="A40" s="91">
        <f t="shared" si="8"/>
        <v>26</v>
      </c>
      <c r="B40" s="92">
        <f t="shared" si="9"/>
        <v>26</v>
      </c>
      <c r="C40" s="92" t="s">
        <v>547</v>
      </c>
      <c r="D40" s="92" t="s">
        <v>571</v>
      </c>
      <c r="E40" s="93">
        <v>1994</v>
      </c>
      <c r="F40" s="93">
        <v>2017</v>
      </c>
      <c r="G40" s="93" t="s">
        <v>548</v>
      </c>
      <c r="H40" s="93">
        <v>10</v>
      </c>
      <c r="I40" s="93">
        <v>1</v>
      </c>
      <c r="J40" s="52">
        <v>3224</v>
      </c>
      <c r="K40" s="52">
        <v>2850</v>
      </c>
      <c r="L40" s="52">
        <v>0</v>
      </c>
      <c r="M40" s="94">
        <v>96</v>
      </c>
      <c r="N40" s="78">
        <f t="shared" si="1"/>
        <v>3289538.05</v>
      </c>
      <c r="O40" s="52"/>
      <c r="P40" s="79">
        <v>2383274.1339999996</v>
      </c>
      <c r="Q40" s="79"/>
      <c r="R40" s="79">
        <f>906263.92-0.004</f>
        <v>906263.91600000008</v>
      </c>
      <c r="S40" s="79"/>
      <c r="T40" s="52"/>
      <c r="U40" s="79">
        <v>1943.3995389381168</v>
      </c>
      <c r="V40" s="79">
        <v>1943.3995389381168</v>
      </c>
      <c r="W40" s="95">
        <v>2022</v>
      </c>
      <c r="X40" s="36" t="e">
        <f>+#REF!-'[1]Приложение №1'!#REF!</f>
        <v>#REF!</v>
      </c>
      <c r="Z40" s="38">
        <f t="shared" si="5"/>
        <v>3305541.4805859262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/>
      <c r="AG40" s="34">
        <v>0</v>
      </c>
      <c r="AH40" s="34">
        <v>0</v>
      </c>
      <c r="AI40" s="34">
        <v>2911322.6036112485</v>
      </c>
      <c r="AJ40" s="34">
        <v>0</v>
      </c>
      <c r="AK40" s="34">
        <v>0</v>
      </c>
      <c r="AL40" s="34">
        <v>0</v>
      </c>
      <c r="AM40" s="34">
        <v>297498.73325273336</v>
      </c>
      <c r="AN40" s="39">
        <v>33055.414805859262</v>
      </c>
      <c r="AO40" s="40">
        <v>63664.728916084932</v>
      </c>
      <c r="AP40" s="114">
        <f>+N40-'Приложение №2'!E40</f>
        <v>0</v>
      </c>
      <c r="AR40" s="1">
        <f t="shared" si="11"/>
        <v>386340.3</v>
      </c>
      <c r="AS40" s="1">
        <f t="shared" si="12"/>
        <v>13635540</v>
      </c>
      <c r="AT40" s="36">
        <f t="shared" si="10"/>
        <v>-13635540</v>
      </c>
    </row>
    <row r="41" spans="1:46" x14ac:dyDescent="0.25">
      <c r="A41" s="91">
        <f t="shared" si="8"/>
        <v>27</v>
      </c>
      <c r="B41" s="92">
        <f t="shared" si="9"/>
        <v>27</v>
      </c>
      <c r="C41" s="92" t="s">
        <v>546</v>
      </c>
      <c r="D41" s="92" t="s">
        <v>63</v>
      </c>
      <c r="E41" s="93">
        <v>1991</v>
      </c>
      <c r="F41" s="93">
        <v>1991</v>
      </c>
      <c r="G41" s="93" t="s">
        <v>548</v>
      </c>
      <c r="H41" s="93">
        <v>5</v>
      </c>
      <c r="I41" s="93">
        <v>8</v>
      </c>
      <c r="J41" s="52">
        <v>7532.7</v>
      </c>
      <c r="K41" s="52">
        <v>6513.5</v>
      </c>
      <c r="L41" s="52">
        <v>98.2</v>
      </c>
      <c r="M41" s="94">
        <v>288</v>
      </c>
      <c r="N41" s="78">
        <f t="shared" si="1"/>
        <v>12339134.397031412</v>
      </c>
      <c r="O41" s="90"/>
      <c r="P41" s="79">
        <f>+'Приложение №2'!E41-'Приложение №1'!R41</f>
        <v>9316044.0859456975</v>
      </c>
      <c r="Q41" s="79"/>
      <c r="R41" s="79">
        <f>+AQ41+AR41</f>
        <v>3023090.311085714</v>
      </c>
      <c r="S41" s="79">
        <f>+'Приложение №2'!E41-'Приложение №1'!P41-'Приложение №1'!Q41-'Приложение №1'!R41</f>
        <v>0</v>
      </c>
      <c r="T41" s="52">
        <f>+'Приложение №2'!E41-'Приложение №1'!P41-'Приложение №1'!Q41-'Приложение №1'!R41-'Приложение №1'!S41</f>
        <v>0</v>
      </c>
      <c r="U41" s="79">
        <f t="shared" ref="U41:V67" si="13">$N41/($K41+$L41)</f>
        <v>1866.2574522485006</v>
      </c>
      <c r="V41" s="79">
        <f t="shared" si="13"/>
        <v>1866.2574522485006</v>
      </c>
      <c r="W41" s="95">
        <v>2022</v>
      </c>
      <c r="X41" s="36" t="e">
        <f>+#REF!-'[1]Приложение №1'!$P574</f>
        <v>#REF!</v>
      </c>
      <c r="Z41" s="38">
        <f t="shared" si="5"/>
        <v>28038201.105236776</v>
      </c>
      <c r="AA41" s="34">
        <v>13119220.497721607</v>
      </c>
      <c r="AB41" s="34">
        <v>5615316.9923980432</v>
      </c>
      <c r="AC41" s="34">
        <v>0</v>
      </c>
      <c r="AD41" s="34">
        <v>5294421.916446479</v>
      </c>
      <c r="AE41" s="34">
        <v>0</v>
      </c>
      <c r="AF41" s="34"/>
      <c r="AG41" s="34">
        <v>544692.12481384957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2646791.5738696922</v>
      </c>
      <c r="AN41" s="39">
        <v>280382.01105236774</v>
      </c>
      <c r="AO41" s="40">
        <v>537375.98893473484</v>
      </c>
      <c r="AP41" s="114">
        <f>+N41-'Приложение №2'!E41</f>
        <v>0</v>
      </c>
      <c r="AQ41" s="1">
        <f>3159895.02-'[3]Приложение №1'!$R$23-542094.29</f>
        <v>2338680.5110857142</v>
      </c>
      <c r="AR41" s="1">
        <f>+(K41*10+L41*20)*12*0.85</f>
        <v>684409.79999999993</v>
      </c>
      <c r="AS41" s="1">
        <f>+(K41*10+L41*20)*12*30-'[3]Приложение №1'!$S$23-4668048.56</f>
        <v>19282413.25</v>
      </c>
      <c r="AT41" s="36">
        <f t="shared" si="10"/>
        <v>-19282413.25</v>
      </c>
    </row>
    <row r="42" spans="1:46" x14ac:dyDescent="0.25">
      <c r="A42" s="91">
        <f t="shared" si="8"/>
        <v>28</v>
      </c>
      <c r="B42" s="92">
        <f t="shared" si="9"/>
        <v>28</v>
      </c>
      <c r="C42" s="92" t="s">
        <v>547</v>
      </c>
      <c r="D42" s="92" t="s">
        <v>570</v>
      </c>
      <c r="E42" s="93">
        <v>1993</v>
      </c>
      <c r="F42" s="93">
        <v>1993</v>
      </c>
      <c r="G42" s="93" t="s">
        <v>548</v>
      </c>
      <c r="H42" s="93">
        <v>9</v>
      </c>
      <c r="I42" s="93">
        <v>1</v>
      </c>
      <c r="J42" s="52">
        <v>2888.5</v>
      </c>
      <c r="K42" s="52">
        <v>2497</v>
      </c>
      <c r="L42" s="52">
        <v>0</v>
      </c>
      <c r="M42" s="94">
        <v>69</v>
      </c>
      <c r="N42" s="78">
        <f t="shared" si="1"/>
        <v>3685808.05</v>
      </c>
      <c r="O42" s="52"/>
      <c r="P42" s="79">
        <v>2911514.27</v>
      </c>
      <c r="Q42" s="79"/>
      <c r="R42" s="79">
        <v>774293.78</v>
      </c>
      <c r="S42" s="79"/>
      <c r="T42" s="52">
        <v>0</v>
      </c>
      <c r="U42" s="79">
        <f t="shared" si="13"/>
        <v>1476.0945334401281</v>
      </c>
      <c r="V42" s="79">
        <f t="shared" si="13"/>
        <v>1476.0945334401281</v>
      </c>
      <c r="W42" s="95">
        <v>2022</v>
      </c>
      <c r="X42" s="36" t="e">
        <f>+#REF!-'[1]Приложение №1'!#REF!</f>
        <v>#REF!</v>
      </c>
      <c r="Z42" s="38">
        <f t="shared" si="5"/>
        <v>11478959.236332808</v>
      </c>
      <c r="AA42" s="34">
        <v>5974688.2730102511</v>
      </c>
      <c r="AB42" s="34">
        <v>0</v>
      </c>
      <c r="AC42" s="34">
        <v>0</v>
      </c>
      <c r="AD42" s="34">
        <v>0</v>
      </c>
      <c r="AE42" s="34">
        <v>0</v>
      </c>
      <c r="AF42" s="34"/>
      <c r="AG42" s="34">
        <v>0</v>
      </c>
      <c r="AH42" s="34">
        <v>0</v>
      </c>
      <c r="AI42" s="34">
        <v>0</v>
      </c>
      <c r="AJ42" s="34">
        <v>4154269.0198868029</v>
      </c>
      <c r="AK42" s="34">
        <v>0</v>
      </c>
      <c r="AL42" s="34">
        <v>0</v>
      </c>
      <c r="AM42" s="34">
        <v>1013712.5696826887</v>
      </c>
      <c r="AN42" s="39">
        <v>114789.59236332808</v>
      </c>
      <c r="AO42" s="40">
        <v>221499.78138973733</v>
      </c>
      <c r="AP42" s="114">
        <f>+N42-'Приложение №2'!E42</f>
        <v>0</v>
      </c>
      <c r="AR42" s="1">
        <f>+(K42*13.29+L42*22.52)*12*0.85</f>
        <v>338488.32599999994</v>
      </c>
      <c r="AT42" s="36">
        <f t="shared" si="10"/>
        <v>0</v>
      </c>
    </row>
    <row r="43" spans="1:46" x14ac:dyDescent="0.25">
      <c r="A43" s="91">
        <f t="shared" si="8"/>
        <v>29</v>
      </c>
      <c r="B43" s="92">
        <f t="shared" si="9"/>
        <v>29</v>
      </c>
      <c r="C43" s="92" t="s">
        <v>546</v>
      </c>
      <c r="D43" s="92" t="s">
        <v>65</v>
      </c>
      <c r="E43" s="93">
        <v>1990</v>
      </c>
      <c r="F43" s="93">
        <v>1990</v>
      </c>
      <c r="G43" s="93" t="s">
        <v>548</v>
      </c>
      <c r="H43" s="93">
        <v>5</v>
      </c>
      <c r="I43" s="93">
        <v>8</v>
      </c>
      <c r="J43" s="52">
        <v>7467.3</v>
      </c>
      <c r="K43" s="52">
        <v>6603.4</v>
      </c>
      <c r="L43" s="52">
        <v>0</v>
      </c>
      <c r="M43" s="94">
        <v>290</v>
      </c>
      <c r="N43" s="78">
        <f t="shared" si="1"/>
        <v>12311331.096946755</v>
      </c>
      <c r="O43" s="90"/>
      <c r="P43" s="79">
        <v>268185.37717452459</v>
      </c>
      <c r="Q43" s="79"/>
      <c r="R43" s="79">
        <f>+AQ43+AR43</f>
        <v>3929680.86</v>
      </c>
      <c r="S43" s="79">
        <f>+'Приложение №2'!E43-'Приложение №1'!P43-'Приложение №1'!Q43-'Приложение №1'!R43</f>
        <v>8113464.8597722314</v>
      </c>
      <c r="T43" s="52">
        <f>+'Приложение №2'!E43-'Приложение №1'!P43-'Приложение №1'!Q43-'Приложение №1'!R43-'Приложение №1'!S43</f>
        <v>0</v>
      </c>
      <c r="U43" s="79">
        <f t="shared" si="13"/>
        <v>1864.3927517561795</v>
      </c>
      <c r="V43" s="79">
        <f t="shared" si="13"/>
        <v>1864.3927517561795</v>
      </c>
      <c r="W43" s="95">
        <v>2022</v>
      </c>
      <c r="X43" s="36" t="e">
        <f>+#REF!-'[1]Приложение №1'!$P577</f>
        <v>#REF!</v>
      </c>
      <c r="Z43" s="38">
        <f t="shared" si="5"/>
        <v>28006015.637174524</v>
      </c>
      <c r="AA43" s="34">
        <v>13104160.749389457</v>
      </c>
      <c r="AB43" s="34">
        <v>5608871.0865055826</v>
      </c>
      <c r="AC43" s="34">
        <v>0</v>
      </c>
      <c r="AD43" s="34">
        <v>5288344.3707843907</v>
      </c>
      <c r="AE43" s="34">
        <v>0</v>
      </c>
      <c r="AF43" s="34"/>
      <c r="AG43" s="34">
        <v>544066.86462254275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2643753.2824561852</v>
      </c>
      <c r="AN43" s="39">
        <v>280060.15637174522</v>
      </c>
      <c r="AO43" s="40">
        <v>536759.12704461697</v>
      </c>
      <c r="AP43" s="114">
        <f>+N43-'Приложение №2'!E43</f>
        <v>0</v>
      </c>
      <c r="AQ43" s="1">
        <v>3256134.06</v>
      </c>
      <c r="AR43" s="1">
        <f t="shared" ref="AR43:AR50" si="14">+(K43*10+L43*20)*12*0.85</f>
        <v>673546.79999999993</v>
      </c>
      <c r="AS43" s="1">
        <f t="shared" ref="AS43:AS50" si="15">+(K43*10+L43*20)*12*30</f>
        <v>23772240</v>
      </c>
      <c r="AT43" s="36">
        <f t="shared" si="10"/>
        <v>-15658775.140227769</v>
      </c>
    </row>
    <row r="44" spans="1:46" x14ac:dyDescent="0.25">
      <c r="A44" s="91">
        <f t="shared" si="8"/>
        <v>30</v>
      </c>
      <c r="B44" s="92">
        <f t="shared" si="9"/>
        <v>30</v>
      </c>
      <c r="C44" s="92" t="s">
        <v>546</v>
      </c>
      <c r="D44" s="92" t="s">
        <v>150</v>
      </c>
      <c r="E44" s="93">
        <v>1986</v>
      </c>
      <c r="F44" s="93">
        <v>2013</v>
      </c>
      <c r="G44" s="93" t="s">
        <v>548</v>
      </c>
      <c r="H44" s="93">
        <v>5</v>
      </c>
      <c r="I44" s="93">
        <v>3</v>
      </c>
      <c r="J44" s="52">
        <v>4428.3999999999996</v>
      </c>
      <c r="K44" s="52">
        <v>3725.8</v>
      </c>
      <c r="L44" s="52">
        <v>0</v>
      </c>
      <c r="M44" s="94">
        <v>153</v>
      </c>
      <c r="N44" s="78">
        <f t="shared" si="1"/>
        <v>6874212.2514287243</v>
      </c>
      <c r="O44" s="52"/>
      <c r="P44" s="79">
        <v>3009586.7199999997</v>
      </c>
      <c r="Q44" s="79"/>
      <c r="R44" s="79">
        <f>+AQ44+AR44</f>
        <v>2244260.13</v>
      </c>
      <c r="S44" s="79">
        <f>+'Приложение №2'!E44-'Приложение №1'!P44-'Приложение №1'!R44</f>
        <v>1620365.4014287246</v>
      </c>
      <c r="T44" s="52">
        <f>+'Приложение №2'!E44-'Приложение №1'!P44-'Приложение №1'!Q44-'Приложение №1'!R44-'Приложение №1'!S44</f>
        <v>0</v>
      </c>
      <c r="U44" s="79">
        <f t="shared" si="13"/>
        <v>1845.0298597425315</v>
      </c>
      <c r="V44" s="79">
        <f t="shared" si="13"/>
        <v>1845.0298597425315</v>
      </c>
      <c r="W44" s="95">
        <v>2022</v>
      </c>
      <c r="X44" s="36" t="e">
        <f>+#REF!-'[1]Приложение №1'!$P1347</f>
        <v>#REF!</v>
      </c>
      <c r="Z44" s="38">
        <f t="shared" si="5"/>
        <v>12150273.237424361</v>
      </c>
      <c r="AA44" s="34">
        <v>7382843.4652546057</v>
      </c>
      <c r="AB44" s="34">
        <v>0</v>
      </c>
      <c r="AC44" s="34">
        <v>0</v>
      </c>
      <c r="AD44" s="34">
        <v>2979436.7931330968</v>
      </c>
      <c r="AE44" s="34">
        <v>0</v>
      </c>
      <c r="AF44" s="34"/>
      <c r="AG44" s="34">
        <v>306525.58168040245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1126659.4892437549</v>
      </c>
      <c r="AN44" s="39">
        <v>121502.73237424361</v>
      </c>
      <c r="AO44" s="40">
        <v>233305.17573825616</v>
      </c>
      <c r="AP44" s="114">
        <f>+N44-'Приложение №2'!E44</f>
        <v>0</v>
      </c>
      <c r="AQ44" s="1">
        <v>1864228.53</v>
      </c>
      <c r="AR44" s="1">
        <f t="shared" si="14"/>
        <v>380031.6</v>
      </c>
      <c r="AS44" s="1">
        <f t="shared" si="15"/>
        <v>13412880</v>
      </c>
      <c r="AT44" s="36">
        <f t="shared" si="10"/>
        <v>-11792514.598571274</v>
      </c>
    </row>
    <row r="45" spans="1:46" x14ac:dyDescent="0.25">
      <c r="A45" s="91">
        <f t="shared" si="8"/>
        <v>31</v>
      </c>
      <c r="B45" s="92">
        <f t="shared" si="9"/>
        <v>31</v>
      </c>
      <c r="C45" s="92" t="s">
        <v>546</v>
      </c>
      <c r="D45" s="92" t="s">
        <v>460</v>
      </c>
      <c r="E45" s="93">
        <v>1982</v>
      </c>
      <c r="F45" s="93">
        <v>2015</v>
      </c>
      <c r="G45" s="93" t="s">
        <v>45</v>
      </c>
      <c r="H45" s="93">
        <v>5</v>
      </c>
      <c r="I45" s="93">
        <v>2</v>
      </c>
      <c r="J45" s="52">
        <v>4442.3</v>
      </c>
      <c r="K45" s="52">
        <v>3156.5</v>
      </c>
      <c r="L45" s="52">
        <v>550.29999999999995</v>
      </c>
      <c r="M45" s="94">
        <v>201</v>
      </c>
      <c r="N45" s="78">
        <f t="shared" si="1"/>
        <v>4475493.9860630399</v>
      </c>
      <c r="O45" s="52"/>
      <c r="P45" s="79">
        <v>845080.5299999998</v>
      </c>
      <c r="Q45" s="79"/>
      <c r="R45" s="79">
        <f>+AQ45+AR45</f>
        <v>2476157.23</v>
      </c>
      <c r="S45" s="79">
        <f>+'Приложение №2'!E45-'Приложение №1'!P45-'Приложение №1'!R45</f>
        <v>1154256.2260630401</v>
      </c>
      <c r="T45" s="52">
        <f>+'Приложение №2'!E45-'Приложение №1'!P45-'Приложение №1'!Q45-'Приложение №1'!R45-'Приложение №1'!S45</f>
        <v>0</v>
      </c>
      <c r="U45" s="79">
        <f t="shared" si="13"/>
        <v>1207.3740115633536</v>
      </c>
      <c r="V45" s="79">
        <f t="shared" si="13"/>
        <v>1207.3740115633536</v>
      </c>
      <c r="W45" s="95">
        <v>2022</v>
      </c>
      <c r="X45" s="36" t="e">
        <f>+#REF!-'[1]Приложение №1'!$P1351</f>
        <v>#REF!</v>
      </c>
      <c r="Z45" s="38">
        <f t="shared" si="5"/>
        <v>7162902.2400000002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/>
      <c r="AG45" s="34">
        <v>0</v>
      </c>
      <c r="AH45" s="34">
        <v>0</v>
      </c>
      <c r="AI45" s="34">
        <v>0</v>
      </c>
      <c r="AJ45" s="34">
        <v>6238558.3575369595</v>
      </c>
      <c r="AK45" s="34">
        <v>0</v>
      </c>
      <c r="AL45" s="34">
        <v>0</v>
      </c>
      <c r="AM45" s="34">
        <v>716290.22400000005</v>
      </c>
      <c r="AN45" s="39">
        <v>71629.022400000002</v>
      </c>
      <c r="AO45" s="40">
        <v>136424.63606304</v>
      </c>
      <c r="AP45" s="114">
        <f>+N45-'Приложение №2'!E45</f>
        <v>0</v>
      </c>
      <c r="AQ45" s="1">
        <v>2041933.03</v>
      </c>
      <c r="AR45" s="1">
        <f t="shared" si="14"/>
        <v>434224.2</v>
      </c>
      <c r="AS45" s="1">
        <f t="shared" si="15"/>
        <v>15325560</v>
      </c>
      <c r="AT45" s="36">
        <f t="shared" si="10"/>
        <v>-14171303.773936961</v>
      </c>
    </row>
    <row r="46" spans="1:46" x14ac:dyDescent="0.25">
      <c r="A46" s="91">
        <f t="shared" si="8"/>
        <v>32</v>
      </c>
      <c r="B46" s="92">
        <f t="shared" si="9"/>
        <v>32</v>
      </c>
      <c r="C46" s="92" t="s">
        <v>546</v>
      </c>
      <c r="D46" s="92" t="s">
        <v>461</v>
      </c>
      <c r="E46" s="93">
        <v>1982</v>
      </c>
      <c r="F46" s="93">
        <v>2015</v>
      </c>
      <c r="G46" s="93" t="s">
        <v>45</v>
      </c>
      <c r="H46" s="93">
        <v>5</v>
      </c>
      <c r="I46" s="93">
        <v>2</v>
      </c>
      <c r="J46" s="52">
        <v>4452.8</v>
      </c>
      <c r="K46" s="52">
        <v>3512.5</v>
      </c>
      <c r="L46" s="52">
        <v>318.8</v>
      </c>
      <c r="M46" s="94">
        <v>217</v>
      </c>
      <c r="N46" s="78">
        <f t="shared" ref="N46:N77" si="16">+P46+Q46+R46+S46+T46</f>
        <v>4016836.5007339837</v>
      </c>
      <c r="O46" s="52"/>
      <c r="P46" s="79"/>
      <c r="Q46" s="79"/>
      <c r="R46" s="79">
        <v>1643740.64</v>
      </c>
      <c r="S46" s="79">
        <v>1314001.95</v>
      </c>
      <c r="T46" s="52">
        <f>+'Приложение №2'!E46-'Приложение №1'!P46-'Приложение №1'!Q46-'Приложение №1'!R46-'Приложение №1'!S46</f>
        <v>1059093.9107339841</v>
      </c>
      <c r="U46" s="79">
        <f t="shared" si="13"/>
        <v>1048.4265133855306</v>
      </c>
      <c r="V46" s="79">
        <f t="shared" si="13"/>
        <v>1048.4265133855306</v>
      </c>
      <c r="W46" s="95">
        <v>2022</v>
      </c>
      <c r="X46" s="36" t="e">
        <f>+#REF!-'[1]Приложение №1'!$P1352</f>
        <v>#REF!</v>
      </c>
      <c r="Z46" s="38">
        <f t="shared" si="5"/>
        <v>7066064.3040000005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/>
      <c r="AG46" s="34">
        <v>0</v>
      </c>
      <c r="AH46" s="34">
        <v>0</v>
      </c>
      <c r="AI46" s="34">
        <v>0</v>
      </c>
      <c r="AJ46" s="34">
        <v>6154216.9698260156</v>
      </c>
      <c r="AK46" s="34">
        <v>0</v>
      </c>
      <c r="AL46" s="34">
        <v>0</v>
      </c>
      <c r="AM46" s="34">
        <v>706606.43040000007</v>
      </c>
      <c r="AN46" s="39">
        <v>70660.64304000001</v>
      </c>
      <c r="AO46" s="40">
        <v>134580.260733984</v>
      </c>
      <c r="AP46" s="114">
        <f>+N46-'Приложение №2'!E46</f>
        <v>0</v>
      </c>
      <c r="AQ46" s="1">
        <v>1702606.52</v>
      </c>
      <c r="AR46" s="1">
        <f t="shared" si="14"/>
        <v>423310.2</v>
      </c>
      <c r="AS46" s="1">
        <f t="shared" si="15"/>
        <v>14940360</v>
      </c>
      <c r="AT46" s="36">
        <f t="shared" si="10"/>
        <v>-13626358.050000001</v>
      </c>
    </row>
    <row r="47" spans="1:46" x14ac:dyDescent="0.25">
      <c r="A47" s="91">
        <f t="shared" si="8"/>
        <v>33</v>
      </c>
      <c r="B47" s="92">
        <f t="shared" si="9"/>
        <v>33</v>
      </c>
      <c r="C47" s="92" t="s">
        <v>546</v>
      </c>
      <c r="D47" s="92" t="s">
        <v>462</v>
      </c>
      <c r="E47" s="93">
        <v>1982</v>
      </c>
      <c r="F47" s="93">
        <v>2015</v>
      </c>
      <c r="G47" s="93" t="s">
        <v>45</v>
      </c>
      <c r="H47" s="93">
        <v>5</v>
      </c>
      <c r="I47" s="93">
        <v>2</v>
      </c>
      <c r="J47" s="52">
        <v>4432.8999999999996</v>
      </c>
      <c r="K47" s="52">
        <v>3547.5</v>
      </c>
      <c r="L47" s="52">
        <v>134.80000000000001</v>
      </c>
      <c r="M47" s="94">
        <v>210</v>
      </c>
      <c r="N47" s="78">
        <f t="shared" si="16"/>
        <v>4129287.6900192648</v>
      </c>
      <c r="O47" s="52"/>
      <c r="P47" s="79"/>
      <c r="Q47" s="79"/>
      <c r="R47" s="79">
        <v>1735919.07</v>
      </c>
      <c r="S47" s="79">
        <v>1334293.18</v>
      </c>
      <c r="T47" s="52">
        <f>+'Приложение №2'!E47-'Приложение №1'!P47-'Приложение №1'!Q47-'Приложение №1'!R47-'Приложение №1'!S47</f>
        <v>1059075.4400192646</v>
      </c>
      <c r="U47" s="79">
        <f t="shared" si="13"/>
        <v>1121.3881785892688</v>
      </c>
      <c r="V47" s="79">
        <f t="shared" si="13"/>
        <v>1121.3881785892688</v>
      </c>
      <c r="W47" s="95">
        <v>2022</v>
      </c>
      <c r="X47" s="36" t="e">
        <f>+#REF!-'[1]Приложение №1'!$P1353</f>
        <v>#REF!</v>
      </c>
      <c r="Z47" s="38">
        <f t="shared" si="5"/>
        <v>7065093.9840000002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/>
      <c r="AG47" s="34">
        <v>0</v>
      </c>
      <c r="AH47" s="34">
        <v>0</v>
      </c>
      <c r="AI47" s="34">
        <v>0</v>
      </c>
      <c r="AJ47" s="34">
        <v>6153371.865740736</v>
      </c>
      <c r="AK47" s="34">
        <v>0</v>
      </c>
      <c r="AL47" s="34">
        <v>0</v>
      </c>
      <c r="AM47" s="34">
        <v>706509.39840000006</v>
      </c>
      <c r="AN47" s="39">
        <v>70650.939840000006</v>
      </c>
      <c r="AO47" s="40">
        <v>134561.780019264</v>
      </c>
      <c r="AP47" s="114">
        <f>+N47-'Приложение №2'!E47</f>
        <v>0</v>
      </c>
      <c r="AQ47" s="1">
        <v>1792243.71</v>
      </c>
      <c r="AR47" s="1">
        <f t="shared" si="14"/>
        <v>389344.2</v>
      </c>
      <c r="AS47" s="1">
        <f t="shared" si="15"/>
        <v>13741560</v>
      </c>
      <c r="AT47" s="36">
        <f t="shared" si="10"/>
        <v>-12407266.82</v>
      </c>
    </row>
    <row r="48" spans="1:46" x14ac:dyDescent="0.25">
      <c r="A48" s="91">
        <f t="shared" ref="A48:A72" si="17">+A47+1</f>
        <v>34</v>
      </c>
      <c r="B48" s="92">
        <f t="shared" ref="B48:B72" si="18">+B47+1</f>
        <v>34</v>
      </c>
      <c r="C48" s="92" t="s">
        <v>546</v>
      </c>
      <c r="D48" s="92" t="s">
        <v>459</v>
      </c>
      <c r="E48" s="93" t="s">
        <v>590</v>
      </c>
      <c r="F48" s="93"/>
      <c r="G48" s="93" t="s">
        <v>574</v>
      </c>
      <c r="H48" s="93" t="s">
        <v>586</v>
      </c>
      <c r="I48" s="93" t="s">
        <v>576</v>
      </c>
      <c r="J48" s="52">
        <v>4415.8999999999996</v>
      </c>
      <c r="K48" s="52">
        <v>2900.4</v>
      </c>
      <c r="L48" s="52">
        <v>868.6</v>
      </c>
      <c r="M48" s="94">
        <v>169</v>
      </c>
      <c r="N48" s="86">
        <f t="shared" si="16"/>
        <v>3549906.48971568</v>
      </c>
      <c r="O48" s="90">
        <v>0</v>
      </c>
      <c r="P48" s="79">
        <v>0</v>
      </c>
      <c r="Q48" s="79">
        <v>0</v>
      </c>
      <c r="R48" s="79">
        <f>+'Приложение №2'!E48</f>
        <v>3549906.48971568</v>
      </c>
      <c r="S48" s="79"/>
      <c r="T48" s="79">
        <v>0</v>
      </c>
      <c r="U48" s="52">
        <f t="shared" si="13"/>
        <v>941.86959132811887</v>
      </c>
      <c r="V48" s="52">
        <f t="shared" si="13"/>
        <v>941.86959132811887</v>
      </c>
      <c r="W48" s="95">
        <v>2022</v>
      </c>
      <c r="X48" s="36"/>
      <c r="Z48" s="38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9"/>
      <c r="AO48" s="40"/>
      <c r="AP48" s="114">
        <f>+N48-'Приложение №2'!E48</f>
        <v>0</v>
      </c>
      <c r="AQ48" s="1">
        <v>3734892.48</v>
      </c>
      <c r="AR48" s="1">
        <f t="shared" si="14"/>
        <v>473035.2</v>
      </c>
      <c r="AS48" s="1">
        <f t="shared" si="15"/>
        <v>16695360</v>
      </c>
      <c r="AT48" s="36">
        <f t="shared" si="10"/>
        <v>-16695360</v>
      </c>
    </row>
    <row r="49" spans="1:46" x14ac:dyDescent="0.25">
      <c r="A49" s="91">
        <f t="shared" si="17"/>
        <v>35</v>
      </c>
      <c r="B49" s="92">
        <f t="shared" si="18"/>
        <v>35</v>
      </c>
      <c r="C49" s="92" t="s">
        <v>546</v>
      </c>
      <c r="D49" s="92" t="s">
        <v>298</v>
      </c>
      <c r="E49" s="93">
        <v>1983</v>
      </c>
      <c r="F49" s="93">
        <v>2008</v>
      </c>
      <c r="G49" s="93" t="s">
        <v>548</v>
      </c>
      <c r="H49" s="93">
        <v>5</v>
      </c>
      <c r="I49" s="93">
        <v>3</v>
      </c>
      <c r="J49" s="52">
        <v>5132.1000000000004</v>
      </c>
      <c r="K49" s="52">
        <v>4364.6000000000004</v>
      </c>
      <c r="L49" s="52">
        <v>0</v>
      </c>
      <c r="M49" s="94">
        <v>197</v>
      </c>
      <c r="N49" s="78">
        <f t="shared" si="16"/>
        <v>13200960.881853975</v>
      </c>
      <c r="O49" s="52"/>
      <c r="P49" s="79">
        <v>3983000.05</v>
      </c>
      <c r="Q49" s="79"/>
      <c r="R49" s="79">
        <f>+AQ49+AR49</f>
        <v>2481839.0700000003</v>
      </c>
      <c r="S49" s="79">
        <f>+'Приложение №2'!E49-'Приложение №1'!P49-'Приложение №1'!Q49-'Приложение №1'!R49</f>
        <v>6736121.7618539743</v>
      </c>
      <c r="T49" s="52">
        <f>+'Приложение №2'!E49-'Приложение №1'!P49-'Приложение №1'!Q49-'Приложение №1'!R49-'Приложение №1'!S49</f>
        <v>0</v>
      </c>
      <c r="U49" s="79">
        <f t="shared" si="13"/>
        <v>3024.5522801296738</v>
      </c>
      <c r="V49" s="79">
        <f t="shared" si="13"/>
        <v>3024.5522801296738</v>
      </c>
      <c r="W49" s="95">
        <v>2022</v>
      </c>
      <c r="X49" s="36" t="e">
        <f>+#REF!-'[1]Приложение №1'!$P959</f>
        <v>#REF!</v>
      </c>
      <c r="Z49" s="38">
        <f t="shared" ref="Z49:Z67" si="19">SUM(AA49:AO49)</f>
        <v>38187844.389634863</v>
      </c>
      <c r="AA49" s="34">
        <v>8573356.2018279508</v>
      </c>
      <c r="AB49" s="34">
        <v>3669586.3729378125</v>
      </c>
      <c r="AC49" s="34">
        <v>3275767.6194978259</v>
      </c>
      <c r="AD49" s="34">
        <v>3459882.7712624557</v>
      </c>
      <c r="AE49" s="34">
        <v>0</v>
      </c>
      <c r="AF49" s="34"/>
      <c r="AG49" s="34">
        <v>355954.04522476508</v>
      </c>
      <c r="AH49" s="34">
        <v>0</v>
      </c>
      <c r="AI49" s="34">
        <v>14183322.770203391</v>
      </c>
      <c r="AJ49" s="34">
        <v>0</v>
      </c>
      <c r="AK49" s="34">
        <v>0</v>
      </c>
      <c r="AL49" s="34">
        <v>0</v>
      </c>
      <c r="AM49" s="34">
        <v>3555128.2378351944</v>
      </c>
      <c r="AN49" s="39">
        <v>381878.4438963487</v>
      </c>
      <c r="AO49" s="40">
        <v>732967.9269491313</v>
      </c>
      <c r="AP49" s="114">
        <f>+N49-'Приложение №2'!E49</f>
        <v>0</v>
      </c>
      <c r="AQ49" s="1">
        <v>2036649.87</v>
      </c>
      <c r="AR49" s="1">
        <f t="shared" si="14"/>
        <v>445189.2</v>
      </c>
      <c r="AS49" s="1">
        <f t="shared" si="15"/>
        <v>15712560</v>
      </c>
      <c r="AT49" s="36">
        <f t="shared" si="10"/>
        <v>-8976438.2381460257</v>
      </c>
    </row>
    <row r="50" spans="1:46" x14ac:dyDescent="0.25">
      <c r="A50" s="91">
        <f t="shared" si="17"/>
        <v>36</v>
      </c>
      <c r="B50" s="92">
        <f t="shared" si="18"/>
        <v>36</v>
      </c>
      <c r="C50" s="92" t="s">
        <v>546</v>
      </c>
      <c r="D50" s="92" t="s">
        <v>164</v>
      </c>
      <c r="E50" s="93">
        <v>1992</v>
      </c>
      <c r="F50" s="93">
        <v>2001</v>
      </c>
      <c r="G50" s="93" t="s">
        <v>45</v>
      </c>
      <c r="H50" s="93">
        <v>3</v>
      </c>
      <c r="I50" s="93">
        <v>5</v>
      </c>
      <c r="J50" s="52">
        <v>2965.1</v>
      </c>
      <c r="K50" s="52">
        <v>2484</v>
      </c>
      <c r="L50" s="52">
        <v>87.5</v>
      </c>
      <c r="M50" s="94">
        <v>91</v>
      </c>
      <c r="N50" s="78">
        <f t="shared" si="16"/>
        <v>32984761.529374082</v>
      </c>
      <c r="O50" s="52"/>
      <c r="P50" s="79">
        <v>17333675.789999999</v>
      </c>
      <c r="Q50" s="79"/>
      <c r="R50" s="79">
        <f>+AQ50+AR50</f>
        <v>1444237.05</v>
      </c>
      <c r="S50" s="79">
        <f>+AS50</f>
        <v>9572400</v>
      </c>
      <c r="T50" s="52">
        <f>+'Приложение №2'!E50-'Приложение №1'!P50-'Приложение №1'!Q50-'Приложение №1'!R50-'Приложение №1'!S50</f>
        <v>4634448.6893740818</v>
      </c>
      <c r="U50" s="79">
        <f t="shared" si="13"/>
        <v>12827.050954452297</v>
      </c>
      <c r="V50" s="79">
        <f t="shared" si="13"/>
        <v>12827.050954452297</v>
      </c>
      <c r="W50" s="95">
        <v>2022</v>
      </c>
      <c r="X50" s="36" t="e">
        <f>+#REF!-'[1]Приложение №1'!$P1360</f>
        <v>#REF!</v>
      </c>
      <c r="Z50" s="38">
        <f t="shared" si="19"/>
        <v>25552155.489999998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/>
      <c r="AG50" s="34">
        <v>0</v>
      </c>
      <c r="AH50" s="34">
        <v>0</v>
      </c>
      <c r="AI50" s="34">
        <v>22504805.426262595</v>
      </c>
      <c r="AJ50" s="34">
        <v>0</v>
      </c>
      <c r="AK50" s="34">
        <v>0</v>
      </c>
      <c r="AL50" s="34">
        <v>0</v>
      </c>
      <c r="AM50" s="34">
        <v>2299693.9940999998</v>
      </c>
      <c r="AN50" s="39">
        <v>255521.55489999999</v>
      </c>
      <c r="AO50" s="40">
        <v>492134.51473739999</v>
      </c>
      <c r="AP50" s="114">
        <f>+N50-'Приложение №2'!E50</f>
        <v>0</v>
      </c>
      <c r="AQ50" s="1">
        <v>1173019.05</v>
      </c>
      <c r="AR50" s="1">
        <f t="shared" si="14"/>
        <v>271218</v>
      </c>
      <c r="AS50" s="1">
        <f t="shared" si="15"/>
        <v>9572400</v>
      </c>
      <c r="AT50" s="36">
        <f t="shared" si="10"/>
        <v>0</v>
      </c>
    </row>
    <row r="51" spans="1:46" x14ac:dyDescent="0.25">
      <c r="A51" s="91">
        <f t="shared" si="17"/>
        <v>37</v>
      </c>
      <c r="B51" s="92">
        <f t="shared" si="18"/>
        <v>37</v>
      </c>
      <c r="C51" s="92" t="s">
        <v>546</v>
      </c>
      <c r="D51" s="92" t="s">
        <v>301</v>
      </c>
      <c r="E51" s="93">
        <v>1987</v>
      </c>
      <c r="F51" s="93">
        <v>2017</v>
      </c>
      <c r="G51" s="93" t="s">
        <v>548</v>
      </c>
      <c r="H51" s="93">
        <v>9</v>
      </c>
      <c r="I51" s="93">
        <v>1</v>
      </c>
      <c r="J51" s="52">
        <v>2767.8</v>
      </c>
      <c r="K51" s="52">
        <v>2150.8000000000002</v>
      </c>
      <c r="L51" s="52">
        <v>66.8</v>
      </c>
      <c r="M51" s="94">
        <v>94</v>
      </c>
      <c r="N51" s="86">
        <f t="shared" si="16"/>
        <v>2330396.1391615802</v>
      </c>
      <c r="O51" s="52"/>
      <c r="P51" s="79"/>
      <c r="Q51" s="79"/>
      <c r="R51" s="79">
        <v>472007.06</v>
      </c>
      <c r="S51" s="79">
        <f>+'Приложение №2'!E51-'Приложение №1'!R51</f>
        <v>1858389.0791615797</v>
      </c>
      <c r="T51" s="79">
        <v>2.3283064365386963E-10</v>
      </c>
      <c r="U51" s="52">
        <f t="shared" si="13"/>
        <v>1050.8640598672348</v>
      </c>
      <c r="V51" s="52">
        <f t="shared" si="13"/>
        <v>1050.8640598672348</v>
      </c>
      <c r="W51" s="95">
        <v>2022</v>
      </c>
      <c r="X51" s="36" t="e">
        <f>+#REF!-'[1]Приложение №1'!$P782</f>
        <v>#REF!</v>
      </c>
      <c r="Z51" s="38">
        <f t="shared" si="19"/>
        <v>24358296.106563497</v>
      </c>
      <c r="AA51" s="34">
        <v>5322442.2844350552</v>
      </c>
      <c r="AB51" s="34">
        <v>2129484.5377048999</v>
      </c>
      <c r="AC51" s="34">
        <v>0</v>
      </c>
      <c r="AD51" s="34">
        <v>0</v>
      </c>
      <c r="AE51" s="34">
        <v>0</v>
      </c>
      <c r="AF51" s="34"/>
      <c r="AG51" s="34">
        <v>236468.68196531132</v>
      </c>
      <c r="AH51" s="34">
        <v>0</v>
      </c>
      <c r="AI51" s="34">
        <v>0</v>
      </c>
      <c r="AJ51" s="34">
        <v>0</v>
      </c>
      <c r="AK51" s="34">
        <v>13665253.188203763</v>
      </c>
      <c r="AL51" s="34">
        <v>0</v>
      </c>
      <c r="AM51" s="34">
        <v>2294103.4047365393</v>
      </c>
      <c r="AN51" s="39">
        <v>243582.96106563497</v>
      </c>
      <c r="AO51" s="40">
        <v>466961.04845229239</v>
      </c>
      <c r="AP51" s="114">
        <f>+N51-'Приложение №2'!E51</f>
        <v>0</v>
      </c>
      <c r="AQ51" s="1">
        <v>1394329.46</v>
      </c>
      <c r="AR51" s="1">
        <f>+(K51*13.29+L51*22.52)*12*0.85</f>
        <v>306902.37360000005</v>
      </c>
      <c r="AS51" s="1">
        <f>+(K51*13.29+L51*22.52)*12*30</f>
        <v>10831848.48</v>
      </c>
      <c r="AT51" s="36">
        <f t="shared" si="10"/>
        <v>-8973459.4008384198</v>
      </c>
    </row>
    <row r="52" spans="1:46" x14ac:dyDescent="0.25">
      <c r="A52" s="91">
        <f t="shared" si="17"/>
        <v>38</v>
      </c>
      <c r="B52" s="92">
        <f t="shared" si="18"/>
        <v>38</v>
      </c>
      <c r="C52" s="92" t="s">
        <v>546</v>
      </c>
      <c r="D52" s="92" t="s">
        <v>307</v>
      </c>
      <c r="E52" s="93">
        <v>1993</v>
      </c>
      <c r="F52" s="93">
        <v>1993</v>
      </c>
      <c r="G52" s="93" t="s">
        <v>548</v>
      </c>
      <c r="H52" s="93">
        <v>5</v>
      </c>
      <c r="I52" s="93">
        <v>3</v>
      </c>
      <c r="J52" s="52">
        <v>2627.7</v>
      </c>
      <c r="K52" s="52">
        <v>2328</v>
      </c>
      <c r="L52" s="52">
        <v>0</v>
      </c>
      <c r="M52" s="94">
        <v>101</v>
      </c>
      <c r="N52" s="78">
        <f t="shared" si="16"/>
        <v>4446855.6789088678</v>
      </c>
      <c r="O52" s="52"/>
      <c r="P52" s="79">
        <v>257830.72999999998</v>
      </c>
      <c r="Q52" s="79"/>
      <c r="R52" s="79">
        <f>+'Приложение №2'!E52-'Приложение №1'!P52</f>
        <v>4189024.9489088678</v>
      </c>
      <c r="S52" s="79"/>
      <c r="T52" s="52">
        <f>+'Приложение №2'!E52-'Приложение №1'!P52-'Приложение №1'!Q52-'Приложение №1'!R52-'Приложение №1'!S52</f>
        <v>0</v>
      </c>
      <c r="U52" s="79">
        <f t="shared" si="13"/>
        <v>1910.1613741017472</v>
      </c>
      <c r="V52" s="79">
        <f t="shared" si="13"/>
        <v>1910.1613741017472</v>
      </c>
      <c r="W52" s="95">
        <v>2022</v>
      </c>
      <c r="X52" s="36" t="e">
        <f>+#REF!-'[1]Приложение №1'!$P979</f>
        <v>#REF!</v>
      </c>
      <c r="Z52" s="38">
        <f t="shared" si="19"/>
        <v>2025910.3767552001</v>
      </c>
      <c r="AA52" s="34">
        <v>0</v>
      </c>
      <c r="AB52" s="34">
        <v>0</v>
      </c>
      <c r="AC52" s="34">
        <v>1764474.7462764487</v>
      </c>
      <c r="AD52" s="34">
        <v>0</v>
      </c>
      <c r="AE52" s="34">
        <v>0</v>
      </c>
      <c r="AF52" s="34"/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202591.03767552003</v>
      </c>
      <c r="AN52" s="39">
        <v>20259.103767552002</v>
      </c>
      <c r="AO52" s="40">
        <v>38585.489035679544</v>
      </c>
      <c r="AP52" s="114">
        <f>+N52-'Приложение №2'!E52</f>
        <v>0</v>
      </c>
      <c r="AQ52" s="1">
        <v>1113195.26</v>
      </c>
      <c r="AR52" s="1">
        <f>+(K52*10+L52*20)*12*0.85</f>
        <v>237456</v>
      </c>
      <c r="AS52" s="1">
        <f>+(K52*10+L52*20)*12*30</f>
        <v>8380800</v>
      </c>
      <c r="AT52" s="36">
        <f t="shared" si="10"/>
        <v>-8380800</v>
      </c>
    </row>
    <row r="53" spans="1:46" x14ac:dyDescent="0.25">
      <c r="A53" s="91">
        <f t="shared" si="17"/>
        <v>39</v>
      </c>
      <c r="B53" s="92">
        <f t="shared" si="18"/>
        <v>39</v>
      </c>
      <c r="C53" s="92" t="s">
        <v>546</v>
      </c>
      <c r="D53" s="92" t="s">
        <v>71</v>
      </c>
      <c r="E53" s="93">
        <v>1992</v>
      </c>
      <c r="F53" s="93">
        <v>2009</v>
      </c>
      <c r="G53" s="93" t="s">
        <v>548</v>
      </c>
      <c r="H53" s="93">
        <v>9</v>
      </c>
      <c r="I53" s="93">
        <v>1</v>
      </c>
      <c r="J53" s="52">
        <v>3320.9</v>
      </c>
      <c r="K53" s="52">
        <v>2870.8</v>
      </c>
      <c r="L53" s="52">
        <v>0</v>
      </c>
      <c r="M53" s="94">
        <v>115</v>
      </c>
      <c r="N53" s="78">
        <f t="shared" si="16"/>
        <v>1888185.6276605655</v>
      </c>
      <c r="O53" s="52"/>
      <c r="P53" s="79"/>
      <c r="Q53" s="79"/>
      <c r="R53" s="79">
        <f>+'Приложение №2'!E53</f>
        <v>1888185.6276605655</v>
      </c>
      <c r="S53" s="79"/>
      <c r="T53" s="52">
        <f>+'Приложение №2'!E53-'Приложение №1'!P53-'Приложение №1'!Q53-'Приложение №1'!R53-'Приложение №1'!S53</f>
        <v>0</v>
      </c>
      <c r="U53" s="79">
        <f t="shared" si="13"/>
        <v>657.7210630000576</v>
      </c>
      <c r="V53" s="79">
        <f t="shared" si="13"/>
        <v>657.7210630000576</v>
      </c>
      <c r="W53" s="95">
        <v>2022</v>
      </c>
      <c r="X53" s="36" t="e">
        <f>+#REF!-'[1]Приложение №1'!$P981</f>
        <v>#REF!</v>
      </c>
      <c r="Z53" s="38">
        <f t="shared" si="19"/>
        <v>3421512.8588040192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/>
      <c r="AG53" s="34">
        <v>0</v>
      </c>
      <c r="AH53" s="34">
        <v>0</v>
      </c>
      <c r="AI53" s="34">
        <v>3013463.2352630515</v>
      </c>
      <c r="AJ53" s="34">
        <v>0</v>
      </c>
      <c r="AK53" s="34">
        <v>0</v>
      </c>
      <c r="AL53" s="34">
        <v>0</v>
      </c>
      <c r="AM53" s="34">
        <v>307936.15729236172</v>
      </c>
      <c r="AN53" s="39">
        <v>34215.128588040192</v>
      </c>
      <c r="AO53" s="40">
        <v>65898.337660565405</v>
      </c>
      <c r="AP53" s="114">
        <f>+N53-'Приложение №2'!E53</f>
        <v>0</v>
      </c>
      <c r="AQ53" s="1">
        <v>1773302.69</v>
      </c>
      <c r="AR53" s="1">
        <f>+(K53*13.29+L53*22.52)*12*0.85</f>
        <v>389159.90639999998</v>
      </c>
      <c r="AS53" s="1">
        <f>+(K53*13.29+L53*22.52)*12*30</f>
        <v>13735055.52</v>
      </c>
      <c r="AT53" s="36">
        <f t="shared" si="10"/>
        <v>-13735055.52</v>
      </c>
    </row>
    <row r="54" spans="1:46" x14ac:dyDescent="0.25">
      <c r="A54" s="91">
        <f t="shared" si="17"/>
        <v>40</v>
      </c>
      <c r="B54" s="92">
        <f t="shared" si="18"/>
        <v>40</v>
      </c>
      <c r="C54" s="92" t="s">
        <v>546</v>
      </c>
      <c r="D54" s="92" t="s">
        <v>72</v>
      </c>
      <c r="E54" s="93">
        <v>1991</v>
      </c>
      <c r="F54" s="93">
        <v>2009</v>
      </c>
      <c r="G54" s="93" t="s">
        <v>548</v>
      </c>
      <c r="H54" s="93">
        <v>5</v>
      </c>
      <c r="I54" s="93">
        <v>2</v>
      </c>
      <c r="J54" s="52">
        <v>3315.2</v>
      </c>
      <c r="K54" s="52">
        <v>2614.6999999999998</v>
      </c>
      <c r="L54" s="52">
        <v>667.8</v>
      </c>
      <c r="M54" s="94">
        <v>88</v>
      </c>
      <c r="N54" s="78">
        <f t="shared" si="16"/>
        <v>3985720.2693774602</v>
      </c>
      <c r="O54" s="52"/>
      <c r="P54" s="79"/>
      <c r="Q54" s="79"/>
      <c r="R54" s="79">
        <f>+AQ54+AR54</f>
        <v>1774505.62</v>
      </c>
      <c r="S54" s="79">
        <f>+'Приложение №2'!E54-'Приложение №1'!R54</f>
        <v>2211214.6493774601</v>
      </c>
      <c r="T54" s="52">
        <f>+'Приложение №2'!E54-'Приложение №1'!P54-'Приложение №1'!Q54-'Приложение №1'!R54-'Приложение №1'!S54</f>
        <v>0</v>
      </c>
      <c r="U54" s="79">
        <f t="shared" si="13"/>
        <v>1214.2331361393633</v>
      </c>
      <c r="V54" s="79">
        <f t="shared" si="13"/>
        <v>1214.2331361393633</v>
      </c>
      <c r="W54" s="95">
        <v>2022</v>
      </c>
      <c r="X54" s="36" t="e">
        <f>+#REF!-'[1]Приложение №1'!$P982</f>
        <v>#REF!</v>
      </c>
      <c r="Z54" s="38">
        <f t="shared" si="19"/>
        <v>5124059.0709295115</v>
      </c>
      <c r="AA54" s="34">
        <v>0</v>
      </c>
      <c r="AB54" s="34">
        <v>0</v>
      </c>
      <c r="AC54" s="34">
        <v>2132209.3029237217</v>
      </c>
      <c r="AD54" s="34">
        <v>2252050.5386283286</v>
      </c>
      <c r="AE54" s="34">
        <v>0</v>
      </c>
      <c r="AF54" s="34"/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592683.75556044606</v>
      </c>
      <c r="AN54" s="39">
        <v>51240.590709295109</v>
      </c>
      <c r="AO54" s="40">
        <v>95874.88310771907</v>
      </c>
      <c r="AP54" s="114">
        <f>+N54-'Приложение №2'!E54</f>
        <v>0</v>
      </c>
      <c r="AQ54" s="1">
        <v>1371575.02</v>
      </c>
      <c r="AR54" s="1">
        <f>+(K54*10+L54*20)*12*0.85</f>
        <v>402930.6</v>
      </c>
      <c r="AS54" s="1">
        <f>+(K54*10+L54*20)*12*30</f>
        <v>14221080</v>
      </c>
      <c r="AT54" s="36">
        <f t="shared" si="10"/>
        <v>-12009865.35062254</v>
      </c>
    </row>
    <row r="55" spans="1:46" x14ac:dyDescent="0.25">
      <c r="A55" s="91">
        <f t="shared" si="17"/>
        <v>41</v>
      </c>
      <c r="B55" s="92">
        <f t="shared" si="18"/>
        <v>41</v>
      </c>
      <c r="C55" s="92" t="s">
        <v>547</v>
      </c>
      <c r="D55" s="92" t="s">
        <v>683</v>
      </c>
      <c r="E55" s="93">
        <v>1995</v>
      </c>
      <c r="F55" s="93">
        <v>2007</v>
      </c>
      <c r="G55" s="93" t="s">
        <v>548</v>
      </c>
      <c r="H55" s="93">
        <v>9</v>
      </c>
      <c r="I55" s="93">
        <v>3</v>
      </c>
      <c r="J55" s="52">
        <v>8715.5</v>
      </c>
      <c r="K55" s="52">
        <v>7251.1</v>
      </c>
      <c r="L55" s="52">
        <v>660.9</v>
      </c>
      <c r="M55" s="94">
        <v>283</v>
      </c>
      <c r="N55" s="78">
        <f t="shared" si="16"/>
        <v>22074493.369999979</v>
      </c>
      <c r="O55" s="52"/>
      <c r="P55" s="79">
        <v>20694835.29428998</v>
      </c>
      <c r="Q55" s="79"/>
      <c r="R55" s="79">
        <f>1379658.08-0.00429</f>
        <v>1379658.07571</v>
      </c>
      <c r="S55" s="79"/>
      <c r="T55" s="52"/>
      <c r="U55" s="79">
        <f t="shared" si="13"/>
        <v>2790.0016898382178</v>
      </c>
      <c r="V55" s="79">
        <f t="shared" si="13"/>
        <v>2790.0016898382178</v>
      </c>
      <c r="W55" s="95">
        <v>2022</v>
      </c>
      <c r="X55" s="36" t="e">
        <f>+#REF!-'[1]Приложение №1'!#REF!</f>
        <v>#REF!</v>
      </c>
      <c r="Z55" s="38">
        <f t="shared" si="19"/>
        <v>47583718.340731375</v>
      </c>
      <c r="AA55" s="34">
        <v>17694269.116222665</v>
      </c>
      <c r="AB55" s="34">
        <v>7079395.2241015183</v>
      </c>
      <c r="AC55" s="34">
        <v>5228826.4103661133</v>
      </c>
      <c r="AD55" s="34">
        <v>3341459.7872589645</v>
      </c>
      <c r="AE55" s="34">
        <v>0</v>
      </c>
      <c r="AF55" s="34"/>
      <c r="AG55" s="34">
        <v>786131.68027933023</v>
      </c>
      <c r="AH55" s="34">
        <v>0</v>
      </c>
      <c r="AI55" s="34">
        <v>7743707.0462670354</v>
      </c>
      <c r="AJ55" s="34">
        <v>0</v>
      </c>
      <c r="AK55" s="34">
        <v>0</v>
      </c>
      <c r="AL55" s="34">
        <v>0</v>
      </c>
      <c r="AM55" s="34">
        <v>4318396.9303716524</v>
      </c>
      <c r="AN55" s="39">
        <v>475837.18340731377</v>
      </c>
      <c r="AO55" s="40">
        <v>915694.96245678177</v>
      </c>
      <c r="AP55" s="114">
        <f>+N55-'Приложение №2'!E55</f>
        <v>0</v>
      </c>
      <c r="AR55" s="1">
        <f>+(K55*13.29+L55*22.52)*12*0.85</f>
        <v>1134755.9873999998</v>
      </c>
      <c r="AS55" s="1">
        <f>+(K55*13.29+L55*22.52)*12*30</f>
        <v>40050211.319999993</v>
      </c>
      <c r="AT55" s="36">
        <f t="shared" si="10"/>
        <v>-40050211.319999993</v>
      </c>
    </row>
    <row r="56" spans="1:46" x14ac:dyDescent="0.25">
      <c r="A56" s="91">
        <f t="shared" si="17"/>
        <v>42</v>
      </c>
      <c r="B56" s="92">
        <f t="shared" si="18"/>
        <v>42</v>
      </c>
      <c r="C56" s="92" t="s">
        <v>73</v>
      </c>
      <c r="D56" s="92" t="s">
        <v>309</v>
      </c>
      <c r="E56" s="93">
        <v>1995</v>
      </c>
      <c r="F56" s="93">
        <v>1995</v>
      </c>
      <c r="G56" s="93" t="s">
        <v>52</v>
      </c>
      <c r="H56" s="93">
        <v>2</v>
      </c>
      <c r="I56" s="93">
        <v>2</v>
      </c>
      <c r="J56" s="52">
        <v>1067.3</v>
      </c>
      <c r="K56" s="52">
        <v>984.4</v>
      </c>
      <c r="L56" s="52">
        <v>0</v>
      </c>
      <c r="M56" s="94">
        <v>43</v>
      </c>
      <c r="N56" s="78">
        <f t="shared" si="16"/>
        <v>12738229.499971401</v>
      </c>
      <c r="O56" s="52"/>
      <c r="P56" s="79">
        <v>4026047.45</v>
      </c>
      <c r="Q56" s="79"/>
      <c r="R56" s="79">
        <f>+AQ56+AR56</f>
        <v>543386.6</v>
      </c>
      <c r="S56" s="79">
        <f>+AS56</f>
        <v>3543840</v>
      </c>
      <c r="T56" s="52">
        <v>4624955.4499714021</v>
      </c>
      <c r="U56" s="79">
        <f t="shared" si="13"/>
        <v>12940.094981685697</v>
      </c>
      <c r="V56" s="79">
        <f t="shared" si="13"/>
        <v>12940.094981685697</v>
      </c>
      <c r="W56" s="95">
        <v>2022</v>
      </c>
      <c r="X56" s="36" t="e">
        <f>+#REF!-'[1]Приложение №1'!$P988</f>
        <v>#REF!</v>
      </c>
      <c r="Z56" s="38">
        <f t="shared" si="19"/>
        <v>16450906</v>
      </c>
      <c r="AA56" s="34">
        <v>1648275.62422068</v>
      </c>
      <c r="AB56" s="34">
        <v>0</v>
      </c>
      <c r="AC56" s="34">
        <v>1007648.27936304</v>
      </c>
      <c r="AD56" s="34">
        <v>768340.37867075996</v>
      </c>
      <c r="AE56" s="34">
        <v>0</v>
      </c>
      <c r="AF56" s="34"/>
      <c r="AG56" s="34">
        <v>81902.381790599989</v>
      </c>
      <c r="AH56" s="34">
        <v>0</v>
      </c>
      <c r="AI56" s="34">
        <v>2934181.5756624001</v>
      </c>
      <c r="AJ56" s="34">
        <v>0</v>
      </c>
      <c r="AK56" s="34">
        <v>5696730.1661940608</v>
      </c>
      <c r="AL56" s="34">
        <v>2240450.9097830998</v>
      </c>
      <c r="AM56" s="34">
        <v>1594460.1776000001</v>
      </c>
      <c r="AN56" s="39">
        <v>164509.06</v>
      </c>
      <c r="AO56" s="40">
        <v>314407.44671536004</v>
      </c>
      <c r="AP56" s="114">
        <f>+N56-'Приложение №2'!E56</f>
        <v>0</v>
      </c>
      <c r="AQ56" s="1">
        <v>442977.8</v>
      </c>
      <c r="AR56" s="1">
        <f t="shared" ref="AR56:AR67" si="20">+(K56*10+L56*20)*12*0.85</f>
        <v>100408.8</v>
      </c>
      <c r="AS56" s="1">
        <f t="shared" ref="AS56:AS63" si="21">+(K56*10+L56*20)*12*30</f>
        <v>3543840</v>
      </c>
      <c r="AT56" s="36">
        <f t="shared" si="10"/>
        <v>0</v>
      </c>
    </row>
    <row r="57" spans="1:46" x14ac:dyDescent="0.25">
      <c r="A57" s="91">
        <f t="shared" si="17"/>
        <v>43</v>
      </c>
      <c r="B57" s="92">
        <f t="shared" si="18"/>
        <v>43</v>
      </c>
      <c r="C57" s="92" t="s">
        <v>73</v>
      </c>
      <c r="D57" s="92" t="s">
        <v>310</v>
      </c>
      <c r="E57" s="93">
        <v>1999</v>
      </c>
      <c r="F57" s="93">
        <v>2011</v>
      </c>
      <c r="G57" s="93" t="s">
        <v>45</v>
      </c>
      <c r="H57" s="93">
        <v>4</v>
      </c>
      <c r="I57" s="93">
        <v>3</v>
      </c>
      <c r="J57" s="52">
        <v>1789.4</v>
      </c>
      <c r="K57" s="52">
        <v>1789.4</v>
      </c>
      <c r="L57" s="52">
        <v>0</v>
      </c>
      <c r="M57" s="94">
        <v>56</v>
      </c>
      <c r="N57" s="78">
        <f t="shared" si="16"/>
        <v>9770745.0056319982</v>
      </c>
      <c r="O57" s="52"/>
      <c r="P57" s="79">
        <v>2677625.04</v>
      </c>
      <c r="Q57" s="79"/>
      <c r="R57" s="79">
        <v>889415</v>
      </c>
      <c r="S57" s="79">
        <f>+'Приложение №2'!E57-'Приложение №1'!P57-'Приложение №1'!Q57-'Приложение №1'!R57</f>
        <v>6203704.9656319981</v>
      </c>
      <c r="T57" s="52">
        <f>+'Приложение №2'!E57-'Приложение №1'!P57-'Приложение №1'!Q57-'Приложение №1'!R57-'Приложение №1'!S57</f>
        <v>0</v>
      </c>
      <c r="U57" s="79">
        <f t="shared" si="13"/>
        <v>5460.3470468492224</v>
      </c>
      <c r="V57" s="79">
        <f t="shared" si="13"/>
        <v>5460.3470468492224</v>
      </c>
      <c r="W57" s="95">
        <v>2022</v>
      </c>
      <c r="X57" s="36" t="e">
        <f>+#REF!-'[1]Приложение №1'!$P989</f>
        <v>#REF!</v>
      </c>
      <c r="Z57" s="38">
        <f t="shared" si="19"/>
        <v>15155840.090000002</v>
      </c>
      <c r="AA57" s="34">
        <v>3843679.5940452004</v>
      </c>
      <c r="AB57" s="34">
        <v>0</v>
      </c>
      <c r="AC57" s="34">
        <v>1430991.0437205599</v>
      </c>
      <c r="AD57" s="34">
        <v>895890.8758312799</v>
      </c>
      <c r="AE57" s="34">
        <v>0</v>
      </c>
      <c r="AF57" s="34"/>
      <c r="AG57" s="34">
        <v>147492.512475</v>
      </c>
      <c r="AH57" s="34">
        <v>0</v>
      </c>
      <c r="AI57" s="34">
        <v>7026831.1230768003</v>
      </c>
      <c r="AJ57" s="34">
        <v>0</v>
      </c>
      <c r="AK57" s="34">
        <v>0</v>
      </c>
      <c r="AL57" s="34">
        <v>0</v>
      </c>
      <c r="AM57" s="34">
        <v>1367570.9297000002</v>
      </c>
      <c r="AN57" s="39">
        <v>151558.40090000001</v>
      </c>
      <c r="AO57" s="40">
        <v>291825.61025115999</v>
      </c>
      <c r="AP57" s="114">
        <f>+N57-'Приложение №2'!E57</f>
        <v>0</v>
      </c>
      <c r="AQ57" s="1">
        <v>725047.53</v>
      </c>
      <c r="AR57" s="1">
        <f t="shared" si="20"/>
        <v>182518.8</v>
      </c>
      <c r="AS57" s="1">
        <f t="shared" si="21"/>
        <v>6441840</v>
      </c>
      <c r="AT57" s="36">
        <f t="shared" si="10"/>
        <v>-238135.03436800186</v>
      </c>
    </row>
    <row r="58" spans="1:46" x14ac:dyDescent="0.25">
      <c r="A58" s="91">
        <f t="shared" si="17"/>
        <v>44</v>
      </c>
      <c r="B58" s="92">
        <f t="shared" si="18"/>
        <v>44</v>
      </c>
      <c r="C58" s="92" t="s">
        <v>73</v>
      </c>
      <c r="D58" s="92" t="s">
        <v>312</v>
      </c>
      <c r="E58" s="93">
        <v>1995</v>
      </c>
      <c r="F58" s="93">
        <v>2013</v>
      </c>
      <c r="G58" s="93" t="s">
        <v>52</v>
      </c>
      <c r="H58" s="93">
        <v>5</v>
      </c>
      <c r="I58" s="93">
        <v>4</v>
      </c>
      <c r="J58" s="52">
        <v>4929.5</v>
      </c>
      <c r="K58" s="52">
        <v>4328.8999999999996</v>
      </c>
      <c r="L58" s="52">
        <v>0</v>
      </c>
      <c r="M58" s="94">
        <v>159</v>
      </c>
      <c r="N58" s="78">
        <f t="shared" si="16"/>
        <v>7884285.4414625987</v>
      </c>
      <c r="O58" s="52"/>
      <c r="P58" s="79"/>
      <c r="Q58" s="79"/>
      <c r="R58" s="79">
        <f>779149.58+123154.11</f>
        <v>902303.69</v>
      </c>
      <c r="S58" s="79">
        <f>+'Приложение №2'!E58-'Приложение №1'!R58-P58</f>
        <v>6981981.7514625993</v>
      </c>
      <c r="T58" s="52">
        <f>+'Приложение №2'!E58-'Приложение №1'!P58-'Приложение №1'!Q58-'Приложение №1'!R58-'Приложение №1'!S58</f>
        <v>0</v>
      </c>
      <c r="U58" s="79">
        <f t="shared" si="13"/>
        <v>1821.3138306411788</v>
      </c>
      <c r="V58" s="79">
        <f t="shared" si="13"/>
        <v>1821.3138306411788</v>
      </c>
      <c r="W58" s="95">
        <v>2022</v>
      </c>
      <c r="X58" s="36" t="e">
        <f>+#REF!-'[1]Приложение №1'!$P992</f>
        <v>#REF!</v>
      </c>
      <c r="Z58" s="38">
        <f t="shared" si="19"/>
        <v>77122932.980000004</v>
      </c>
      <c r="AA58" s="34">
        <v>7245200.61515796</v>
      </c>
      <c r="AB58" s="34">
        <v>4190097.5862702606</v>
      </c>
      <c r="AC58" s="34">
        <v>4429243.3865698203</v>
      </c>
      <c r="AD58" s="34">
        <v>3377335.7392437602</v>
      </c>
      <c r="AE58" s="34">
        <v>0</v>
      </c>
      <c r="AF58" s="34"/>
      <c r="AG58" s="34">
        <v>360012.11029559997</v>
      </c>
      <c r="AH58" s="34">
        <v>0</v>
      </c>
      <c r="AI58" s="34">
        <v>12897560.1974562</v>
      </c>
      <c r="AJ58" s="34">
        <v>0</v>
      </c>
      <c r="AK58" s="34">
        <v>25040686.283834342</v>
      </c>
      <c r="AL58" s="34">
        <v>9848180.7538505998</v>
      </c>
      <c r="AM58" s="34">
        <v>7489740.9763000011</v>
      </c>
      <c r="AN58" s="39">
        <v>771229.32980000007</v>
      </c>
      <c r="AO58" s="40">
        <v>1473646.0012214603</v>
      </c>
      <c r="AP58" s="114">
        <f>+N58-'Приложение №2'!E58</f>
        <v>0</v>
      </c>
      <c r="AQ58" s="1">
        <v>1948762.98</v>
      </c>
      <c r="AR58" s="1">
        <f t="shared" si="20"/>
        <v>441547.8</v>
      </c>
      <c r="AS58" s="1">
        <f t="shared" si="21"/>
        <v>15584040</v>
      </c>
      <c r="AT58" s="36">
        <f t="shared" si="10"/>
        <v>-8602058.2485374007</v>
      </c>
    </row>
    <row r="59" spans="1:46" x14ac:dyDescent="0.25">
      <c r="A59" s="91">
        <f t="shared" si="17"/>
        <v>45</v>
      </c>
      <c r="B59" s="92">
        <f t="shared" si="18"/>
        <v>45</v>
      </c>
      <c r="C59" s="92" t="s">
        <v>73</v>
      </c>
      <c r="D59" s="92" t="s">
        <v>313</v>
      </c>
      <c r="E59" s="93">
        <v>1983</v>
      </c>
      <c r="F59" s="93">
        <v>1983</v>
      </c>
      <c r="G59" s="93" t="s">
        <v>45</v>
      </c>
      <c r="H59" s="93">
        <v>2</v>
      </c>
      <c r="I59" s="93">
        <v>2</v>
      </c>
      <c r="J59" s="52">
        <v>712.2</v>
      </c>
      <c r="K59" s="52">
        <v>635.1</v>
      </c>
      <c r="L59" s="52">
        <v>0</v>
      </c>
      <c r="M59" s="94">
        <v>33</v>
      </c>
      <c r="N59" s="78">
        <f t="shared" si="16"/>
        <v>12731761.31732418</v>
      </c>
      <c r="O59" s="52"/>
      <c r="P59" s="79">
        <f>2482138.81+2960006.37</f>
        <v>5442145.1799999997</v>
      </c>
      <c r="Q59" s="79"/>
      <c r="R59" s="79">
        <f>+AQ59+AR59</f>
        <v>366253.68</v>
      </c>
      <c r="S59" s="79">
        <f>1166104.96+1122775.04</f>
        <v>2288880</v>
      </c>
      <c r="T59" s="52">
        <f>+'Приложение №2'!E59-'Приложение №1'!P59-'Приложение №1'!R59-'Приложение №1'!S59</f>
        <v>4634482.4573241808</v>
      </c>
      <c r="U59" s="79">
        <f t="shared" si="13"/>
        <v>20046.860836599244</v>
      </c>
      <c r="V59" s="79">
        <f t="shared" si="13"/>
        <v>20046.860836599244</v>
      </c>
      <c r="W59" s="95">
        <v>2022</v>
      </c>
      <c r="X59" s="36" t="e">
        <f>+#REF!-'[1]Приложение №1'!$P819</f>
        <v>#REF!</v>
      </c>
      <c r="Z59" s="38">
        <f t="shared" si="19"/>
        <v>20279025.380000006</v>
      </c>
      <c r="AA59" s="34">
        <v>1948967.0178451203</v>
      </c>
      <c r="AB59" s="34">
        <v>0</v>
      </c>
      <c r="AC59" s="34">
        <v>558813.84979433985</v>
      </c>
      <c r="AD59" s="34">
        <v>476227.19575200003</v>
      </c>
      <c r="AE59" s="34">
        <v>0</v>
      </c>
      <c r="AF59" s="34"/>
      <c r="AG59" s="34">
        <v>198888.25194671997</v>
      </c>
      <c r="AH59" s="34">
        <v>0</v>
      </c>
      <c r="AI59" s="34">
        <v>5638041.5737464009</v>
      </c>
      <c r="AJ59" s="34">
        <v>0</v>
      </c>
      <c r="AK59" s="34">
        <v>4610023.2322851</v>
      </c>
      <c r="AL59" s="34">
        <v>4338269.1668022005</v>
      </c>
      <c r="AM59" s="34">
        <v>1918427.7604</v>
      </c>
      <c r="AN59" s="39">
        <v>202790.25380000001</v>
      </c>
      <c r="AO59" s="40">
        <v>388577.07762811997</v>
      </c>
      <c r="AP59" s="114">
        <f>+N59-'Приложение №2'!E59</f>
        <v>0</v>
      </c>
      <c r="AQ59" s="1">
        <v>301473.48</v>
      </c>
      <c r="AR59" s="1">
        <f t="shared" si="20"/>
        <v>64780.2</v>
      </c>
      <c r="AS59" s="1">
        <f t="shared" si="21"/>
        <v>2286360</v>
      </c>
      <c r="AT59" s="36">
        <f t="shared" si="10"/>
        <v>2520</v>
      </c>
    </row>
    <row r="60" spans="1:46" x14ac:dyDescent="0.25">
      <c r="A60" s="91">
        <f t="shared" si="17"/>
        <v>46</v>
      </c>
      <c r="B60" s="92">
        <f t="shared" si="18"/>
        <v>46</v>
      </c>
      <c r="C60" s="92" t="s">
        <v>73</v>
      </c>
      <c r="D60" s="92" t="s">
        <v>314</v>
      </c>
      <c r="E60" s="93">
        <v>1979</v>
      </c>
      <c r="F60" s="93">
        <v>1979</v>
      </c>
      <c r="G60" s="93" t="s">
        <v>52</v>
      </c>
      <c r="H60" s="93">
        <v>4</v>
      </c>
      <c r="I60" s="93">
        <v>4</v>
      </c>
      <c r="J60" s="52">
        <v>4000.3</v>
      </c>
      <c r="K60" s="52">
        <v>3434.6</v>
      </c>
      <c r="L60" s="52">
        <v>0</v>
      </c>
      <c r="M60" s="94">
        <v>77</v>
      </c>
      <c r="N60" s="78">
        <f t="shared" si="16"/>
        <v>7296497.5090870196</v>
      </c>
      <c r="O60" s="52"/>
      <c r="P60" s="79"/>
      <c r="Q60" s="79"/>
      <c r="R60" s="79">
        <v>1019742.18</v>
      </c>
      <c r="S60" s="79">
        <f>+'Приложение №2'!E60-'Приложение №1'!R60</f>
        <v>6276755.3290870199</v>
      </c>
      <c r="T60" s="52">
        <f>+'Приложение №2'!E60-'Приложение №1'!P60-'Приложение №1'!Q60-'Приложение №1'!R60-'Приложение №1'!S60</f>
        <v>0</v>
      </c>
      <c r="U60" s="79">
        <f t="shared" si="13"/>
        <v>2124.4096864517032</v>
      </c>
      <c r="V60" s="79">
        <f t="shared" si="13"/>
        <v>2124.4096864517032</v>
      </c>
      <c r="W60" s="95">
        <v>2022</v>
      </c>
      <c r="X60" s="36" t="e">
        <f>+#REF!-'[1]Приложение №1'!$P999</f>
        <v>#REF!</v>
      </c>
      <c r="Z60" s="38">
        <f t="shared" si="19"/>
        <v>19726119.920000002</v>
      </c>
      <c r="AA60" s="34">
        <v>5852855.9652763205</v>
      </c>
      <c r="AB60" s="34">
        <v>3384866.6112261005</v>
      </c>
      <c r="AC60" s="34">
        <v>3578054.6250359397</v>
      </c>
      <c r="AD60" s="34">
        <v>2728297.0723629599</v>
      </c>
      <c r="AE60" s="34">
        <v>1089898.8321589197</v>
      </c>
      <c r="AF60" s="34"/>
      <c r="AG60" s="34">
        <v>290826.87134760001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2233947.6464</v>
      </c>
      <c r="AN60" s="39">
        <v>197261.19919999997</v>
      </c>
      <c r="AO60" s="40">
        <v>370111.09699215996</v>
      </c>
      <c r="AP60" s="114">
        <f>+N60-'Приложение №2'!E60</f>
        <v>0</v>
      </c>
      <c r="AQ60" s="1">
        <v>1726106.62</v>
      </c>
      <c r="AR60" s="1">
        <f t="shared" si="20"/>
        <v>350329.2</v>
      </c>
      <c r="AS60" s="1">
        <f t="shared" si="21"/>
        <v>12364560</v>
      </c>
      <c r="AT60" s="36">
        <f t="shared" si="10"/>
        <v>-6087804.6709129801</v>
      </c>
    </row>
    <row r="61" spans="1:46" x14ac:dyDescent="0.25">
      <c r="A61" s="91">
        <f t="shared" si="17"/>
        <v>47</v>
      </c>
      <c r="B61" s="92">
        <f t="shared" si="18"/>
        <v>47</v>
      </c>
      <c r="C61" s="92" t="s">
        <v>73</v>
      </c>
      <c r="D61" s="92" t="s">
        <v>311</v>
      </c>
      <c r="E61" s="93">
        <v>1986</v>
      </c>
      <c r="F61" s="93">
        <v>2013</v>
      </c>
      <c r="G61" s="93" t="s">
        <v>52</v>
      </c>
      <c r="H61" s="93">
        <v>4</v>
      </c>
      <c r="I61" s="93">
        <v>2</v>
      </c>
      <c r="J61" s="52">
        <v>3830.7</v>
      </c>
      <c r="K61" s="52">
        <v>3476.2</v>
      </c>
      <c r="L61" s="52">
        <v>0</v>
      </c>
      <c r="M61" s="94">
        <v>146</v>
      </c>
      <c r="N61" s="78">
        <f t="shared" si="16"/>
        <v>51456056.462242991</v>
      </c>
      <c r="O61" s="52"/>
      <c r="P61" s="79">
        <f>+'Приложение №2'!E61-'Приложение №1'!R61-'Приложение №1'!S61-'Приложение №1'!T61</f>
        <v>24984458.703910001</v>
      </c>
      <c r="Q61" s="79"/>
      <c r="R61" s="79">
        <f>+AQ61+AR61</f>
        <v>1644733.5099999998</v>
      </c>
      <c r="S61" s="79">
        <f>+AS61</f>
        <v>12514320</v>
      </c>
      <c r="T61" s="52">
        <v>12312544.248332992</v>
      </c>
      <c r="U61" s="79">
        <f t="shared" si="13"/>
        <v>14802.386646983197</v>
      </c>
      <c r="V61" s="79">
        <f t="shared" si="13"/>
        <v>14802.386646983197</v>
      </c>
      <c r="W61" s="95">
        <v>2022</v>
      </c>
      <c r="X61" s="36" t="e">
        <f>+#REF!-'[1]Приложение №1'!$P819</f>
        <v>#REF!</v>
      </c>
      <c r="Z61" s="38">
        <f t="shared" si="19"/>
        <v>63545858.419999994</v>
      </c>
      <c r="AA61" s="34">
        <v>5818965.56459946</v>
      </c>
      <c r="AB61" s="34">
        <v>3365266.8627295201</v>
      </c>
      <c r="AC61" s="34">
        <v>3557336.2493503802</v>
      </c>
      <c r="AD61" s="34">
        <v>2712499.1287925998</v>
      </c>
      <c r="AE61" s="34">
        <v>1083587.8791200402</v>
      </c>
      <c r="AF61" s="34"/>
      <c r="AG61" s="34">
        <v>289142.86613099999</v>
      </c>
      <c r="AH61" s="34">
        <v>0</v>
      </c>
      <c r="AI61" s="34">
        <v>10358644.6581282</v>
      </c>
      <c r="AJ61" s="34">
        <v>0</v>
      </c>
      <c r="AK61" s="34">
        <v>20111367.36101808</v>
      </c>
      <c r="AL61" s="34">
        <v>7909542.8401185004</v>
      </c>
      <c r="AM61" s="34">
        <v>6496795.2884999998</v>
      </c>
      <c r="AN61" s="39">
        <v>635458.58420000004</v>
      </c>
      <c r="AO61" s="40">
        <v>1207251.1373122202</v>
      </c>
      <c r="AP61" s="114">
        <f>+N61-'Приложение №2'!E61</f>
        <v>0</v>
      </c>
      <c r="AQ61" s="1">
        <f>1393126.98-102965.87</f>
        <v>1290161.1099999999</v>
      </c>
      <c r="AR61" s="1">
        <f t="shared" si="20"/>
        <v>354572.39999999997</v>
      </c>
      <c r="AS61" s="1">
        <f t="shared" si="21"/>
        <v>12514320</v>
      </c>
      <c r="AT61" s="36">
        <f t="shared" si="10"/>
        <v>0</v>
      </c>
    </row>
    <row r="62" spans="1:46" x14ac:dyDescent="0.25">
      <c r="A62" s="91">
        <f t="shared" si="17"/>
        <v>48</v>
      </c>
      <c r="B62" s="92">
        <f t="shared" si="18"/>
        <v>48</v>
      </c>
      <c r="C62" s="92" t="s">
        <v>73</v>
      </c>
      <c r="D62" s="92" t="s">
        <v>318</v>
      </c>
      <c r="E62" s="93">
        <v>1991</v>
      </c>
      <c r="F62" s="93">
        <v>1991</v>
      </c>
      <c r="G62" s="93" t="s">
        <v>52</v>
      </c>
      <c r="H62" s="93">
        <v>2</v>
      </c>
      <c r="I62" s="93">
        <v>2</v>
      </c>
      <c r="J62" s="52">
        <v>704.8</v>
      </c>
      <c r="K62" s="52">
        <v>502.8</v>
      </c>
      <c r="L62" s="52">
        <v>0</v>
      </c>
      <c r="M62" s="94">
        <v>51</v>
      </c>
      <c r="N62" s="78">
        <f t="shared" si="16"/>
        <v>9358782.4640582055</v>
      </c>
      <c r="O62" s="52"/>
      <c r="P62" s="79">
        <v>6547481.0700000003</v>
      </c>
      <c r="Q62" s="79"/>
      <c r="R62" s="79">
        <f>+AQ62+AR62</f>
        <v>231480.48</v>
      </c>
      <c r="S62" s="79">
        <f>+'Приложение №2'!E62-'Приложение №1'!P62-'Приложение №1'!Q62-'Приложение №1'!R62</f>
        <v>2579820.9140582052</v>
      </c>
      <c r="T62" s="52">
        <f>+'Приложение №2'!E62-'Приложение №1'!P62-'Приложение №1'!Q62-'Приложение №1'!R62-'Приложение №1'!S62</f>
        <v>0</v>
      </c>
      <c r="U62" s="79">
        <f t="shared" si="13"/>
        <v>18613.330278556496</v>
      </c>
      <c r="V62" s="79">
        <f t="shared" si="13"/>
        <v>18613.330278556496</v>
      </c>
      <c r="W62" s="95">
        <v>2022</v>
      </c>
      <c r="X62" s="36" t="e">
        <f>+#REF!-'[1]Приложение №1'!$P1003</f>
        <v>#REF!</v>
      </c>
      <c r="Z62" s="38">
        <f t="shared" si="19"/>
        <v>10159649.210588206</v>
      </c>
      <c r="AA62" s="34">
        <v>1119793.79</v>
      </c>
      <c r="AB62" s="34">
        <v>0</v>
      </c>
      <c r="AC62" s="34">
        <v>319144.83</v>
      </c>
      <c r="AD62" s="34">
        <v>0</v>
      </c>
      <c r="AE62" s="34">
        <v>0</v>
      </c>
      <c r="AF62" s="34"/>
      <c r="AG62" s="34">
        <v>51441.136530000003</v>
      </c>
      <c r="AH62" s="34">
        <v>0</v>
      </c>
      <c r="AI62" s="34">
        <v>3034353.13</v>
      </c>
      <c r="AJ62" s="34">
        <v>0</v>
      </c>
      <c r="AK62" s="34">
        <v>3213076.97</v>
      </c>
      <c r="AL62" s="34">
        <v>2003686.6</v>
      </c>
      <c r="AM62" s="34">
        <v>222088.61</v>
      </c>
      <c r="AN62" s="34">
        <v>64189.444058208501</v>
      </c>
      <c r="AO62" s="40">
        <v>131874.70000000001</v>
      </c>
      <c r="AP62" s="114">
        <f>+N62-'Приложение №2'!E62</f>
        <v>0</v>
      </c>
      <c r="AQ62" s="1">
        <v>180194.88</v>
      </c>
      <c r="AR62" s="1">
        <f t="shared" si="20"/>
        <v>51285.599999999999</v>
      </c>
      <c r="AS62" s="1">
        <f t="shared" si="21"/>
        <v>1810080</v>
      </c>
      <c r="AT62" s="36">
        <f t="shared" si="10"/>
        <v>769740.91405820521</v>
      </c>
    </row>
    <row r="63" spans="1:46" x14ac:dyDescent="0.25">
      <c r="A63" s="91">
        <f t="shared" si="17"/>
        <v>49</v>
      </c>
      <c r="B63" s="92">
        <f t="shared" si="18"/>
        <v>49</v>
      </c>
      <c r="C63" s="92" t="s">
        <v>73</v>
      </c>
      <c r="D63" s="92" t="s">
        <v>172</v>
      </c>
      <c r="E63" s="93">
        <v>1985</v>
      </c>
      <c r="F63" s="93">
        <v>1985</v>
      </c>
      <c r="G63" s="93" t="s">
        <v>45</v>
      </c>
      <c r="H63" s="93">
        <v>2</v>
      </c>
      <c r="I63" s="93">
        <v>2</v>
      </c>
      <c r="J63" s="52">
        <v>687.7</v>
      </c>
      <c r="K63" s="52">
        <v>539.6</v>
      </c>
      <c r="L63" s="52">
        <v>0</v>
      </c>
      <c r="M63" s="94">
        <v>34</v>
      </c>
      <c r="N63" s="78">
        <f t="shared" si="16"/>
        <v>495705.70943093998</v>
      </c>
      <c r="O63" s="90"/>
      <c r="P63" s="79"/>
      <c r="Q63" s="79"/>
      <c r="R63" s="79">
        <f>+AQ63+AR63</f>
        <v>238828.53999999998</v>
      </c>
      <c r="S63" s="79">
        <f>+'Приложение №2'!E63-'Приложение №1'!R63</f>
        <v>256877.16943094</v>
      </c>
      <c r="T63" s="52">
        <f>+'Приложение №2'!E63-'Приложение №1'!P63-'Приложение №1'!Q63-'Приложение №1'!R63-'Приложение №1'!S63</f>
        <v>0</v>
      </c>
      <c r="U63" s="79">
        <f t="shared" si="13"/>
        <v>918.65402044280938</v>
      </c>
      <c r="V63" s="79">
        <f t="shared" si="13"/>
        <v>918.65402044280938</v>
      </c>
      <c r="W63" s="95">
        <v>2022</v>
      </c>
      <c r="X63" s="36" t="e">
        <f>+#REF!-'[1]Приложение №1'!$P623</f>
        <v>#REF!</v>
      </c>
      <c r="Z63" s="38">
        <f t="shared" si="19"/>
        <v>10532880.890000001</v>
      </c>
      <c r="AA63" s="34">
        <v>0</v>
      </c>
      <c r="AB63" s="34">
        <v>0</v>
      </c>
      <c r="AC63" s="34">
        <v>539214.05775006011</v>
      </c>
      <c r="AD63" s="34">
        <v>0</v>
      </c>
      <c r="AE63" s="34">
        <v>0</v>
      </c>
      <c r="AF63" s="34"/>
      <c r="AG63" s="34">
        <v>0</v>
      </c>
      <c r="AH63" s="34">
        <v>0</v>
      </c>
      <c r="AI63" s="34">
        <v>0</v>
      </c>
      <c r="AJ63" s="34">
        <v>0</v>
      </c>
      <c r="AK63" s="34">
        <v>4448331.6324917404</v>
      </c>
      <c r="AL63" s="34">
        <v>4186109.0524272607</v>
      </c>
      <c r="AM63" s="34">
        <v>1053288.0889999999</v>
      </c>
      <c r="AN63" s="39">
        <v>105328.8089</v>
      </c>
      <c r="AO63" s="40">
        <v>200609.24943093999</v>
      </c>
      <c r="AP63" s="114">
        <f>+N63-'Приложение №2'!E63</f>
        <v>0</v>
      </c>
      <c r="AQ63" s="1">
        <v>183789.34</v>
      </c>
      <c r="AR63" s="1">
        <f t="shared" si="20"/>
        <v>55039.199999999997</v>
      </c>
      <c r="AS63" s="1">
        <f t="shared" si="21"/>
        <v>1942560</v>
      </c>
      <c r="AT63" s="36">
        <f t="shared" si="10"/>
        <v>-1685682.8305690601</v>
      </c>
    </row>
    <row r="64" spans="1:46" x14ac:dyDescent="0.25">
      <c r="A64" s="91">
        <f t="shared" si="17"/>
        <v>50</v>
      </c>
      <c r="B64" s="92">
        <f t="shared" si="18"/>
        <v>50</v>
      </c>
      <c r="C64" s="92" t="s">
        <v>73</v>
      </c>
      <c r="D64" s="92" t="s">
        <v>173</v>
      </c>
      <c r="E64" s="93">
        <v>1986</v>
      </c>
      <c r="F64" s="93">
        <v>1986</v>
      </c>
      <c r="G64" s="93" t="s">
        <v>45</v>
      </c>
      <c r="H64" s="93">
        <v>2</v>
      </c>
      <c r="I64" s="93">
        <v>2</v>
      </c>
      <c r="J64" s="52">
        <v>683.3</v>
      </c>
      <c r="K64" s="52">
        <v>610.4</v>
      </c>
      <c r="L64" s="52">
        <v>0</v>
      </c>
      <c r="M64" s="94">
        <v>44</v>
      </c>
      <c r="N64" s="78">
        <f t="shared" si="16"/>
        <v>494070.75222363998</v>
      </c>
      <c r="O64" s="90"/>
      <c r="P64" s="79">
        <v>83078.124775899807</v>
      </c>
      <c r="Q64" s="79"/>
      <c r="R64" s="79">
        <v>265705.23</v>
      </c>
      <c r="S64" s="79">
        <f>+'Приложение №2'!E64-'Приложение №1'!P64-'Приложение №1'!Q64-'Приложение №1'!R64</f>
        <v>145287.39744774019</v>
      </c>
      <c r="T64" s="52">
        <f>+'Приложение №2'!E64-'Приложение №1'!P64-'Приложение №1'!Q64-'Приложение №1'!R64-'Приложение №1'!S64</f>
        <v>0</v>
      </c>
      <c r="U64" s="79">
        <f t="shared" si="13"/>
        <v>809.42128477005247</v>
      </c>
      <c r="V64" s="79">
        <f t="shared" si="13"/>
        <v>809.42128477005247</v>
      </c>
      <c r="W64" s="95">
        <v>2022</v>
      </c>
      <c r="X64" s="36" t="e">
        <f>+#REF!-'[1]Приложение №1'!$P624</f>
        <v>#REF!</v>
      </c>
      <c r="Z64" s="38">
        <f t="shared" si="19"/>
        <v>7665708.8647758998</v>
      </c>
      <c r="AA64" s="34">
        <v>0</v>
      </c>
      <c r="AB64" s="34">
        <v>0</v>
      </c>
      <c r="AC64" s="34">
        <v>534819.48515225993</v>
      </c>
      <c r="AD64" s="34">
        <v>0</v>
      </c>
      <c r="AE64" s="34">
        <v>0</v>
      </c>
      <c r="AF64" s="34"/>
      <c r="AG64" s="34">
        <v>0</v>
      </c>
      <c r="AH64" s="34">
        <v>0</v>
      </c>
      <c r="AI64" s="34">
        <v>0</v>
      </c>
      <c r="AJ64" s="34">
        <v>0</v>
      </c>
      <c r="AK64" s="34">
        <v>2395084.1800000006</v>
      </c>
      <c r="AL64" s="34">
        <v>3387656.69</v>
      </c>
      <c r="AM64" s="34">
        <v>1044703.834</v>
      </c>
      <c r="AN64" s="39">
        <v>104470.38340000001</v>
      </c>
      <c r="AO64" s="40">
        <v>198974.29222363996</v>
      </c>
      <c r="AP64" s="114">
        <f>+N64-'Приложение №2'!E64</f>
        <v>0</v>
      </c>
      <c r="AQ64" s="1">
        <v>203638.23</v>
      </c>
      <c r="AR64" s="1">
        <f t="shared" si="20"/>
        <v>62260.799999999996</v>
      </c>
      <c r="AS64" s="1">
        <f>+(K64*10+L64*20)*12*30-656415.36</f>
        <v>1541024.6400000001</v>
      </c>
      <c r="AT64" s="36">
        <f t="shared" si="10"/>
        <v>-1395737.2425522599</v>
      </c>
    </row>
    <row r="65" spans="1:46" x14ac:dyDescent="0.25">
      <c r="A65" s="91">
        <f t="shared" si="17"/>
        <v>51</v>
      </c>
      <c r="B65" s="92">
        <f t="shared" si="18"/>
        <v>51</v>
      </c>
      <c r="C65" s="92" t="s">
        <v>73</v>
      </c>
      <c r="D65" s="92" t="s">
        <v>316</v>
      </c>
      <c r="E65" s="93">
        <v>1981</v>
      </c>
      <c r="F65" s="93">
        <v>2013</v>
      </c>
      <c r="G65" s="93" t="s">
        <v>52</v>
      </c>
      <c r="H65" s="93">
        <v>5</v>
      </c>
      <c r="I65" s="93">
        <v>4</v>
      </c>
      <c r="J65" s="52">
        <v>4685.6000000000004</v>
      </c>
      <c r="K65" s="52">
        <v>4258.2</v>
      </c>
      <c r="L65" s="52">
        <v>0</v>
      </c>
      <c r="M65" s="94">
        <v>196</v>
      </c>
      <c r="N65" s="78">
        <f t="shared" si="16"/>
        <v>20563603.904344082</v>
      </c>
      <c r="O65" s="52"/>
      <c r="P65" s="79">
        <v>5434056.3399999999</v>
      </c>
      <c r="Q65" s="79"/>
      <c r="R65" s="79">
        <f>+AQ65+AR65</f>
        <v>1556339.8599999999</v>
      </c>
      <c r="S65" s="79">
        <v>8960527.3300000001</v>
      </c>
      <c r="T65" s="52">
        <f>+'Приложение №2'!E65-'Приложение №1'!P65-'Приложение №1'!Q65-'Приложение №1'!R65-'Приложение №1'!S65</f>
        <v>4612680.3743440825</v>
      </c>
      <c r="U65" s="79">
        <f t="shared" si="13"/>
        <v>4829.1775643098217</v>
      </c>
      <c r="V65" s="79">
        <f t="shared" si="13"/>
        <v>4829.1775643098217</v>
      </c>
      <c r="W65" s="95">
        <v>2022</v>
      </c>
      <c r="X65" s="36" t="e">
        <f>+#REF!-'[1]Приложение №1'!$P1001</f>
        <v>#REF!</v>
      </c>
      <c r="Z65" s="38">
        <f t="shared" si="19"/>
        <v>53162190.114960879</v>
      </c>
      <c r="AA65" s="34">
        <v>7102961.0915554194</v>
      </c>
      <c r="AB65" s="34"/>
      <c r="AC65" s="42"/>
      <c r="AD65" s="34"/>
      <c r="AE65" s="34">
        <v>1322689.13658126</v>
      </c>
      <c r="AF65" s="34"/>
      <c r="AG65" s="34">
        <v>352944.26574120001</v>
      </c>
      <c r="AH65" s="34">
        <v>0</v>
      </c>
      <c r="AI65" s="34"/>
      <c r="AJ65" s="34">
        <v>0</v>
      </c>
      <c r="AK65" s="34">
        <v>24549081.498129718</v>
      </c>
      <c r="AL65" s="34">
        <v>9654838.8947262019</v>
      </c>
      <c r="AM65" s="34">
        <v>7930358.6941000009</v>
      </c>
      <c r="AN65" s="39">
        <v>775676.97370000009</v>
      </c>
      <c r="AO65" s="40">
        <v>1473639.5604270801</v>
      </c>
      <c r="AP65" s="114">
        <f>+N65-'Приложение №2'!E65</f>
        <v>0</v>
      </c>
      <c r="AQ65" s="1">
        <f>1979236.76-807117.21-50116.09</f>
        <v>1122003.46</v>
      </c>
      <c r="AR65" s="1">
        <f t="shared" si="20"/>
        <v>434336.39999999997</v>
      </c>
      <c r="AS65" s="1">
        <f>+(K65*10+L65*20)*12*30-6222132.17-133900.5</f>
        <v>8973487.3300000001</v>
      </c>
      <c r="AT65" s="36">
        <f t="shared" si="10"/>
        <v>-12960</v>
      </c>
    </row>
    <row r="66" spans="1:46" x14ac:dyDescent="0.25">
      <c r="A66" s="91">
        <f t="shared" si="17"/>
        <v>52</v>
      </c>
      <c r="B66" s="92">
        <f t="shared" si="18"/>
        <v>52</v>
      </c>
      <c r="C66" s="92" t="s">
        <v>73</v>
      </c>
      <c r="D66" s="92" t="s">
        <v>317</v>
      </c>
      <c r="E66" s="93">
        <v>1963</v>
      </c>
      <c r="F66" s="93">
        <v>2013</v>
      </c>
      <c r="G66" s="93" t="s">
        <v>45</v>
      </c>
      <c r="H66" s="93">
        <v>4</v>
      </c>
      <c r="I66" s="93">
        <v>4</v>
      </c>
      <c r="J66" s="52">
        <v>5268.75</v>
      </c>
      <c r="K66" s="52">
        <v>3170.15</v>
      </c>
      <c r="L66" s="52">
        <v>2098.6</v>
      </c>
      <c r="M66" s="94">
        <v>92</v>
      </c>
      <c r="N66" s="78">
        <f t="shared" si="16"/>
        <v>26745578.210307986</v>
      </c>
      <c r="O66" s="52"/>
      <c r="P66" s="79">
        <v>2983667.61</v>
      </c>
      <c r="Q66" s="79"/>
      <c r="R66" s="79">
        <f>+AQ66+AR66</f>
        <v>3803443.1100000003</v>
      </c>
      <c r="S66" s="79">
        <f>+'Приложение №2'!E66-'Приложение №1'!P66-'Приложение №1'!R66-'Приложение №1'!T66</f>
        <v>11091712.060307987</v>
      </c>
      <c r="T66" s="52">
        <v>8866755.4299999997</v>
      </c>
      <c r="U66" s="79">
        <f t="shared" si="13"/>
        <v>5076.2663269860941</v>
      </c>
      <c r="V66" s="79">
        <f t="shared" si="13"/>
        <v>5076.2663269860941</v>
      </c>
      <c r="W66" s="95">
        <v>2022</v>
      </c>
      <c r="X66" s="36" t="e">
        <f>+#REF!-'[1]Приложение №1'!$P1002</f>
        <v>#REF!</v>
      </c>
      <c r="Z66" s="38">
        <f t="shared" si="19"/>
        <v>55905524.456026562</v>
      </c>
      <c r="AA66" s="34">
        <v>8910375.1309635937</v>
      </c>
      <c r="AB66" s="34">
        <v>3183729.7650160287</v>
      </c>
      <c r="AC66" s="34">
        <v>3374754.2381990571</v>
      </c>
      <c r="AD66" s="34">
        <v>2149419.7980030486</v>
      </c>
      <c r="AE66" s="34">
        <v>1581654.1276199999</v>
      </c>
      <c r="AF66" s="34"/>
      <c r="AG66" s="34">
        <v>320562.32128199999</v>
      </c>
      <c r="AH66" s="34">
        <v>0</v>
      </c>
      <c r="AI66" s="34">
        <v>16307858.936562859</v>
      </c>
      <c r="AJ66" s="34">
        <v>0</v>
      </c>
      <c r="AK66" s="34">
        <v>8424086.4921022002</v>
      </c>
      <c r="AL66" s="34">
        <v>9161049.1317717694</v>
      </c>
      <c r="AM66" s="34">
        <v>1263665.5900000001</v>
      </c>
      <c r="AN66" s="34">
        <v>60324.08</v>
      </c>
      <c r="AO66" s="40">
        <v>1168044.8445060002</v>
      </c>
      <c r="AP66" s="114">
        <f>+N66-'Приложение №2'!E66</f>
        <v>0</v>
      </c>
      <c r="AQ66" s="1">
        <v>3051973.41</v>
      </c>
      <c r="AR66" s="1">
        <f t="shared" si="20"/>
        <v>751469.7</v>
      </c>
      <c r="AS66" s="1">
        <f>+(K66*10+L66*20)*12*30</f>
        <v>26522460</v>
      </c>
      <c r="AT66" s="36">
        <f t="shared" si="10"/>
        <v>-15430747.939692013</v>
      </c>
    </row>
    <row r="67" spans="1:46" x14ac:dyDescent="0.25">
      <c r="A67" s="91">
        <f t="shared" si="17"/>
        <v>53</v>
      </c>
      <c r="B67" s="92">
        <f t="shared" si="18"/>
        <v>53</v>
      </c>
      <c r="C67" s="92" t="s">
        <v>73</v>
      </c>
      <c r="D67" s="92" t="s">
        <v>468</v>
      </c>
      <c r="E67" s="93">
        <v>1962</v>
      </c>
      <c r="F67" s="93">
        <v>2013</v>
      </c>
      <c r="G67" s="93" t="s">
        <v>45</v>
      </c>
      <c r="H67" s="93">
        <v>3</v>
      </c>
      <c r="I67" s="93">
        <v>4</v>
      </c>
      <c r="J67" s="52">
        <v>2475.3000000000002</v>
      </c>
      <c r="K67" s="52">
        <v>1760.3</v>
      </c>
      <c r="L67" s="52">
        <v>633.70000000000005</v>
      </c>
      <c r="M67" s="94">
        <v>67</v>
      </c>
      <c r="N67" s="86">
        <f t="shared" si="16"/>
        <v>701860.01140024001</v>
      </c>
      <c r="O67" s="52"/>
      <c r="P67" s="79"/>
      <c r="Q67" s="79"/>
      <c r="R67" s="79">
        <f>+'Приложение №2'!E67</f>
        <v>701860.01140024001</v>
      </c>
      <c r="S67" s="79">
        <f>+'Приложение №2'!E67-'Приложение №1'!R67</f>
        <v>0</v>
      </c>
      <c r="T67" s="79">
        <f>+'Приложение №2'!E67-'Приложение №1'!P67-'Приложение №1'!Q67-'Приложение №1'!R67-'Приложение №1'!S67</f>
        <v>0</v>
      </c>
      <c r="U67" s="52">
        <f t="shared" si="13"/>
        <v>293.1746079366082</v>
      </c>
      <c r="V67" s="52">
        <f t="shared" si="13"/>
        <v>293.1746079366082</v>
      </c>
      <c r="W67" s="95">
        <v>2022</v>
      </c>
      <c r="X67" s="36" t="e">
        <f>+#REF!-'[1]Приложение №1'!$P1603</f>
        <v>#REF!</v>
      </c>
      <c r="Z67" s="38">
        <f t="shared" si="19"/>
        <v>42587143.969999999</v>
      </c>
      <c r="AA67" s="34">
        <v>7066614.7537494609</v>
      </c>
      <c r="AB67" s="34">
        <v>4299926.4446779201</v>
      </c>
      <c r="AC67" s="34">
        <v>2026161.64019976</v>
      </c>
      <c r="AD67" s="34">
        <v>1726716.820332</v>
      </c>
      <c r="AE67" s="34">
        <v>927837.09472608019</v>
      </c>
      <c r="AF67" s="34"/>
      <c r="AG67" s="34">
        <v>721134.15164699999</v>
      </c>
      <c r="AH67" s="34">
        <v>0</v>
      </c>
      <c r="AI67" s="34">
        <v>20442556.221607797</v>
      </c>
      <c r="AJ67" s="34">
        <v>0</v>
      </c>
      <c r="AK67" s="34">
        <v>0</v>
      </c>
      <c r="AL67" s="34">
        <v>0</v>
      </c>
      <c r="AM67" s="34">
        <v>4136597.3545999997</v>
      </c>
      <c r="AN67" s="39">
        <v>425871.43969999999</v>
      </c>
      <c r="AO67" s="40">
        <v>813728.04875998001</v>
      </c>
      <c r="AP67" s="114">
        <f>+N67-'Приложение №2'!E67</f>
        <v>0</v>
      </c>
      <c r="AQ67" s="1">
        <v>1210415.78</v>
      </c>
      <c r="AR67" s="1">
        <f t="shared" si="20"/>
        <v>308825.39999999997</v>
      </c>
      <c r="AS67" s="1">
        <f>+(K67*10+L67*20)*12*30-4713256</f>
        <v>6186464</v>
      </c>
      <c r="AT67" s="36">
        <f t="shared" si="10"/>
        <v>-6186464</v>
      </c>
    </row>
    <row r="68" spans="1:46" s="43" customFormat="1" x14ac:dyDescent="0.25">
      <c r="A68" s="91">
        <f t="shared" si="17"/>
        <v>54</v>
      </c>
      <c r="B68" s="92">
        <f t="shared" si="18"/>
        <v>54</v>
      </c>
      <c r="C68" s="92" t="s">
        <v>73</v>
      </c>
      <c r="D68" s="92" t="s">
        <v>561</v>
      </c>
      <c r="E68" s="93" t="s">
        <v>573</v>
      </c>
      <c r="F68" s="93"/>
      <c r="G68" s="93" t="s">
        <v>574</v>
      </c>
      <c r="H68" s="93" t="s">
        <v>575</v>
      </c>
      <c r="I68" s="93" t="s">
        <v>576</v>
      </c>
      <c r="J68" s="52">
        <v>6441.2</v>
      </c>
      <c r="K68" s="52">
        <v>4463.1000000000004</v>
      </c>
      <c r="L68" s="52">
        <v>1969.2</v>
      </c>
      <c r="M68" s="94">
        <v>152</v>
      </c>
      <c r="N68" s="78">
        <f t="shared" si="16"/>
        <v>6059622.2357299505</v>
      </c>
      <c r="O68" s="52">
        <v>0</v>
      </c>
      <c r="P68" s="79"/>
      <c r="Q68" s="79">
        <v>0</v>
      </c>
      <c r="R68" s="79">
        <f>+AQ68+AR68</f>
        <v>5329893.6566000003</v>
      </c>
      <c r="S68" s="79">
        <f>+'Приложение №2'!E68-'Приложение №1'!R68</f>
        <v>729728.57912995014</v>
      </c>
      <c r="T68" s="52">
        <f>+'Приложение №2'!E68-'Приложение №1'!P68-'Приложение №1'!Q68-'Приложение №1'!R68-'Приложение №1'!S68</f>
        <v>0</v>
      </c>
      <c r="U68" s="79">
        <f>N68/K68</f>
        <v>1357.7159901704981</v>
      </c>
      <c r="V68" s="79">
        <v>1172.2830200640003</v>
      </c>
      <c r="W68" s="95">
        <v>2022</v>
      </c>
      <c r="X68" s="43">
        <v>3464637.96</v>
      </c>
      <c r="Y68" s="43">
        <f>+(K68*12.08+L68*20.47)*12</f>
        <v>1130685.264</v>
      </c>
      <c r="Z68" s="128"/>
      <c r="AA68" s="130">
        <f>+N68-'[4]Приложение № 2'!E64</f>
        <v>1291182.8557299506</v>
      </c>
      <c r="AB68" s="128"/>
      <c r="AC68" s="128"/>
      <c r="AD68" s="130">
        <f>+N68-'[4]Приложение № 2'!E64</f>
        <v>1291182.8557299506</v>
      </c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14">
        <f>+N68-'Приложение №2'!E68</f>
        <v>0</v>
      </c>
      <c r="AQ68" s="43">
        <v>4272551.63</v>
      </c>
      <c r="AR68" s="1">
        <f>+(K68*13.29+L68*22.52)*12*0.85</f>
        <v>1057342.0266</v>
      </c>
      <c r="AS68" s="1">
        <f>+(K68*13.29+L68*22.52)*12*30</f>
        <v>37317953.880000003</v>
      </c>
      <c r="AT68" s="36">
        <f t="shared" si="10"/>
        <v>-36588225.300870053</v>
      </c>
    </row>
    <row r="69" spans="1:46" s="43" customFormat="1" x14ac:dyDescent="0.25">
      <c r="A69" s="91">
        <f t="shared" si="17"/>
        <v>55</v>
      </c>
      <c r="B69" s="92">
        <f t="shared" si="18"/>
        <v>55</v>
      </c>
      <c r="C69" s="92" t="s">
        <v>73</v>
      </c>
      <c r="D69" s="92" t="s">
        <v>562</v>
      </c>
      <c r="E69" s="93" t="s">
        <v>573</v>
      </c>
      <c r="F69" s="93"/>
      <c r="G69" s="93" t="s">
        <v>577</v>
      </c>
      <c r="H69" s="93" t="s">
        <v>578</v>
      </c>
      <c r="I69" s="93" t="s">
        <v>576</v>
      </c>
      <c r="J69" s="52">
        <v>5186.3599999999997</v>
      </c>
      <c r="K69" s="52">
        <v>4076.7</v>
      </c>
      <c r="L69" s="52">
        <v>540.4</v>
      </c>
      <c r="M69" s="94">
        <v>130</v>
      </c>
      <c r="N69" s="78">
        <f t="shared" si="16"/>
        <v>6048926.2934416514</v>
      </c>
      <c r="O69" s="52">
        <v>0</v>
      </c>
      <c r="P69" s="79"/>
      <c r="Q69" s="79">
        <v>0</v>
      </c>
      <c r="R69" s="79">
        <f>+AQ69+AR69</f>
        <v>3933138.0602000002</v>
      </c>
      <c r="S69" s="79">
        <f>+'Приложение №2'!E69-'Приложение №1'!R69</f>
        <v>2115788.2332416512</v>
      </c>
      <c r="T69" s="52">
        <f>+'Приложение №2'!E69-'Приложение №1'!P69-'Приложение №1'!Q69-'Приложение №1'!R69-'Приложение №1'!S69</f>
        <v>0</v>
      </c>
      <c r="U69" s="79">
        <f>N69/K69</f>
        <v>1483.7800901321293</v>
      </c>
      <c r="V69" s="79">
        <v>1172.2830200640003</v>
      </c>
      <c r="W69" s="95">
        <v>2022</v>
      </c>
      <c r="X69" s="43">
        <v>2572778.1</v>
      </c>
      <c r="Y69" s="43">
        <f>+(K69*12.08+L69*20.47)*12</f>
        <v>723702.28799999994</v>
      </c>
      <c r="Z69" s="128"/>
      <c r="AA69" s="130">
        <f>+N69-'[4]Приложение № 2'!E65</f>
        <v>1592281.5734416516</v>
      </c>
      <c r="AB69" s="128"/>
      <c r="AC69" s="128"/>
      <c r="AD69" s="130">
        <f>+N69-'[4]Приложение № 2'!E65</f>
        <v>1592281.5734416516</v>
      </c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14">
        <f>+N69-'Приложение №2'!E69</f>
        <v>0</v>
      </c>
      <c r="AQ69" s="43">
        <v>3256376.72</v>
      </c>
      <c r="AR69" s="1">
        <f>+(K69*13.29+L69*22.52)*12*0.85</f>
        <v>676761.34019999986</v>
      </c>
      <c r="AS69" s="1">
        <f>+(K69*13.29+L69*22.52)*12*30</f>
        <v>23885694.359999999</v>
      </c>
      <c r="AT69" s="36">
        <f t="shared" si="10"/>
        <v>-21769906.126758348</v>
      </c>
    </row>
    <row r="70" spans="1:46" s="43" customFormat="1" x14ac:dyDescent="0.25">
      <c r="A70" s="91">
        <f t="shared" si="17"/>
        <v>56</v>
      </c>
      <c r="B70" s="92">
        <f t="shared" si="18"/>
        <v>56</v>
      </c>
      <c r="C70" s="92" t="s">
        <v>73</v>
      </c>
      <c r="D70" s="92" t="s">
        <v>740</v>
      </c>
      <c r="E70" s="93">
        <v>1959</v>
      </c>
      <c r="F70" s="93"/>
      <c r="G70" s="93" t="s">
        <v>45</v>
      </c>
      <c r="H70" s="93">
        <v>4</v>
      </c>
      <c r="I70" s="93">
        <v>3</v>
      </c>
      <c r="J70" s="52">
        <v>2378.1999999999998</v>
      </c>
      <c r="K70" s="52">
        <v>1790.7</v>
      </c>
      <c r="L70" s="52">
        <v>587.5</v>
      </c>
      <c r="M70" s="94">
        <v>74</v>
      </c>
      <c r="N70" s="78">
        <f t="shared" si="16"/>
        <v>4171485.37</v>
      </c>
      <c r="O70" s="52"/>
      <c r="P70" s="79">
        <f>+'[5]Приложение №2'!E70-'[5]Приложение №1'!R70-'[5]Приложение №1'!S70</f>
        <v>0</v>
      </c>
      <c r="Q70" s="79"/>
      <c r="R70" s="79">
        <f>+AQ70+AR70</f>
        <v>1241498.4906000001</v>
      </c>
      <c r="S70" s="79">
        <f>+'Приложение №2'!E70-'Приложение №1'!R70</f>
        <v>2929986.8794</v>
      </c>
      <c r="T70" s="52">
        <f>+'[5]Приложение №2'!E70-'[5]Приложение №1'!P70-'[5]Приложение №1'!Q70-'[5]Приложение №1'!R70-'[5]Приложение №1'!S70</f>
        <v>0</v>
      </c>
      <c r="U70" s="39">
        <f>N70/K70</f>
        <v>2329.5277656782264</v>
      </c>
      <c r="V70" s="39">
        <v>1173.2830200640001</v>
      </c>
      <c r="W70" s="95">
        <v>2022</v>
      </c>
      <c r="AA70" s="44"/>
      <c r="AD70" s="44"/>
      <c r="AP70" s="114">
        <f>+N70-'Приложение №2'!E70</f>
        <v>0</v>
      </c>
      <c r="AQ70" s="31">
        <v>863803.68</v>
      </c>
      <c r="AR70" s="1">
        <f>+(K70*13.29+L70*22.52)*12*0.85</f>
        <v>377694.81060000003</v>
      </c>
      <c r="AS70" s="1">
        <f>+(K70*10+L70*20)*12*30</f>
        <v>10676520</v>
      </c>
      <c r="AT70" s="36">
        <f t="shared" si="10"/>
        <v>-7746533.1206</v>
      </c>
    </row>
    <row r="71" spans="1:46" x14ac:dyDescent="0.25">
      <c r="A71" s="91">
        <f t="shared" si="17"/>
        <v>57</v>
      </c>
      <c r="B71" s="92">
        <f t="shared" si="18"/>
        <v>57</v>
      </c>
      <c r="C71" s="92" t="s">
        <v>73</v>
      </c>
      <c r="D71" s="92" t="s">
        <v>466</v>
      </c>
      <c r="E71" s="93">
        <v>1965</v>
      </c>
      <c r="F71" s="93">
        <v>2005</v>
      </c>
      <c r="G71" s="93" t="s">
        <v>45</v>
      </c>
      <c r="H71" s="93">
        <v>4</v>
      </c>
      <c r="I71" s="93">
        <v>2</v>
      </c>
      <c r="J71" s="52">
        <v>1948.5</v>
      </c>
      <c r="K71" s="52">
        <v>1410</v>
      </c>
      <c r="L71" s="52">
        <v>537.70000000000005</v>
      </c>
      <c r="M71" s="94">
        <v>38</v>
      </c>
      <c r="N71" s="78">
        <f t="shared" si="16"/>
        <v>1443319.63414876</v>
      </c>
      <c r="O71" s="52"/>
      <c r="P71" s="79"/>
      <c r="Q71" s="79"/>
      <c r="R71" s="79">
        <f>+AQ71+AR71</f>
        <v>1198563.58</v>
      </c>
      <c r="S71" s="79">
        <f>+'Приложение №2'!E71-'Приложение №1'!R71</f>
        <v>244756.05414875993</v>
      </c>
      <c r="T71" s="52"/>
      <c r="U71" s="79">
        <f t="shared" ref="U71:V88" si="22">$N71/($K71+$L71)</f>
        <v>741.03795972108639</v>
      </c>
      <c r="V71" s="79">
        <f t="shared" si="22"/>
        <v>741.03795972108639</v>
      </c>
      <c r="W71" s="95">
        <v>2022</v>
      </c>
      <c r="X71" s="36" t="e">
        <f>+#REF!-'[1]Приложение №1'!$P1408</f>
        <v>#REF!</v>
      </c>
      <c r="Z71" s="38">
        <f t="shared" ref="Z71:Z88" si="23">SUM(AA71:AO71)</f>
        <v>10380935.740000002</v>
      </c>
      <c r="AA71" s="34">
        <v>4172919.5503249806</v>
      </c>
      <c r="AB71" s="34">
        <v>1486982.7864103799</v>
      </c>
      <c r="AC71" s="34">
        <v>1553566.1571465</v>
      </c>
      <c r="AD71" s="34">
        <v>972630.6372728399</v>
      </c>
      <c r="AE71" s="34">
        <v>595090.92894678004</v>
      </c>
      <c r="AF71" s="34"/>
      <c r="AG71" s="34">
        <v>160126.34455524001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1140281.4974</v>
      </c>
      <c r="AN71" s="39">
        <v>103809.35740000001</v>
      </c>
      <c r="AO71" s="40">
        <v>195528.48054327999</v>
      </c>
      <c r="AP71" s="114">
        <f>+N71-'Приложение №2'!E71</f>
        <v>0</v>
      </c>
      <c r="AQ71" s="1">
        <v>945052.78</v>
      </c>
      <c r="AR71" s="1">
        <f>+(K71*10+L71*20)*12*0.85</f>
        <v>253510.8</v>
      </c>
      <c r="AS71" s="1">
        <f>+(K71*10+L71*20)*12*30</f>
        <v>8947440</v>
      </c>
      <c r="AT71" s="36">
        <f t="shared" si="10"/>
        <v>-8702683.9458512403</v>
      </c>
    </row>
    <row r="72" spans="1:46" x14ac:dyDescent="0.25">
      <c r="A72" s="91">
        <f t="shared" si="17"/>
        <v>58</v>
      </c>
      <c r="B72" s="92">
        <f t="shared" si="18"/>
        <v>58</v>
      </c>
      <c r="C72" s="92" t="s">
        <v>73</v>
      </c>
      <c r="D72" s="92" t="s">
        <v>467</v>
      </c>
      <c r="E72" s="93">
        <v>1963</v>
      </c>
      <c r="F72" s="93">
        <v>2013</v>
      </c>
      <c r="G72" s="93" t="s">
        <v>45</v>
      </c>
      <c r="H72" s="93">
        <v>4</v>
      </c>
      <c r="I72" s="93">
        <v>3</v>
      </c>
      <c r="J72" s="52">
        <v>2328.4</v>
      </c>
      <c r="K72" s="52">
        <v>1950.9</v>
      </c>
      <c r="L72" s="52">
        <v>377.5</v>
      </c>
      <c r="M72" s="94">
        <v>49</v>
      </c>
      <c r="N72" s="78">
        <f t="shared" si="16"/>
        <v>5486968.5695074396</v>
      </c>
      <c r="O72" s="52"/>
      <c r="P72" s="79"/>
      <c r="Q72" s="79"/>
      <c r="R72" s="79">
        <f>+'Приложение №2'!E72-'Приложение №1'!P72-'Приложение №1'!S72</f>
        <v>1655777.5795074394</v>
      </c>
      <c r="S72" s="79">
        <v>3831190.99</v>
      </c>
      <c r="T72" s="52">
        <f>+'Приложение №2'!E72-'Приложение №1'!P72-'Приложение №1'!Q72-'Приложение №1'!R72-'Приложение №1'!S72</f>
        <v>0</v>
      </c>
      <c r="U72" s="79">
        <f t="shared" si="22"/>
        <v>2356.5403579743343</v>
      </c>
      <c r="V72" s="79">
        <f t="shared" si="22"/>
        <v>2356.5403579743343</v>
      </c>
      <c r="W72" s="95">
        <v>2022</v>
      </c>
      <c r="X72" s="36" t="e">
        <f>+#REF!-'[1]Приложение №1'!$P1409</f>
        <v>#REF!</v>
      </c>
      <c r="Z72" s="38">
        <f t="shared" si="23"/>
        <v>11906775.319999998</v>
      </c>
      <c r="AA72" s="34">
        <v>4786275.2192018395</v>
      </c>
      <c r="AB72" s="34">
        <v>1705546.6285494</v>
      </c>
      <c r="AC72" s="34">
        <v>1781916.7351927198</v>
      </c>
      <c r="AD72" s="34">
        <v>1115592.5413768801</v>
      </c>
      <c r="AE72" s="34">
        <v>682560.24163362011</v>
      </c>
      <c r="AF72" s="34"/>
      <c r="AG72" s="34">
        <v>183662.48366172001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1307885.5255</v>
      </c>
      <c r="AN72" s="39">
        <v>119067.75319999999</v>
      </c>
      <c r="AO72" s="40">
        <v>224268.19168382001</v>
      </c>
      <c r="AP72" s="114">
        <f>+N72-'Приложение №2'!E72</f>
        <v>0</v>
      </c>
      <c r="AQ72" s="1">
        <v>1234380.76</v>
      </c>
      <c r="AR72" s="1">
        <f>+(K72*10+L72*20)*12*0.85</f>
        <v>276001.8</v>
      </c>
      <c r="AS72" s="1">
        <f>+(K72*10+L72*20)*12*30</f>
        <v>9741240</v>
      </c>
      <c r="AT72" s="36">
        <f t="shared" si="10"/>
        <v>-5910049.0099999998</v>
      </c>
    </row>
    <row r="73" spans="1:46" x14ac:dyDescent="0.25">
      <c r="A73" s="91">
        <f t="shared" ref="A73:A103" si="24">+A72+1</f>
        <v>59</v>
      </c>
      <c r="B73" s="92">
        <f t="shared" ref="B73:B103" si="25">+B72+1</f>
        <v>59</v>
      </c>
      <c r="C73" s="92" t="s">
        <v>73</v>
      </c>
      <c r="D73" s="92" t="s">
        <v>320</v>
      </c>
      <c r="E73" s="93">
        <v>1989</v>
      </c>
      <c r="F73" s="93">
        <v>2017</v>
      </c>
      <c r="G73" s="93" t="s">
        <v>52</v>
      </c>
      <c r="H73" s="93">
        <v>9</v>
      </c>
      <c r="I73" s="93">
        <v>3</v>
      </c>
      <c r="J73" s="52">
        <v>7106.9</v>
      </c>
      <c r="K73" s="52">
        <v>6247.4</v>
      </c>
      <c r="L73" s="52">
        <v>0</v>
      </c>
      <c r="M73" s="94">
        <v>249</v>
      </c>
      <c r="N73" s="78">
        <f t="shared" si="16"/>
        <v>2920378.6142166201</v>
      </c>
      <c r="O73" s="52"/>
      <c r="P73" s="79">
        <v>1008444.1599999999</v>
      </c>
      <c r="Q73" s="79"/>
      <c r="R73" s="79">
        <f>+'Приложение №2'!E73-'Приложение №1'!P73-'Приложение №1'!S73</f>
        <v>1911934.4542166202</v>
      </c>
      <c r="S73" s="79"/>
      <c r="T73" s="52">
        <f>+'Приложение №2'!E73-'Приложение №1'!P73-'Приложение №1'!Q73-'Приложение №1'!R73-'Приложение №1'!S73</f>
        <v>0</v>
      </c>
      <c r="U73" s="79">
        <f t="shared" si="22"/>
        <v>467.45503957112084</v>
      </c>
      <c r="V73" s="79">
        <f t="shared" si="22"/>
        <v>467.45503957112084</v>
      </c>
      <c r="W73" s="95">
        <v>2022</v>
      </c>
      <c r="X73" s="36" t="e">
        <f>+#REF!-'[1]Приложение №1'!$P366</f>
        <v>#REF!</v>
      </c>
      <c r="Z73" s="38">
        <f t="shared" si="23"/>
        <v>25881031.239999995</v>
      </c>
      <c r="AA73" s="34"/>
      <c r="AB73" s="34"/>
      <c r="AC73" s="34"/>
      <c r="AD73" s="34"/>
      <c r="AE73" s="34">
        <v>0</v>
      </c>
      <c r="AF73" s="34"/>
      <c r="AG73" s="34"/>
      <c r="AH73" s="34">
        <v>0</v>
      </c>
      <c r="AI73" s="34"/>
      <c r="AJ73" s="34">
        <v>0</v>
      </c>
      <c r="AK73" s="34">
        <v>25881031.239999995</v>
      </c>
      <c r="AL73" s="34">
        <v>0</v>
      </c>
      <c r="AM73" s="34"/>
      <c r="AN73" s="39"/>
      <c r="AO73" s="40"/>
      <c r="AP73" s="114">
        <f>+N73-'Приложение №2'!E73</f>
        <v>0</v>
      </c>
      <c r="AQ73" s="1">
        <v>2787898.61</v>
      </c>
      <c r="AR73" s="1">
        <f>+(K73*13.29+L73*22.52)*12*0.85</f>
        <v>846885.04919999989</v>
      </c>
      <c r="AS73" s="1">
        <f>+(K73*13.29+L73*22.52)*12*30-131853.4</f>
        <v>29758207.16</v>
      </c>
      <c r="AT73" s="36">
        <f t="shared" si="10"/>
        <v>-29758207.16</v>
      </c>
    </row>
    <row r="74" spans="1:46" x14ac:dyDescent="0.25">
      <c r="A74" s="91">
        <f t="shared" si="24"/>
        <v>60</v>
      </c>
      <c r="B74" s="92">
        <f t="shared" si="25"/>
        <v>60</v>
      </c>
      <c r="C74" s="92" t="s">
        <v>73</v>
      </c>
      <c r="D74" s="92" t="s">
        <v>321</v>
      </c>
      <c r="E74" s="93">
        <v>1989</v>
      </c>
      <c r="F74" s="93">
        <v>2017</v>
      </c>
      <c r="G74" s="93" t="s">
        <v>52</v>
      </c>
      <c r="H74" s="93">
        <v>9</v>
      </c>
      <c r="I74" s="93">
        <v>3</v>
      </c>
      <c r="J74" s="52">
        <v>8049.4</v>
      </c>
      <c r="K74" s="52">
        <v>6639.6</v>
      </c>
      <c r="L74" s="52">
        <v>0</v>
      </c>
      <c r="M74" s="94">
        <v>258</v>
      </c>
      <c r="N74" s="78">
        <f t="shared" si="16"/>
        <v>13904698.817493059</v>
      </c>
      <c r="O74" s="52"/>
      <c r="P74" s="79">
        <f>5204490.44-2689128.01</f>
        <v>2515362.4300000006</v>
      </c>
      <c r="Q74" s="79"/>
      <c r="R74" s="79"/>
      <c r="S74" s="79">
        <f>+'Приложение №2'!E74-'Приложение №1'!P74-'Приложение №1'!Q74-'Приложение №1'!R74</f>
        <v>11389336.387493059</v>
      </c>
      <c r="T74" s="52">
        <f>+'Приложение №2'!E74-'Приложение №1'!P74-'Приложение №1'!Q74-'Приложение №1'!R74-'Приложение №1'!S74</f>
        <v>0</v>
      </c>
      <c r="U74" s="79">
        <f t="shared" si="22"/>
        <v>2094.2073042793327</v>
      </c>
      <c r="V74" s="79">
        <f t="shared" si="22"/>
        <v>2094.2073042793327</v>
      </c>
      <c r="W74" s="95">
        <v>2022</v>
      </c>
      <c r="X74" s="36" t="e">
        <f>+#REF!-'[1]Приложение №1'!$P1010</f>
        <v>#REF!</v>
      </c>
      <c r="Z74" s="38">
        <f t="shared" si="23"/>
        <v>34535107.586130939</v>
      </c>
      <c r="AA74" s="34">
        <v>9503098.7698319387</v>
      </c>
      <c r="AB74" s="34">
        <v>0</v>
      </c>
      <c r="AC74" s="34">
        <v>6138860.8976629199</v>
      </c>
      <c r="AD74" s="34">
        <v>2958309.3156556799</v>
      </c>
      <c r="AE74" s="34">
        <v>0</v>
      </c>
      <c r="AF74" s="34"/>
      <c r="AG74" s="34">
        <v>715245.76767839992</v>
      </c>
      <c r="AH74" s="34">
        <v>0</v>
      </c>
      <c r="AI74" s="34">
        <v>5352142.2195780007</v>
      </c>
      <c r="AJ74" s="34">
        <v>0</v>
      </c>
      <c r="AK74" s="34"/>
      <c r="AL74" s="34">
        <v>0</v>
      </c>
      <c r="AM74" s="34">
        <v>7589459.6136000007</v>
      </c>
      <c r="AN74" s="39">
        <v>782532.36640000006</v>
      </c>
      <c r="AO74" s="40">
        <v>1495458.6357239999</v>
      </c>
      <c r="AP74" s="114">
        <f>+N74-'Приложение №2'!E74</f>
        <v>0</v>
      </c>
      <c r="AQ74" s="1">
        <v>4261157.78</v>
      </c>
      <c r="AR74" s="1">
        <f>+(K74*13.29+L74*22.52)*12*0.85</f>
        <v>900050.89679999999</v>
      </c>
      <c r="AS74" s="1">
        <f>+(K74*13.29+L74*22.52)*12*30-14694406.85</f>
        <v>17072095.390000001</v>
      </c>
      <c r="AT74" s="36">
        <f t="shared" si="10"/>
        <v>-5682759.0025069416</v>
      </c>
    </row>
    <row r="75" spans="1:46" x14ac:dyDescent="0.25">
      <c r="A75" s="91">
        <f t="shared" si="24"/>
        <v>61</v>
      </c>
      <c r="B75" s="92">
        <f t="shared" si="25"/>
        <v>61</v>
      </c>
      <c r="C75" s="92" t="s">
        <v>73</v>
      </c>
      <c r="D75" s="92" t="s">
        <v>322</v>
      </c>
      <c r="E75" s="93">
        <v>1994</v>
      </c>
      <c r="F75" s="93">
        <v>2013</v>
      </c>
      <c r="G75" s="93" t="s">
        <v>52</v>
      </c>
      <c r="H75" s="93">
        <v>9</v>
      </c>
      <c r="I75" s="93">
        <v>3</v>
      </c>
      <c r="J75" s="52">
        <v>7891.7</v>
      </c>
      <c r="K75" s="52">
        <v>6600.8</v>
      </c>
      <c r="L75" s="52">
        <v>0</v>
      </c>
      <c r="M75" s="94">
        <v>291</v>
      </c>
      <c r="N75" s="78">
        <f t="shared" si="16"/>
        <v>10419355.10587918</v>
      </c>
      <c r="O75" s="52"/>
      <c r="P75" s="79">
        <f>3966084.74-2000000</f>
        <v>1966084.7400000002</v>
      </c>
      <c r="Q75" s="79"/>
      <c r="R75" s="79">
        <f>+AQ75+AR75</f>
        <v>1668103.1164000002</v>
      </c>
      <c r="S75" s="79">
        <f>+'Приложение №2'!E75-'Приложение №1'!R75-P75</f>
        <v>6785167.2494791802</v>
      </c>
      <c r="T75" s="52">
        <f>+'Приложение №2'!E75-'Приложение №1'!P75-'Приложение №1'!Q75-'Приложение №1'!R75-'Приложение №1'!S75</f>
        <v>0</v>
      </c>
      <c r="U75" s="79">
        <f t="shared" si="22"/>
        <v>1578.4988343654072</v>
      </c>
      <c r="V75" s="79">
        <f t="shared" si="22"/>
        <v>1578.4988343654072</v>
      </c>
      <c r="W75" s="95">
        <v>2022</v>
      </c>
      <c r="Z75" s="38">
        <f t="shared" si="23"/>
        <v>8703397.3200000003</v>
      </c>
      <c r="AA75" s="34"/>
      <c r="AB75" s="39"/>
      <c r="AC75" s="34"/>
      <c r="AD75" s="34"/>
      <c r="AE75" s="39">
        <v>0</v>
      </c>
      <c r="AF75" s="39">
        <v>0</v>
      </c>
      <c r="AG75" s="39"/>
      <c r="AH75" s="39">
        <v>8628684.8600000013</v>
      </c>
      <c r="AI75" s="34"/>
      <c r="AJ75" s="39">
        <v>0</v>
      </c>
      <c r="AK75" s="34"/>
      <c r="AL75" s="39">
        <v>0</v>
      </c>
      <c r="AM75" s="34">
        <v>55020.369999999995</v>
      </c>
      <c r="AN75" s="34">
        <v>19692.09</v>
      </c>
      <c r="AO75" s="37"/>
      <c r="AP75" s="114">
        <f>+N75-'Приложение №2'!E75</f>
        <v>0</v>
      </c>
      <c r="AQ75" s="1">
        <f>4161512.94-301266.52-3086934.55</f>
        <v>773311.87000000011</v>
      </c>
      <c r="AR75" s="1">
        <f>+(K75*13.29+L75*22.52)*12*0.85</f>
        <v>894791.24639999995</v>
      </c>
      <c r="AS75" s="1">
        <f>+(K75*13.29+L75*22.52)*12*30-1198680.53-8354818.57</f>
        <v>22027368.419999998</v>
      </c>
      <c r="AT75" s="36">
        <f t="shared" si="10"/>
        <v>-15242201.170520818</v>
      </c>
    </row>
    <row r="76" spans="1:46" x14ac:dyDescent="0.25">
      <c r="A76" s="91">
        <f t="shared" si="24"/>
        <v>62</v>
      </c>
      <c r="B76" s="92">
        <f t="shared" si="25"/>
        <v>62</v>
      </c>
      <c r="C76" s="92" t="s">
        <v>73</v>
      </c>
      <c r="D76" s="92" t="s">
        <v>177</v>
      </c>
      <c r="E76" s="93">
        <v>1987</v>
      </c>
      <c r="F76" s="93">
        <v>2013</v>
      </c>
      <c r="G76" s="93" t="s">
        <v>45</v>
      </c>
      <c r="H76" s="93">
        <v>3</v>
      </c>
      <c r="I76" s="93">
        <v>3</v>
      </c>
      <c r="J76" s="52">
        <v>1395.8</v>
      </c>
      <c r="K76" s="52">
        <v>1268</v>
      </c>
      <c r="L76" s="52">
        <v>0</v>
      </c>
      <c r="M76" s="94">
        <v>63</v>
      </c>
      <c r="N76" s="86">
        <f t="shared" si="16"/>
        <v>16420282.351882722</v>
      </c>
      <c r="O76" s="52"/>
      <c r="P76" s="79">
        <v>2831185.18</v>
      </c>
      <c r="Q76" s="79"/>
      <c r="R76" s="79">
        <v>412386.65</v>
      </c>
      <c r="S76" s="79">
        <v>4415712.63</v>
      </c>
      <c r="T76" s="52">
        <f>+'Приложение №2'!E76-'Приложение №1'!P76-'Приложение №1'!Q76-'Приложение №1'!R76-'Приложение №1'!S76</f>
        <v>8760997.8918827213</v>
      </c>
      <c r="U76" s="52">
        <f t="shared" si="22"/>
        <v>12949.749488866501</v>
      </c>
      <c r="V76" s="52">
        <f t="shared" si="22"/>
        <v>12949.749488866501</v>
      </c>
      <c r="W76" s="95">
        <v>2022</v>
      </c>
      <c r="X76" s="36" t="e">
        <f>+#REF!-'[1]Приложение №1'!$P449</f>
        <v>#REF!</v>
      </c>
      <c r="Z76" s="38">
        <f t="shared" si="23"/>
        <v>20424271.119999997</v>
      </c>
      <c r="AA76" s="34">
        <v>3880461.3812546395</v>
      </c>
      <c r="AB76" s="34">
        <v>2361201.0958737601</v>
      </c>
      <c r="AC76" s="34">
        <v>1112617.8937948202</v>
      </c>
      <c r="AD76" s="34">
        <v>948184.97499599995</v>
      </c>
      <c r="AE76" s="34">
        <v>0</v>
      </c>
      <c r="AF76" s="34"/>
      <c r="AG76" s="34">
        <v>395993.45985528</v>
      </c>
      <c r="AH76" s="34">
        <v>0</v>
      </c>
      <c r="AI76" s="34">
        <v>0</v>
      </c>
      <c r="AJ76" s="34">
        <v>0</v>
      </c>
      <c r="AK76" s="34">
        <v>9178717.215051299</v>
      </c>
      <c r="AL76" s="34">
        <v>0</v>
      </c>
      <c r="AM76" s="34">
        <v>1951914.7557999999</v>
      </c>
      <c r="AN76" s="39">
        <v>204242.71119999999</v>
      </c>
      <c r="AO76" s="40">
        <v>390937.63217419997</v>
      </c>
      <c r="AP76" s="114">
        <f>+N76-'Приложение №2'!E76</f>
        <v>0</v>
      </c>
      <c r="AQ76" s="1">
        <v>502354.09</v>
      </c>
      <c r="AR76" s="1">
        <f t="shared" ref="AR76:AR88" si="26">+(K76*10+L76*20)*12*0.85</f>
        <v>129336</v>
      </c>
      <c r="AS76" s="1">
        <f>+(K76*10+L76*20)*12*30</f>
        <v>4564800</v>
      </c>
      <c r="AT76" s="36">
        <f t="shared" si="10"/>
        <v>-149087.37000000011</v>
      </c>
    </row>
    <row r="77" spans="1:46" x14ac:dyDescent="0.25">
      <c r="A77" s="91">
        <f t="shared" si="24"/>
        <v>63</v>
      </c>
      <c r="B77" s="92">
        <f t="shared" si="25"/>
        <v>63</v>
      </c>
      <c r="C77" s="92" t="s">
        <v>73</v>
      </c>
      <c r="D77" s="92" t="s">
        <v>324</v>
      </c>
      <c r="E77" s="93">
        <v>1982</v>
      </c>
      <c r="F77" s="93">
        <v>2005</v>
      </c>
      <c r="G77" s="93" t="s">
        <v>45</v>
      </c>
      <c r="H77" s="93">
        <v>4</v>
      </c>
      <c r="I77" s="93">
        <v>3</v>
      </c>
      <c r="J77" s="52">
        <v>4260.17</v>
      </c>
      <c r="K77" s="52">
        <v>3632.44</v>
      </c>
      <c r="L77" s="52">
        <v>448.5</v>
      </c>
      <c r="M77" s="94">
        <v>282</v>
      </c>
      <c r="N77" s="78">
        <f t="shared" si="16"/>
        <v>34443200.645936362</v>
      </c>
      <c r="O77" s="52"/>
      <c r="P77" s="79">
        <v>9795460.2799999993</v>
      </c>
      <c r="Q77" s="79"/>
      <c r="R77" s="79">
        <f>+AQ77+AR77</f>
        <v>2404077.6800000002</v>
      </c>
      <c r="S77" s="79">
        <f>+'Приложение №2'!E77-'Приложение №1'!P77-'Приложение №1'!Q77-'Приложение №1'!R77</f>
        <v>22243662.685936362</v>
      </c>
      <c r="T77" s="52">
        <f>+'Приложение №2'!E77-'Приложение №1'!P77-'Приложение №1'!Q77-'Приложение №1'!R77-'Приложение №1'!S77</f>
        <v>0</v>
      </c>
      <c r="U77" s="79">
        <f t="shared" si="22"/>
        <v>8440.0164290424163</v>
      </c>
      <c r="V77" s="79">
        <f t="shared" si="22"/>
        <v>8440.0164290424163</v>
      </c>
      <c r="W77" s="95">
        <v>2022</v>
      </c>
      <c r="X77" s="36" t="e">
        <f>+#REF!-'[1]Приложение №1'!$P844</f>
        <v>#REF!</v>
      </c>
      <c r="Z77" s="38">
        <f t="shared" si="23"/>
        <v>64128906.539999999</v>
      </c>
      <c r="AA77" s="34">
        <v>9690780.7754885387</v>
      </c>
      <c r="AB77" s="34">
        <v>3453223.58397828</v>
      </c>
      <c r="AC77" s="34">
        <v>3607850.2836289201</v>
      </c>
      <c r="AD77" s="34">
        <v>2258742.3947533201</v>
      </c>
      <c r="AE77" s="34">
        <v>0</v>
      </c>
      <c r="AF77" s="34"/>
      <c r="AG77" s="34">
        <v>371861.79313164001</v>
      </c>
      <c r="AH77" s="34">
        <v>0</v>
      </c>
      <c r="AI77" s="34">
        <v>17716221.746810999</v>
      </c>
      <c r="AJ77" s="34">
        <v>0</v>
      </c>
      <c r="AK77" s="34">
        <v>9198344.3463416398</v>
      </c>
      <c r="AL77" s="34">
        <v>9921491.0771583598</v>
      </c>
      <c r="AM77" s="34">
        <v>6039716.3901000004</v>
      </c>
      <c r="AN77" s="39">
        <v>641289.06539999996</v>
      </c>
      <c r="AO77" s="40">
        <v>1229385.0832082999</v>
      </c>
      <c r="AP77" s="114">
        <f>+N77-'Приложение №2'!E77</f>
        <v>0</v>
      </c>
      <c r="AQ77" s="1">
        <v>1942074.8</v>
      </c>
      <c r="AR77" s="1">
        <f t="shared" si="26"/>
        <v>462002.88</v>
      </c>
      <c r="AS77" s="1">
        <f>+(K77*10+L77*20)*12*30</f>
        <v>16305984.000000002</v>
      </c>
      <c r="AT77" s="36">
        <f t="shared" si="10"/>
        <v>5937678.6859363597</v>
      </c>
    </row>
    <row r="78" spans="1:46" x14ac:dyDescent="0.25">
      <c r="A78" s="91">
        <f t="shared" si="24"/>
        <v>64</v>
      </c>
      <c r="B78" s="92">
        <f t="shared" si="25"/>
        <v>64</v>
      </c>
      <c r="C78" s="92" t="s">
        <v>73</v>
      </c>
      <c r="D78" s="92" t="s">
        <v>185</v>
      </c>
      <c r="E78" s="93">
        <v>1976</v>
      </c>
      <c r="F78" s="93">
        <v>2013</v>
      </c>
      <c r="G78" s="93" t="s">
        <v>45</v>
      </c>
      <c r="H78" s="93">
        <v>4</v>
      </c>
      <c r="I78" s="93">
        <v>4</v>
      </c>
      <c r="J78" s="52">
        <v>2991.3</v>
      </c>
      <c r="K78" s="52">
        <v>2484.4</v>
      </c>
      <c r="L78" s="52">
        <v>250.6</v>
      </c>
      <c r="M78" s="94">
        <v>122</v>
      </c>
      <c r="N78" s="78">
        <f t="shared" ref="N78:N109" si="27">+P78+Q78+R78+S78+T78</f>
        <v>1171020.99</v>
      </c>
      <c r="O78" s="52"/>
      <c r="P78" s="79"/>
      <c r="Q78" s="79"/>
      <c r="R78" s="79">
        <v>230063.63</v>
      </c>
      <c r="S78" s="79">
        <f>701319.39+239637.97</f>
        <v>940957.36</v>
      </c>
      <c r="T78" s="52">
        <f>+'Приложение №2'!E78-'Приложение №1'!P78-'Приложение №1'!Q78-'Приложение №1'!R78-'Приложение №1'!S78</f>
        <v>0</v>
      </c>
      <c r="U78" s="79">
        <f t="shared" si="22"/>
        <v>428.16123948811702</v>
      </c>
      <c r="V78" s="79">
        <f t="shared" si="22"/>
        <v>428.16123948811702</v>
      </c>
      <c r="W78" s="95">
        <v>2022</v>
      </c>
      <c r="X78" s="36" t="e">
        <f>+#REF!-'[1]Приложение №1'!$P656</f>
        <v>#REF!</v>
      </c>
      <c r="Z78" s="38">
        <f t="shared" si="23"/>
        <v>37022548.278852001</v>
      </c>
      <c r="AA78" s="34">
        <v>6531079.8989818199</v>
      </c>
      <c r="AB78" s="34">
        <v>0</v>
      </c>
      <c r="AC78" s="34">
        <v>0</v>
      </c>
      <c r="AD78" s="34">
        <v>0</v>
      </c>
      <c r="AE78" s="34">
        <v>1171020.99</v>
      </c>
      <c r="AF78" s="34"/>
      <c r="AG78" s="34">
        <v>0</v>
      </c>
      <c r="AH78" s="34">
        <v>0</v>
      </c>
      <c r="AI78" s="34">
        <v>11939807.781027</v>
      </c>
      <c r="AJ78" s="34">
        <v>0</v>
      </c>
      <c r="AK78" s="34">
        <v>6199203.4736406608</v>
      </c>
      <c r="AL78" s="34">
        <v>6686566.5827221796</v>
      </c>
      <c r="AM78" s="34">
        <v>3445210.5711000003</v>
      </c>
      <c r="AN78" s="39">
        <v>359077.49579999998</v>
      </c>
      <c r="AO78" s="40">
        <v>690581.48558034003</v>
      </c>
      <c r="AP78" s="114">
        <f>+N78-'Приложение №2'!E78</f>
        <v>0</v>
      </c>
      <c r="AQ78" s="1">
        <v>1388531.28</v>
      </c>
      <c r="AR78" s="1">
        <f t="shared" si="26"/>
        <v>304531.20000000001</v>
      </c>
      <c r="AS78" s="1">
        <f>+(K78*10+L78*20)*12*30</f>
        <v>10748160</v>
      </c>
      <c r="AT78" s="36">
        <f t="shared" si="10"/>
        <v>-9807202.6400000006</v>
      </c>
    </row>
    <row r="79" spans="1:46" x14ac:dyDescent="0.25">
      <c r="A79" s="91">
        <f t="shared" si="24"/>
        <v>65</v>
      </c>
      <c r="B79" s="92">
        <f t="shared" si="25"/>
        <v>65</v>
      </c>
      <c r="C79" s="92" t="s">
        <v>73</v>
      </c>
      <c r="D79" s="92" t="s">
        <v>326</v>
      </c>
      <c r="E79" s="93">
        <v>1977</v>
      </c>
      <c r="F79" s="93">
        <v>1977</v>
      </c>
      <c r="G79" s="93" t="s">
        <v>52</v>
      </c>
      <c r="H79" s="93">
        <v>4</v>
      </c>
      <c r="I79" s="93">
        <v>6</v>
      </c>
      <c r="J79" s="52">
        <v>5672.9</v>
      </c>
      <c r="K79" s="52">
        <v>4964.7</v>
      </c>
      <c r="L79" s="52">
        <v>0</v>
      </c>
      <c r="M79" s="94">
        <v>207</v>
      </c>
      <c r="N79" s="78">
        <f t="shared" si="27"/>
        <v>32372513.528428804</v>
      </c>
      <c r="O79" s="52"/>
      <c r="P79" s="79">
        <v>5965367.2766666645</v>
      </c>
      <c r="Q79" s="79"/>
      <c r="R79" s="79">
        <f>+AQ79+AR79</f>
        <v>2782668.26</v>
      </c>
      <c r="S79" s="79">
        <f>+AS79+3870122.95</f>
        <v>21743042.949999999</v>
      </c>
      <c r="T79" s="52">
        <f>+'Приложение №2'!E79-'Приложение №1'!P79-'Приложение №1'!Q79-'Приложение №1'!R79-'Приложение №1'!S79</f>
        <v>1881435.0417621396</v>
      </c>
      <c r="U79" s="79">
        <f t="shared" si="22"/>
        <v>6520.5377018608988</v>
      </c>
      <c r="V79" s="79">
        <f t="shared" si="22"/>
        <v>6520.5377018608988</v>
      </c>
      <c r="W79" s="95">
        <v>2022</v>
      </c>
      <c r="X79" s="36" t="e">
        <f>+#REF!-'[1]Приложение №1'!$P1019</f>
        <v>#REF!</v>
      </c>
      <c r="Z79" s="38">
        <f t="shared" si="23"/>
        <v>40803772.100000001</v>
      </c>
      <c r="AA79" s="34">
        <v>8274934.6457723388</v>
      </c>
      <c r="AB79" s="34">
        <v>4785620.9278290002</v>
      </c>
      <c r="AC79" s="34">
        <v>5058755.6557213198</v>
      </c>
      <c r="AD79" s="34">
        <v>3857344.1921599195</v>
      </c>
      <c r="AE79" s="34">
        <v>1540930.0457111399</v>
      </c>
      <c r="AF79" s="34"/>
      <c r="AG79" s="34">
        <v>411179.32298520009</v>
      </c>
      <c r="AH79" s="34">
        <v>0</v>
      </c>
      <c r="AI79" s="34">
        <v>0</v>
      </c>
      <c r="AJ79" s="34">
        <v>0</v>
      </c>
      <c r="AK79" s="34">
        <v>0</v>
      </c>
      <c r="AL79" s="34">
        <v>11247866.888920201</v>
      </c>
      <c r="AM79" s="34">
        <v>4449861.0098000001</v>
      </c>
      <c r="AN79" s="39">
        <v>408037.72100000002</v>
      </c>
      <c r="AO79" s="40">
        <v>769241.69010087999</v>
      </c>
      <c r="AP79" s="114">
        <f>+N79-'Приложение №2'!E79</f>
        <v>0</v>
      </c>
      <c r="AQ79" s="1">
        <f>2390424.58-114155.72</f>
        <v>2276268.86</v>
      </c>
      <c r="AR79" s="1">
        <f t="shared" si="26"/>
        <v>506399.39999999997</v>
      </c>
      <c r="AS79" s="1">
        <f>+(K79*10+L79*20)*12*30</f>
        <v>17872920</v>
      </c>
      <c r="AT79" s="36">
        <f t="shared" si="10"/>
        <v>3870122.9499999993</v>
      </c>
    </row>
    <row r="80" spans="1:46" x14ac:dyDescent="0.25">
      <c r="A80" s="91">
        <f t="shared" si="24"/>
        <v>66</v>
      </c>
      <c r="B80" s="92">
        <f t="shared" si="25"/>
        <v>66</v>
      </c>
      <c r="C80" s="92" t="s">
        <v>73</v>
      </c>
      <c r="D80" s="92" t="s">
        <v>188</v>
      </c>
      <c r="E80" s="93">
        <v>1974</v>
      </c>
      <c r="F80" s="93">
        <v>2013</v>
      </c>
      <c r="G80" s="93" t="s">
        <v>52</v>
      </c>
      <c r="H80" s="93">
        <v>4</v>
      </c>
      <c r="I80" s="93">
        <v>4</v>
      </c>
      <c r="J80" s="52">
        <v>3890.5</v>
      </c>
      <c r="K80" s="52">
        <v>3406.6</v>
      </c>
      <c r="L80" s="52">
        <v>0</v>
      </c>
      <c r="M80" s="94">
        <v>175</v>
      </c>
      <c r="N80" s="86">
        <f t="shared" si="27"/>
        <v>15568933.82189</v>
      </c>
      <c r="O80" s="52"/>
      <c r="P80" s="79">
        <v>2144774.3499999996</v>
      </c>
      <c r="Q80" s="79"/>
      <c r="R80" s="79">
        <v>1186883.42</v>
      </c>
      <c r="S80" s="79">
        <f>+'Приложение №2'!E80-'Приложение №1'!P80-'Приложение №1'!Q80-'Приложение №1'!R80</f>
        <v>12237276.051890001</v>
      </c>
      <c r="T80" s="79">
        <f>+'Приложение №2'!E80-'Приложение №1'!P80-'Приложение №1'!R80-'Приложение №1'!S80</f>
        <v>0</v>
      </c>
      <c r="U80" s="52">
        <f t="shared" si="22"/>
        <v>4570.2265666324192</v>
      </c>
      <c r="V80" s="52">
        <f t="shared" si="22"/>
        <v>4570.2265666324192</v>
      </c>
      <c r="W80" s="95">
        <v>2022</v>
      </c>
      <c r="X80" s="36" t="e">
        <f>+#REF!-'[1]Приложение №1'!$P786</f>
        <v>#REF!</v>
      </c>
      <c r="Z80" s="38">
        <f t="shared" si="23"/>
        <v>24100395.781889997</v>
      </c>
      <c r="AA80" s="34">
        <v>0</v>
      </c>
      <c r="AB80" s="34">
        <v>0</v>
      </c>
      <c r="AC80" s="34">
        <v>0</v>
      </c>
      <c r="AD80" s="34">
        <v>0</v>
      </c>
      <c r="AE80" s="34">
        <v>1356671.24</v>
      </c>
      <c r="AF80" s="34"/>
      <c r="AG80" s="34">
        <v>0</v>
      </c>
      <c r="AH80" s="34">
        <v>0</v>
      </c>
      <c r="AI80" s="34">
        <v>0</v>
      </c>
      <c r="AJ80" s="34">
        <v>0</v>
      </c>
      <c r="AK80" s="34">
        <v>19641111.600080881</v>
      </c>
      <c r="AL80" s="34">
        <v>0</v>
      </c>
      <c r="AM80" s="34">
        <v>2439179.8219999997</v>
      </c>
      <c r="AN80" s="39">
        <v>227512.61719999998</v>
      </c>
      <c r="AO80" s="40">
        <v>435920.50260911998</v>
      </c>
      <c r="AP80" s="114">
        <f>+N80-'Приложение №2'!E80</f>
        <v>0</v>
      </c>
      <c r="AQ80" s="36">
        <f>1535272.52</f>
        <v>1535272.52</v>
      </c>
      <c r="AR80" s="1">
        <f t="shared" si="26"/>
        <v>347473.2</v>
      </c>
      <c r="AS80" s="1">
        <f>+(K80*10+L80*20)*12*30</f>
        <v>12263760</v>
      </c>
      <c r="AT80" s="36">
        <f t="shared" ref="AT80:AT143" si="28">+S80-AS80</f>
        <v>-26483.948109999299</v>
      </c>
    </row>
    <row r="81" spans="1:46" x14ac:dyDescent="0.25">
      <c r="A81" s="91">
        <f t="shared" si="24"/>
        <v>67</v>
      </c>
      <c r="B81" s="92">
        <f t="shared" si="25"/>
        <v>67</v>
      </c>
      <c r="C81" s="92" t="s">
        <v>73</v>
      </c>
      <c r="D81" s="92" t="s">
        <v>328</v>
      </c>
      <c r="E81" s="93">
        <v>1978</v>
      </c>
      <c r="F81" s="93">
        <v>2008</v>
      </c>
      <c r="G81" s="93" t="s">
        <v>52</v>
      </c>
      <c r="H81" s="93">
        <v>5</v>
      </c>
      <c r="I81" s="93">
        <v>4</v>
      </c>
      <c r="J81" s="52">
        <v>4887.2</v>
      </c>
      <c r="K81" s="52">
        <v>4152.5</v>
      </c>
      <c r="L81" s="52">
        <v>141.4</v>
      </c>
      <c r="M81" s="94">
        <v>187</v>
      </c>
      <c r="N81" s="78">
        <f t="shared" si="27"/>
        <v>14757670.589566819</v>
      </c>
      <c r="O81" s="52"/>
      <c r="P81" s="79"/>
      <c r="Q81" s="79"/>
      <c r="R81" s="79">
        <v>1507307.9899999998</v>
      </c>
      <c r="S81" s="79">
        <v>8730636.4800000004</v>
      </c>
      <c r="T81" s="52">
        <f>+'Приложение №2'!E81-'Приложение №1'!P81-'Приложение №1'!Q81-'Приложение №1'!R81-'Приложение №1'!S81</f>
        <v>4519726.1195668187</v>
      </c>
      <c r="U81" s="79">
        <f t="shared" si="22"/>
        <v>3436.8920071652392</v>
      </c>
      <c r="V81" s="79">
        <f t="shared" si="22"/>
        <v>3436.8920071652392</v>
      </c>
      <c r="W81" s="95">
        <v>2022</v>
      </c>
      <c r="X81" s="36" t="e">
        <f>+#REF!-'[1]Приложение №1'!$P1025</f>
        <v>#REF!</v>
      </c>
      <c r="Z81" s="38">
        <f t="shared" si="23"/>
        <v>48841397.922002405</v>
      </c>
      <c r="AA81" s="34"/>
      <c r="AB81" s="34">
        <v>4165477.2147311401</v>
      </c>
      <c r="AC81" s="34">
        <v>4403217.8352661803</v>
      </c>
      <c r="AD81" s="34">
        <v>3357491.0318031595</v>
      </c>
      <c r="AE81" s="34">
        <v>1341248.93566524</v>
      </c>
      <c r="AF81" s="34"/>
      <c r="AG81" s="34">
        <v>357896.73428460007</v>
      </c>
      <c r="AH81" s="34">
        <v>0</v>
      </c>
      <c r="AI81" s="34"/>
      <c r="AJ81" s="34">
        <v>0</v>
      </c>
      <c r="AK81" s="34">
        <v>24893551.051466998</v>
      </c>
      <c r="AL81" s="34"/>
      <c r="AM81" s="34">
        <v>8041636.4647000004</v>
      </c>
      <c r="AN81" s="39">
        <v>786561.17310000001</v>
      </c>
      <c r="AO81" s="40">
        <v>1494317.4809850804</v>
      </c>
      <c r="AP81" s="114">
        <f>+N81-'Приложение №2'!E81</f>
        <v>0</v>
      </c>
      <c r="AQ81" s="1">
        <v>1938809.74</v>
      </c>
      <c r="AR81" s="1">
        <f t="shared" si="26"/>
        <v>452400.6</v>
      </c>
      <c r="AS81" s="1">
        <f>+(K81*10+L81*20)*12*30-6800843.52</f>
        <v>9166236.4800000004</v>
      </c>
      <c r="AT81" s="36">
        <f t="shared" si="28"/>
        <v>-435600</v>
      </c>
    </row>
    <row r="82" spans="1:46" x14ac:dyDescent="0.25">
      <c r="A82" s="91">
        <f t="shared" si="24"/>
        <v>68</v>
      </c>
      <c r="B82" s="92">
        <f t="shared" si="25"/>
        <v>68</v>
      </c>
      <c r="C82" s="92" t="s">
        <v>73</v>
      </c>
      <c r="D82" s="92" t="s">
        <v>329</v>
      </c>
      <c r="E82" s="93">
        <v>1979</v>
      </c>
      <c r="F82" s="93">
        <v>2008</v>
      </c>
      <c r="G82" s="93" t="s">
        <v>52</v>
      </c>
      <c r="H82" s="93">
        <v>5</v>
      </c>
      <c r="I82" s="93">
        <v>4</v>
      </c>
      <c r="J82" s="52">
        <v>4897.1000000000004</v>
      </c>
      <c r="K82" s="52">
        <v>4311.8999999999996</v>
      </c>
      <c r="L82" s="52">
        <v>0</v>
      </c>
      <c r="M82" s="94">
        <v>199</v>
      </c>
      <c r="N82" s="78">
        <f t="shared" si="27"/>
        <v>14905757.105931219</v>
      </c>
      <c r="O82" s="52"/>
      <c r="P82" s="79"/>
      <c r="Q82" s="79"/>
      <c r="R82" s="79">
        <v>1319980.6299999999</v>
      </c>
      <c r="S82" s="79">
        <f>+'Приложение №2'!E82-'Приложение №1'!R82-'Приложение №1'!T82</f>
        <v>7217514.8399999999</v>
      </c>
      <c r="T82" s="52">
        <v>6368261.6359312199</v>
      </c>
      <c r="U82" s="79">
        <f t="shared" si="22"/>
        <v>3456.8884032401538</v>
      </c>
      <c r="V82" s="79">
        <f t="shared" si="22"/>
        <v>3456.8884032401538</v>
      </c>
      <c r="W82" s="95">
        <v>2022</v>
      </c>
      <c r="X82" s="36" t="e">
        <f>+#REF!-'[1]Приложение №1'!$P1026</f>
        <v>#REF!</v>
      </c>
      <c r="Z82" s="38">
        <f t="shared" si="23"/>
        <v>66063234.670839608</v>
      </c>
      <c r="AA82" s="34">
        <v>7227671.0917319991</v>
      </c>
      <c r="AB82" s="34">
        <v>4179959.7862247396</v>
      </c>
      <c r="AC82" s="34">
        <v>4418526.9856534805</v>
      </c>
      <c r="AD82" s="34">
        <v>3369164.3891211599</v>
      </c>
      <c r="AE82" s="34">
        <v>1345912.20295434</v>
      </c>
      <c r="AF82" s="34"/>
      <c r="AG82" s="34">
        <v>359141.07311459997</v>
      </c>
      <c r="AH82" s="34">
        <v>0</v>
      </c>
      <c r="AI82" s="34"/>
      <c r="AJ82" s="34">
        <v>0</v>
      </c>
      <c r="AK82" s="34">
        <v>24980101.190715298</v>
      </c>
      <c r="AL82" s="34">
        <v>9824353.4120570999</v>
      </c>
      <c r="AM82" s="34">
        <v>8069595.7042000005</v>
      </c>
      <c r="AN82" s="39">
        <v>789295.89660000009</v>
      </c>
      <c r="AO82" s="40">
        <v>1499512.9384668807</v>
      </c>
      <c r="AP82" s="114">
        <f>+N82-'Приложение №2'!E82</f>
        <v>0</v>
      </c>
      <c r="AQ82" s="1">
        <v>2090807.65</v>
      </c>
      <c r="AR82" s="1">
        <f t="shared" si="26"/>
        <v>439813.8</v>
      </c>
      <c r="AS82" s="1">
        <f>+(K82*10+L82*20)*12*30-8305325.16</f>
        <v>7217514.8399999999</v>
      </c>
      <c r="AT82" s="36">
        <f t="shared" si="28"/>
        <v>0</v>
      </c>
    </row>
    <row r="83" spans="1:46" x14ac:dyDescent="0.25">
      <c r="A83" s="91">
        <f t="shared" si="24"/>
        <v>69</v>
      </c>
      <c r="B83" s="92">
        <f t="shared" si="25"/>
        <v>69</v>
      </c>
      <c r="C83" s="92" t="s">
        <v>73</v>
      </c>
      <c r="D83" s="92" t="s">
        <v>330</v>
      </c>
      <c r="E83" s="93">
        <v>1977</v>
      </c>
      <c r="F83" s="93">
        <v>2008</v>
      </c>
      <c r="G83" s="93" t="s">
        <v>52</v>
      </c>
      <c r="H83" s="93">
        <v>4</v>
      </c>
      <c r="I83" s="93">
        <v>4</v>
      </c>
      <c r="J83" s="52">
        <v>3978.4</v>
      </c>
      <c r="K83" s="52">
        <v>3426.4</v>
      </c>
      <c r="L83" s="52">
        <v>0</v>
      </c>
      <c r="M83" s="94">
        <v>156</v>
      </c>
      <c r="N83" s="78">
        <f t="shared" si="27"/>
        <v>9499544.7837941013</v>
      </c>
      <c r="O83" s="52"/>
      <c r="P83" s="79"/>
      <c r="Q83" s="79"/>
      <c r="R83" s="79">
        <f>+AQ83+AR83-102484.4</f>
        <v>1804243.37</v>
      </c>
      <c r="S83" s="79">
        <f>+'Приложение №2'!E83-'Приложение №1'!R83</f>
        <v>7695301.4137941012</v>
      </c>
      <c r="T83" s="52">
        <f>+'Приложение №2'!E83-'Приложение №1'!P83-'Приложение №1'!Q83-'Приложение №1'!R83-'Приложение №1'!S83</f>
        <v>0</v>
      </c>
      <c r="U83" s="79">
        <f t="shared" si="22"/>
        <v>2772.4564510255955</v>
      </c>
      <c r="V83" s="79">
        <f t="shared" si="22"/>
        <v>2772.4564510255955</v>
      </c>
      <c r="W83" s="95">
        <v>2022</v>
      </c>
      <c r="X83" s="36" t="e">
        <f>+#REF!-'[1]Приложение №1'!$P1028</f>
        <v>#REF!</v>
      </c>
      <c r="Z83" s="38">
        <f t="shared" si="23"/>
        <v>12575637.629999999</v>
      </c>
      <c r="AA83" s="34">
        <v>5842505.2034731191</v>
      </c>
      <c r="AB83" s="34">
        <v>0</v>
      </c>
      <c r="AC83" s="34">
        <v>3571726.84810158</v>
      </c>
      <c r="AD83" s="34">
        <v>0</v>
      </c>
      <c r="AE83" s="34">
        <v>1087971.3496965601</v>
      </c>
      <c r="AF83" s="34"/>
      <c r="AG83" s="34">
        <v>290312.54463120009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1421354.8426000001</v>
      </c>
      <c r="AN83" s="39">
        <v>125756.3763</v>
      </c>
      <c r="AO83" s="40">
        <v>236010.46519754</v>
      </c>
      <c r="AP83" s="114">
        <f>+N83-'Приложение №2'!E83</f>
        <v>0</v>
      </c>
      <c r="AQ83" s="1">
        <v>1557234.97</v>
      </c>
      <c r="AR83" s="1">
        <f t="shared" si="26"/>
        <v>349492.8</v>
      </c>
      <c r="AS83" s="1">
        <f>+(K83*10+L83*20)*12*30</f>
        <v>12335040</v>
      </c>
      <c r="AT83" s="36">
        <f t="shared" si="28"/>
        <v>-4639738.5862058988</v>
      </c>
    </row>
    <row r="84" spans="1:46" x14ac:dyDescent="0.25">
      <c r="A84" s="91">
        <f t="shared" si="24"/>
        <v>70</v>
      </c>
      <c r="B84" s="92">
        <f t="shared" si="25"/>
        <v>70</v>
      </c>
      <c r="C84" s="92" t="s">
        <v>73</v>
      </c>
      <c r="D84" s="92" t="s">
        <v>331</v>
      </c>
      <c r="E84" s="93">
        <v>1977</v>
      </c>
      <c r="F84" s="93">
        <v>2013</v>
      </c>
      <c r="G84" s="93" t="s">
        <v>52</v>
      </c>
      <c r="H84" s="93">
        <v>5</v>
      </c>
      <c r="I84" s="93">
        <v>4</v>
      </c>
      <c r="J84" s="52">
        <v>3776.9</v>
      </c>
      <c r="K84" s="52">
        <v>3428.1</v>
      </c>
      <c r="L84" s="52">
        <v>0</v>
      </c>
      <c r="M84" s="94">
        <v>165</v>
      </c>
      <c r="N84" s="78">
        <f t="shared" si="27"/>
        <v>6122093.3446254004</v>
      </c>
      <c r="O84" s="52"/>
      <c r="P84" s="79">
        <v>1902810.5300000007</v>
      </c>
      <c r="Q84" s="79"/>
      <c r="R84" s="79">
        <f>+AQ84+AR84-750257.76</f>
        <v>1319637.71</v>
      </c>
      <c r="S84" s="79">
        <f>+'Приложение №2'!E84-'Приложение №1'!R84-P84</f>
        <v>2899645.1046253997</v>
      </c>
      <c r="T84" s="52">
        <f>+'Приложение №2'!E84-'Приложение №1'!P84-'Приложение №1'!Q84-'Приложение №1'!R84-'Приложение №1'!S84</f>
        <v>0</v>
      </c>
      <c r="U84" s="79">
        <f t="shared" si="22"/>
        <v>1785.8561140647591</v>
      </c>
      <c r="V84" s="79">
        <f t="shared" si="22"/>
        <v>1785.8561140647591</v>
      </c>
      <c r="W84" s="95">
        <v>2022</v>
      </c>
      <c r="X84" s="36" t="e">
        <f>+#REF!-'[1]Приложение №1'!$P1029</f>
        <v>#REF!</v>
      </c>
      <c r="Z84" s="38">
        <f t="shared" si="23"/>
        <v>48865245.616670541</v>
      </c>
      <c r="AA84" s="34">
        <v>5729314.5934642795</v>
      </c>
      <c r="AB84" s="34">
        <v>3313419.2585243396</v>
      </c>
      <c r="AC84" s="34"/>
      <c r="AD84" s="34">
        <v>2670708.5095941597</v>
      </c>
      <c r="AE84" s="34">
        <v>1066893.3801993597</v>
      </c>
      <c r="AF84" s="34"/>
      <c r="AG84" s="34">
        <v>284688.13311960007</v>
      </c>
      <c r="AH84" s="34">
        <v>0</v>
      </c>
      <c r="AI84" s="34"/>
      <c r="AJ84" s="34">
        <v>0</v>
      </c>
      <c r="AK84" s="34">
        <v>19801517.854670577</v>
      </c>
      <c r="AL84" s="34">
        <v>7787683.0063746003</v>
      </c>
      <c r="AM84" s="34">
        <v>6396701.2079000007</v>
      </c>
      <c r="AN84" s="39">
        <v>625668.27380000008</v>
      </c>
      <c r="AO84" s="40">
        <v>1188651.3990236199</v>
      </c>
      <c r="AP84" s="114">
        <f>+N84-'Приложение №2'!E84</f>
        <v>0</v>
      </c>
      <c r="AQ84" s="1">
        <v>1720229.27</v>
      </c>
      <c r="AR84" s="1">
        <f t="shared" si="26"/>
        <v>349666.2</v>
      </c>
      <c r="AS84" s="1">
        <f>+(K84*10+L84*20)*12*30</f>
        <v>12341160</v>
      </c>
      <c r="AT84" s="36">
        <f t="shared" si="28"/>
        <v>-9441514.8953745998</v>
      </c>
    </row>
    <row r="85" spans="1:46" x14ac:dyDescent="0.25">
      <c r="A85" s="91">
        <f t="shared" si="24"/>
        <v>71</v>
      </c>
      <c r="B85" s="92">
        <f t="shared" si="25"/>
        <v>71</v>
      </c>
      <c r="C85" s="92" t="s">
        <v>73</v>
      </c>
      <c r="D85" s="92" t="s">
        <v>332</v>
      </c>
      <c r="E85" s="93">
        <v>1978</v>
      </c>
      <c r="F85" s="93">
        <v>2008</v>
      </c>
      <c r="G85" s="93" t="s">
        <v>52</v>
      </c>
      <c r="H85" s="93">
        <v>5</v>
      </c>
      <c r="I85" s="93">
        <v>4</v>
      </c>
      <c r="J85" s="52">
        <v>3883.8</v>
      </c>
      <c r="K85" s="52">
        <v>3458.3</v>
      </c>
      <c r="L85" s="52">
        <v>0</v>
      </c>
      <c r="M85" s="94">
        <v>222</v>
      </c>
      <c r="N85" s="78">
        <f t="shared" si="27"/>
        <v>13180476.834345801</v>
      </c>
      <c r="O85" s="52"/>
      <c r="P85" s="79">
        <v>3368341.02</v>
      </c>
      <c r="Q85" s="79"/>
      <c r="R85" s="79">
        <f>+AQ85+AR85-976547.58</f>
        <v>1029202.7300000001</v>
      </c>
      <c r="S85" s="79">
        <f>+'Приложение №2'!E85-'Приложение №1'!R85-P85</f>
        <v>8782933.0843458008</v>
      </c>
      <c r="T85" s="52">
        <f>+'Приложение №2'!E85-'Приложение №1'!P85-'Приложение №1'!Q85-'Приложение №1'!R85-'Приложение №1'!S85</f>
        <v>0</v>
      </c>
      <c r="U85" s="79">
        <f t="shared" si="22"/>
        <v>3811.2589521862765</v>
      </c>
      <c r="V85" s="79">
        <f t="shared" si="22"/>
        <v>3811.2589521862765</v>
      </c>
      <c r="W85" s="95">
        <v>2022</v>
      </c>
      <c r="X85" s="36" t="e">
        <f>+#REF!-'[1]Приложение №1'!$P1032</f>
        <v>#REF!</v>
      </c>
      <c r="Z85" s="38">
        <f t="shared" si="23"/>
        <v>63420061.129999995</v>
      </c>
      <c r="AA85" s="34">
        <v>5807446.1655264599</v>
      </c>
      <c r="AB85" s="34">
        <v>3358604.8833262799</v>
      </c>
      <c r="AC85" s="34">
        <v>3550294.0375593598</v>
      </c>
      <c r="AD85" s="34">
        <v>2707129.3844263195</v>
      </c>
      <c r="AE85" s="34">
        <v>1081442.7754918202</v>
      </c>
      <c r="AF85" s="34"/>
      <c r="AG85" s="34">
        <v>288570.47026920004</v>
      </c>
      <c r="AH85" s="34">
        <v>0</v>
      </c>
      <c r="AI85" s="34">
        <v>10338138.3710934</v>
      </c>
      <c r="AJ85" s="34">
        <v>0</v>
      </c>
      <c r="AK85" s="34">
        <v>20071554.294351</v>
      </c>
      <c r="AL85" s="34">
        <v>7893884.8726541996</v>
      </c>
      <c r="AM85" s="34">
        <v>6483934.0373000009</v>
      </c>
      <c r="AN85" s="39">
        <v>634200.61129999999</v>
      </c>
      <c r="AO85" s="40">
        <v>1204861.22670196</v>
      </c>
      <c r="AP85" s="114">
        <f>+N85-'Приложение №2'!E85</f>
        <v>0</v>
      </c>
      <c r="AQ85" s="1">
        <v>1653003.71</v>
      </c>
      <c r="AR85" s="1">
        <f t="shared" si="26"/>
        <v>352746.6</v>
      </c>
      <c r="AS85" s="1">
        <f>+(K85*10+L85*20)*12*30</f>
        <v>12449880</v>
      </c>
      <c r="AT85" s="36">
        <f t="shared" si="28"/>
        <v>-3666946.9156541992</v>
      </c>
    </row>
    <row r="86" spans="1:46" x14ac:dyDescent="0.25">
      <c r="A86" s="91">
        <f t="shared" si="24"/>
        <v>72</v>
      </c>
      <c r="B86" s="92">
        <f t="shared" si="25"/>
        <v>72</v>
      </c>
      <c r="C86" s="92" t="s">
        <v>73</v>
      </c>
      <c r="D86" s="92" t="s">
        <v>333</v>
      </c>
      <c r="E86" s="93">
        <v>1978</v>
      </c>
      <c r="F86" s="93">
        <v>2013</v>
      </c>
      <c r="G86" s="93" t="s">
        <v>52</v>
      </c>
      <c r="H86" s="93">
        <v>5</v>
      </c>
      <c r="I86" s="93">
        <v>4</v>
      </c>
      <c r="J86" s="52">
        <v>4846.8</v>
      </c>
      <c r="K86" s="52">
        <v>4276.3999999999996</v>
      </c>
      <c r="L86" s="52">
        <v>0</v>
      </c>
      <c r="M86" s="94">
        <v>174</v>
      </c>
      <c r="N86" s="78">
        <f t="shared" si="27"/>
        <v>7294260.8670106996</v>
      </c>
      <c r="O86" s="52"/>
      <c r="P86" s="79">
        <v>1025756.5499999998</v>
      </c>
      <c r="Q86" s="79"/>
      <c r="R86" s="79">
        <f>+AQ86+AR86</f>
        <v>2316702.7399999998</v>
      </c>
      <c r="S86" s="79">
        <f>+'Приложение №2'!E86-'Приложение №1'!R86-P86</f>
        <v>3951801.5770106995</v>
      </c>
      <c r="T86" s="52">
        <f>+'Приложение №2'!E86-'Приложение №1'!P86-'Приложение №1'!Q86-'Приложение №1'!R86-'Приложение №1'!S86</f>
        <v>0</v>
      </c>
      <c r="U86" s="79">
        <f t="shared" si="22"/>
        <v>1705.7012597069265</v>
      </c>
      <c r="V86" s="79">
        <f t="shared" si="22"/>
        <v>1705.7012597069265</v>
      </c>
      <c r="W86" s="95">
        <v>2022</v>
      </c>
      <c r="X86" s="36" t="e">
        <f>+#REF!-'[1]Приложение №1'!$P1033</f>
        <v>#REF!</v>
      </c>
      <c r="Z86" s="38">
        <f t="shared" si="23"/>
        <v>10000151.410000002</v>
      </c>
      <c r="AA86" s="34">
        <v>7149539.5285750804</v>
      </c>
      <c r="AB86" s="34">
        <v>0</v>
      </c>
      <c r="AC86" s="34">
        <v>0</v>
      </c>
      <c r="AD86" s="34">
        <v>0</v>
      </c>
      <c r="AE86" s="34">
        <v>1331362.8144142204</v>
      </c>
      <c r="AF86" s="34"/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1233787.3953999998</v>
      </c>
      <c r="AN86" s="39">
        <v>100001.5141</v>
      </c>
      <c r="AO86" s="40">
        <v>185460.15751070005</v>
      </c>
      <c r="AP86" s="114">
        <f>+N86-'Приложение №2'!E86</f>
        <v>0</v>
      </c>
      <c r="AQ86" s="1">
        <f>2003447.04-122937.1</f>
        <v>1880509.94</v>
      </c>
      <c r="AR86" s="1">
        <f t="shared" si="26"/>
        <v>436192.8</v>
      </c>
      <c r="AS86" s="1">
        <f>+(K86*10+L86*20)*12*30</f>
        <v>15395040</v>
      </c>
      <c r="AT86" s="36">
        <f t="shared" si="28"/>
        <v>-11443238.422989301</v>
      </c>
    </row>
    <row r="87" spans="1:46" x14ac:dyDescent="0.25">
      <c r="A87" s="91">
        <f t="shared" si="24"/>
        <v>73</v>
      </c>
      <c r="B87" s="92">
        <f t="shared" si="25"/>
        <v>73</v>
      </c>
      <c r="C87" s="92" t="s">
        <v>73</v>
      </c>
      <c r="D87" s="92" t="s">
        <v>334</v>
      </c>
      <c r="E87" s="93">
        <v>1978</v>
      </c>
      <c r="F87" s="93">
        <v>2013</v>
      </c>
      <c r="G87" s="93" t="s">
        <v>52</v>
      </c>
      <c r="H87" s="93">
        <v>5</v>
      </c>
      <c r="I87" s="93">
        <v>4</v>
      </c>
      <c r="J87" s="52">
        <v>4866.6000000000004</v>
      </c>
      <c r="K87" s="52">
        <v>4226.8</v>
      </c>
      <c r="L87" s="52">
        <v>67</v>
      </c>
      <c r="M87" s="94">
        <v>317</v>
      </c>
      <c r="N87" s="78">
        <f t="shared" si="27"/>
        <v>6961640.1664998997</v>
      </c>
      <c r="O87" s="52"/>
      <c r="P87" s="79">
        <v>2801964.8706000075</v>
      </c>
      <c r="Q87" s="79"/>
      <c r="R87" s="79">
        <f>+'Приложение №2'!E87-'Приложение №1'!P87-'Приложение №1'!S87</f>
        <v>360566.95649989974</v>
      </c>
      <c r="S87" s="79">
        <v>3799108.3393999925</v>
      </c>
      <c r="T87" s="52">
        <f>+'Приложение №2'!E87-'Приложение №1'!P87-'Приложение №1'!Q87-'Приложение №1'!R87-'Приложение №1'!S87</f>
        <v>0</v>
      </c>
      <c r="U87" s="79">
        <f t="shared" si="22"/>
        <v>1621.3238079323442</v>
      </c>
      <c r="V87" s="79">
        <f t="shared" si="22"/>
        <v>1621.3238079323442</v>
      </c>
      <c r="W87" s="95">
        <v>2022</v>
      </c>
      <c r="X87" s="36" t="e">
        <f>+#REF!-'[1]Приложение №1'!$P1034</f>
        <v>#REF!</v>
      </c>
      <c r="Z87" s="38">
        <f t="shared" si="23"/>
        <v>73977525.395146951</v>
      </c>
      <c r="AA87" s="34">
        <v>7175917.2738107406</v>
      </c>
      <c r="AB87" s="34">
        <v>4150029.1384713002</v>
      </c>
      <c r="AC87" s="34"/>
      <c r="AD87" s="34">
        <v>3345039.4506639596</v>
      </c>
      <c r="AE87" s="34">
        <v>1336274.7838901998</v>
      </c>
      <c r="AF87" s="34"/>
      <c r="AG87" s="34">
        <v>356569.43953259999</v>
      </c>
      <c r="AH87" s="34">
        <v>0</v>
      </c>
      <c r="AI87" s="34">
        <v>12774225.313571399</v>
      </c>
      <c r="AJ87" s="34">
        <v>0</v>
      </c>
      <c r="AK87" s="34">
        <v>24801230.902935479</v>
      </c>
      <c r="AL87" s="34">
        <v>9754006.0220001023</v>
      </c>
      <c r="AM87" s="34">
        <v>8011813.2759000007</v>
      </c>
      <c r="AN87" s="39">
        <v>783644.13470000017</v>
      </c>
      <c r="AO87" s="40">
        <v>1488775.6596711604</v>
      </c>
      <c r="AP87" s="114">
        <f>+N87-'Приложение №2'!E87</f>
        <v>0</v>
      </c>
      <c r="AQ87" s="1">
        <f>2064874.72-682951.44</f>
        <v>1381923.28</v>
      </c>
      <c r="AR87" s="1">
        <f t="shared" si="26"/>
        <v>444801.6</v>
      </c>
      <c r="AS87" s="1">
        <f>+(K87*10+L87*20)*12*30-4953727.17</f>
        <v>10745152.83</v>
      </c>
      <c r="AT87" s="36">
        <f t="shared" si="28"/>
        <v>-6946044.4906000076</v>
      </c>
    </row>
    <row r="88" spans="1:46" x14ac:dyDescent="0.25">
      <c r="A88" s="91">
        <f t="shared" si="24"/>
        <v>74</v>
      </c>
      <c r="B88" s="92">
        <f t="shared" si="25"/>
        <v>74</v>
      </c>
      <c r="C88" s="92" t="s">
        <v>73</v>
      </c>
      <c r="D88" s="92" t="s">
        <v>335</v>
      </c>
      <c r="E88" s="93">
        <v>1981</v>
      </c>
      <c r="F88" s="93">
        <v>2009</v>
      </c>
      <c r="G88" s="93" t="s">
        <v>52</v>
      </c>
      <c r="H88" s="93">
        <v>5</v>
      </c>
      <c r="I88" s="93">
        <v>4</v>
      </c>
      <c r="J88" s="52">
        <v>6938.7</v>
      </c>
      <c r="K88" s="52">
        <v>6182.6</v>
      </c>
      <c r="L88" s="52">
        <v>0</v>
      </c>
      <c r="M88" s="94">
        <v>194</v>
      </c>
      <c r="N88" s="78">
        <f t="shared" si="27"/>
        <v>31419194.676773801</v>
      </c>
      <c r="O88" s="52"/>
      <c r="P88" s="79">
        <v>2786108.66</v>
      </c>
      <c r="Q88" s="79"/>
      <c r="R88" s="79">
        <v>1946079.41</v>
      </c>
      <c r="S88" s="79">
        <f>+'Приложение №2'!E88-'Приложение №1'!P88-'Приложение №1'!R88-'Приложение №1'!T88</f>
        <v>16682824.586773802</v>
      </c>
      <c r="T88" s="52">
        <v>10004182.02</v>
      </c>
      <c r="U88" s="79">
        <f t="shared" si="22"/>
        <v>5081.8740783446765</v>
      </c>
      <c r="V88" s="79">
        <f t="shared" si="22"/>
        <v>5081.8740783446765</v>
      </c>
      <c r="W88" s="95">
        <v>2022</v>
      </c>
      <c r="X88" s="36" t="e">
        <f>+#REF!-'[1]Приложение №1'!$P1035</f>
        <v>#REF!</v>
      </c>
      <c r="Z88" s="38">
        <f t="shared" si="23"/>
        <v>112490116.45000002</v>
      </c>
      <c r="AA88" s="34">
        <v>10300846.19123742</v>
      </c>
      <c r="AB88" s="34">
        <v>5957260.9616612401</v>
      </c>
      <c r="AC88" s="34">
        <v>6297265.9176991209</v>
      </c>
      <c r="AD88" s="34">
        <v>4801718.7991861207</v>
      </c>
      <c r="AE88" s="34">
        <v>1918188.3660231601</v>
      </c>
      <c r="AF88" s="34"/>
      <c r="AG88" s="34">
        <v>511846.3343322</v>
      </c>
      <c r="AH88" s="34">
        <v>0</v>
      </c>
      <c r="AI88" s="34">
        <v>18337074.5641356</v>
      </c>
      <c r="AJ88" s="34">
        <v>0</v>
      </c>
      <c r="AK88" s="34">
        <v>35601534.275782861</v>
      </c>
      <c r="AL88" s="34">
        <v>14001626.819054702</v>
      </c>
      <c r="AM88" s="34">
        <v>11500753.575800002</v>
      </c>
      <c r="AN88" s="39">
        <v>1124901.1645</v>
      </c>
      <c r="AO88" s="40">
        <v>2137099.4805875802</v>
      </c>
      <c r="AP88" s="114">
        <f>+N88-'Приложение №2'!E88</f>
        <v>0</v>
      </c>
      <c r="AQ88" s="1">
        <f>2933225.6-137130.98</f>
        <v>2796094.62</v>
      </c>
      <c r="AR88" s="1">
        <f t="shared" si="26"/>
        <v>630625.19999999995</v>
      </c>
      <c r="AS88" s="1">
        <f>+(K88*10+L88*20)*12*30</f>
        <v>22257360</v>
      </c>
      <c r="AT88" s="36">
        <f t="shared" si="28"/>
        <v>-5574535.4132261984</v>
      </c>
    </row>
    <row r="89" spans="1:46" s="43" customFormat="1" x14ac:dyDescent="0.25">
      <c r="A89" s="91">
        <f t="shared" si="24"/>
        <v>75</v>
      </c>
      <c r="B89" s="92">
        <f t="shared" si="25"/>
        <v>75</v>
      </c>
      <c r="C89" s="92" t="s">
        <v>73</v>
      </c>
      <c r="D89" s="92" t="s">
        <v>563</v>
      </c>
      <c r="E89" s="93" t="s">
        <v>573</v>
      </c>
      <c r="F89" s="93"/>
      <c r="G89" s="93" t="s">
        <v>577</v>
      </c>
      <c r="H89" s="93" t="s">
        <v>575</v>
      </c>
      <c r="I89" s="93" t="s">
        <v>579</v>
      </c>
      <c r="J89" s="52">
        <v>8385.68</v>
      </c>
      <c r="K89" s="52">
        <v>7039.3</v>
      </c>
      <c r="L89" s="52">
        <v>0</v>
      </c>
      <c r="M89" s="94">
        <v>255</v>
      </c>
      <c r="N89" s="78">
        <f t="shared" si="27"/>
        <v>9021353.7382023316</v>
      </c>
      <c r="O89" s="52">
        <v>0</v>
      </c>
      <c r="P89" s="79"/>
      <c r="Q89" s="79">
        <v>0</v>
      </c>
      <c r="R89" s="79">
        <f>+AQ89+AR89</f>
        <v>5101944.1893999996</v>
      </c>
      <c r="S89" s="79">
        <f>+'Приложение №2'!E89-'Приложение №1'!R89</f>
        <v>3919409.548802332</v>
      </c>
      <c r="T89" s="52">
        <f>+'Приложение №2'!E89-'Приложение №1'!P89-'Приложение №1'!Q89-'Приложение №1'!R89-'Приложение №1'!S89</f>
        <v>0</v>
      </c>
      <c r="U89" s="79">
        <f>N89/K89</f>
        <v>1281.569721165788</v>
      </c>
      <c r="V89" s="79">
        <v>1172.2830200640003</v>
      </c>
      <c r="W89" s="95">
        <v>2022</v>
      </c>
      <c r="X89" s="43">
        <v>3214815.68</v>
      </c>
      <c r="Y89" s="43">
        <f>+(K89*12.08+L89*20.47)*12</f>
        <v>1020416.9280000001</v>
      </c>
      <c r="Z89" s="128"/>
      <c r="AA89" s="130">
        <f>+N89-'[4]Приложение № 2'!E82</f>
        <v>8032944.6082023317</v>
      </c>
      <c r="AB89" s="128"/>
      <c r="AC89" s="128"/>
      <c r="AD89" s="130">
        <f>+N89-'[4]Приложение № 2'!E82</f>
        <v>8032944.6082023317</v>
      </c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14">
        <f>+N89-'Приложение №2'!E89</f>
        <v>0</v>
      </c>
      <c r="AQ89" s="43">
        <v>4147710.76</v>
      </c>
      <c r="AR89" s="1">
        <f>+(K89*13.29+L89*22.52)*12*0.85</f>
        <v>954233.42939999979</v>
      </c>
      <c r="AS89" s="1">
        <f>+(K89*13.29+L89*22.52)*12*30</f>
        <v>33678826.919999994</v>
      </c>
      <c r="AT89" s="36">
        <f t="shared" si="28"/>
        <v>-29759417.371197663</v>
      </c>
    </row>
    <row r="90" spans="1:46" x14ac:dyDescent="0.25">
      <c r="A90" s="91">
        <f t="shared" si="24"/>
        <v>76</v>
      </c>
      <c r="B90" s="92">
        <f t="shared" si="25"/>
        <v>76</v>
      </c>
      <c r="C90" s="92" t="s">
        <v>73</v>
      </c>
      <c r="D90" s="92" t="s">
        <v>337</v>
      </c>
      <c r="E90" s="93">
        <v>1990</v>
      </c>
      <c r="F90" s="93">
        <v>2005</v>
      </c>
      <c r="G90" s="93" t="s">
        <v>52</v>
      </c>
      <c r="H90" s="93">
        <v>5</v>
      </c>
      <c r="I90" s="93">
        <v>4</v>
      </c>
      <c r="J90" s="52">
        <v>4982</v>
      </c>
      <c r="K90" s="52">
        <v>4404.6000000000004</v>
      </c>
      <c r="L90" s="52">
        <v>0</v>
      </c>
      <c r="M90" s="94">
        <v>212</v>
      </c>
      <c r="N90" s="78">
        <f t="shared" si="27"/>
        <v>29481765.911612161</v>
      </c>
      <c r="O90" s="52"/>
      <c r="P90" s="79">
        <v>8060872.4300000006</v>
      </c>
      <c r="Q90" s="79"/>
      <c r="R90" s="79">
        <f>+AQ90+AR90</f>
        <v>2550477.0000000005</v>
      </c>
      <c r="S90" s="79">
        <f>+'Приложение №2'!E90-'Приложение №1'!P90-'Приложение №1'!R90-'Приложение №1'!T90</f>
        <v>16238030.801612156</v>
      </c>
      <c r="T90" s="52">
        <v>2632385.6800000016</v>
      </c>
      <c r="U90" s="79">
        <f t="shared" ref="U90:V120" si="29">$N90/($K90+$L90)</f>
        <v>6693.4036942315215</v>
      </c>
      <c r="V90" s="79">
        <f t="shared" si="29"/>
        <v>6693.4036942315215</v>
      </c>
      <c r="W90" s="95">
        <v>2022</v>
      </c>
      <c r="X90" s="36" t="e">
        <f>+#REF!-'[1]Приложение №1'!$P1043</f>
        <v>#REF!</v>
      </c>
      <c r="Z90" s="38">
        <f t="shared" ref="Z90:Z120" si="30">SUM(AA90:AO90)</f>
        <v>49032236.020000011</v>
      </c>
      <c r="AA90" s="34">
        <v>0</v>
      </c>
      <c r="AB90" s="34">
        <v>0</v>
      </c>
      <c r="AC90" s="34">
        <v>4479661.5288129607</v>
      </c>
      <c r="AD90" s="34">
        <v>0</v>
      </c>
      <c r="AE90" s="34">
        <v>0</v>
      </c>
      <c r="AF90" s="34"/>
      <c r="AG90" s="34">
        <v>0</v>
      </c>
      <c r="AH90" s="34">
        <v>0</v>
      </c>
      <c r="AI90" s="34">
        <v>13044373.2933948</v>
      </c>
      <c r="AJ90" s="34">
        <v>0</v>
      </c>
      <c r="AK90" s="34">
        <v>25325724.749393042</v>
      </c>
      <c r="AL90" s="34">
        <v>0</v>
      </c>
      <c r="AM90" s="34">
        <v>4755116.6318000006</v>
      </c>
      <c r="AN90" s="39">
        <v>490322.3602</v>
      </c>
      <c r="AO90" s="40">
        <v>937037.45639919979</v>
      </c>
      <c r="AP90" s="114">
        <f>+N90-'Приложение №2'!E90</f>
        <v>0</v>
      </c>
      <c r="AQ90" s="1">
        <f>2210839.58-109631.78</f>
        <v>2101207.8000000003</v>
      </c>
      <c r="AR90" s="1">
        <f t="shared" ref="AR90:AR111" si="31">+(K90*10+L90*20)*12*0.85</f>
        <v>449269.2</v>
      </c>
      <c r="AS90" s="1">
        <f>+(K90*10+L90*20)*12*30-126359.21</f>
        <v>15730200.789999999</v>
      </c>
      <c r="AT90" s="36">
        <f t="shared" si="28"/>
        <v>507830.01161215641</v>
      </c>
    </row>
    <row r="91" spans="1:46" x14ac:dyDescent="0.25">
      <c r="A91" s="91">
        <f t="shared" si="24"/>
        <v>77</v>
      </c>
      <c r="B91" s="92">
        <f t="shared" si="25"/>
        <v>77</v>
      </c>
      <c r="C91" s="92" t="s">
        <v>73</v>
      </c>
      <c r="D91" s="92" t="s">
        <v>469</v>
      </c>
      <c r="E91" s="93">
        <v>1970</v>
      </c>
      <c r="F91" s="93">
        <v>2013</v>
      </c>
      <c r="G91" s="93" t="s">
        <v>45</v>
      </c>
      <c r="H91" s="93">
        <v>5</v>
      </c>
      <c r="I91" s="93">
        <v>4</v>
      </c>
      <c r="J91" s="52">
        <v>3068</v>
      </c>
      <c r="K91" s="52">
        <v>2483.8000000000002</v>
      </c>
      <c r="L91" s="52">
        <v>584.20000000000005</v>
      </c>
      <c r="M91" s="94">
        <v>142</v>
      </c>
      <c r="N91" s="78">
        <f t="shared" si="27"/>
        <v>10485475.24536532</v>
      </c>
      <c r="O91" s="52"/>
      <c r="P91" s="79">
        <v>3218407.5900000003</v>
      </c>
      <c r="Q91" s="79"/>
      <c r="R91" s="79">
        <f>+AQ91+AR91</f>
        <v>876693.16999999993</v>
      </c>
      <c r="S91" s="79">
        <f>+'Приложение №2'!E91-'Приложение №1'!R91-P91</f>
        <v>6390374.48536532</v>
      </c>
      <c r="T91" s="52"/>
      <c r="U91" s="79">
        <f t="shared" si="29"/>
        <v>3417.6907579417602</v>
      </c>
      <c r="V91" s="79">
        <f t="shared" si="29"/>
        <v>3417.6907579417602</v>
      </c>
      <c r="W91" s="95">
        <v>2022</v>
      </c>
      <c r="X91" s="36" t="e">
        <f>+#REF!-'[1]Приложение №1'!$P1441</f>
        <v>#REF!</v>
      </c>
      <c r="Z91" s="38">
        <f t="shared" si="30"/>
        <v>25875618.41</v>
      </c>
      <c r="AA91" s="34">
        <v>5945419.54417866</v>
      </c>
      <c r="AB91" s="34">
        <v>2118597.4078747798</v>
      </c>
      <c r="AC91" s="34">
        <v>2213462.8846331402</v>
      </c>
      <c r="AD91" s="34">
        <v>1385767.7235401999</v>
      </c>
      <c r="AE91" s="34">
        <v>0</v>
      </c>
      <c r="AF91" s="34"/>
      <c r="AG91" s="34">
        <v>228142.02967667999</v>
      </c>
      <c r="AH91" s="34">
        <v>0</v>
      </c>
      <c r="AI91" s="34">
        <v>10869131.540912401</v>
      </c>
      <c r="AJ91" s="34">
        <v>0</v>
      </c>
      <c r="AK91" s="34">
        <v>0</v>
      </c>
      <c r="AL91" s="34">
        <v>0</v>
      </c>
      <c r="AM91" s="34">
        <v>2358614.5958000002</v>
      </c>
      <c r="AN91" s="39">
        <v>258756.18410000001</v>
      </c>
      <c r="AO91" s="40">
        <v>497726.49928414001</v>
      </c>
      <c r="AP91" s="114">
        <f>+N91-'Приложение №2'!E91</f>
        <v>0</v>
      </c>
      <c r="AQ91" s="1">
        <v>504168.77</v>
      </c>
      <c r="AR91" s="1">
        <f t="shared" si="31"/>
        <v>372524.39999999997</v>
      </c>
      <c r="AS91" s="1">
        <f>+(K91*10+L91*20)*12*30</f>
        <v>13147920</v>
      </c>
      <c r="AT91" s="36">
        <f t="shared" si="28"/>
        <v>-6757545.51463468</v>
      </c>
    </row>
    <row r="92" spans="1:46" x14ac:dyDescent="0.25">
      <c r="A92" s="91">
        <f t="shared" si="24"/>
        <v>78</v>
      </c>
      <c r="B92" s="92">
        <f t="shared" si="25"/>
        <v>78</v>
      </c>
      <c r="C92" s="92" t="s">
        <v>73</v>
      </c>
      <c r="D92" s="92" t="s">
        <v>540</v>
      </c>
      <c r="E92" s="93">
        <v>1996</v>
      </c>
      <c r="F92" s="93"/>
      <c r="G92" s="93" t="s">
        <v>52</v>
      </c>
      <c r="H92" s="93">
        <v>5</v>
      </c>
      <c r="I92" s="93">
        <v>2</v>
      </c>
      <c r="J92" s="52">
        <v>3019</v>
      </c>
      <c r="K92" s="52">
        <v>2443.9</v>
      </c>
      <c r="L92" s="52">
        <v>0</v>
      </c>
      <c r="M92" s="94">
        <v>97</v>
      </c>
      <c r="N92" s="78">
        <f t="shared" si="27"/>
        <v>5574102.9828846604</v>
      </c>
      <c r="O92" s="52"/>
      <c r="P92" s="79">
        <v>421112.51</v>
      </c>
      <c r="Q92" s="79"/>
      <c r="R92" s="79">
        <f>+AQ92+AR92-103102.05-574610.82</f>
        <v>1310388.0899999999</v>
      </c>
      <c r="S92" s="79">
        <f>+'Приложение №2'!E92-'Приложение №1'!R92-P92</f>
        <v>3842602.3828846607</v>
      </c>
      <c r="T92" s="52">
        <f>+'Приложение №2'!E92-'Приложение №1'!P92-'Приложение №1'!Q92-'Приложение №1'!R92-'Приложение №1'!S92</f>
        <v>0</v>
      </c>
      <c r="U92" s="79">
        <f t="shared" si="29"/>
        <v>2280.8228580893901</v>
      </c>
      <c r="V92" s="79">
        <f t="shared" si="29"/>
        <v>2280.8228580893901</v>
      </c>
      <c r="W92" s="95">
        <v>2022</v>
      </c>
      <c r="X92" s="36" t="e">
        <f>+#REF!-'[1]Приложение №1'!$P1442</f>
        <v>#REF!</v>
      </c>
      <c r="Z92" s="38">
        <f t="shared" si="30"/>
        <v>42710518.469999999</v>
      </c>
      <c r="AA92" s="34">
        <v>4563184.2077858401</v>
      </c>
      <c r="AB92" s="34">
        <v>2639014.1793056997</v>
      </c>
      <c r="AC92" s="34">
        <v>2789633.3844447597</v>
      </c>
      <c r="AD92" s="34">
        <v>2127119.1704859594</v>
      </c>
      <c r="AE92" s="34">
        <v>849740.56339409994</v>
      </c>
      <c r="AF92" s="34"/>
      <c r="AG92" s="34">
        <v>226743.42160260002</v>
      </c>
      <c r="AH92" s="34">
        <v>0</v>
      </c>
      <c r="AI92" s="34">
        <v>8123162.6588364001</v>
      </c>
      <c r="AJ92" s="34">
        <v>0</v>
      </c>
      <c r="AK92" s="34">
        <v>15771166.374696182</v>
      </c>
      <c r="AL92" s="34">
        <v>0</v>
      </c>
      <c r="AM92" s="34">
        <v>4382571.3064000001</v>
      </c>
      <c r="AN92" s="39">
        <v>427105.18469999998</v>
      </c>
      <c r="AO92" s="40">
        <v>811078.01834846009</v>
      </c>
      <c r="AP92" s="114">
        <f>+N92-'Приложение №2'!E92</f>
        <v>0</v>
      </c>
      <c r="AQ92" s="1">
        <v>1738823.16</v>
      </c>
      <c r="AR92" s="1">
        <f t="shared" si="31"/>
        <v>249277.8</v>
      </c>
      <c r="AS92" s="1">
        <f>+(K92*10+L92*20)*12*30</f>
        <v>8798040</v>
      </c>
      <c r="AT92" s="36">
        <f t="shared" si="28"/>
        <v>-4955437.6171153393</v>
      </c>
    </row>
    <row r="93" spans="1:46" x14ac:dyDescent="0.25">
      <c r="A93" s="91">
        <f t="shared" si="24"/>
        <v>79</v>
      </c>
      <c r="B93" s="92">
        <f t="shared" si="25"/>
        <v>79</v>
      </c>
      <c r="C93" s="92" t="s">
        <v>73</v>
      </c>
      <c r="D93" s="92" t="s">
        <v>342</v>
      </c>
      <c r="E93" s="93">
        <v>1982</v>
      </c>
      <c r="F93" s="93">
        <v>2013</v>
      </c>
      <c r="G93" s="93" t="s">
        <v>52</v>
      </c>
      <c r="H93" s="93">
        <v>5</v>
      </c>
      <c r="I93" s="93">
        <v>4</v>
      </c>
      <c r="J93" s="52">
        <v>4923.8999999999996</v>
      </c>
      <c r="K93" s="52">
        <v>4353.2</v>
      </c>
      <c r="L93" s="52">
        <v>0</v>
      </c>
      <c r="M93" s="94">
        <v>184</v>
      </c>
      <c r="N93" s="78">
        <f t="shared" si="27"/>
        <v>2006872.7686219998</v>
      </c>
      <c r="O93" s="52"/>
      <c r="P93" s="79"/>
      <c r="Q93" s="79"/>
      <c r="R93" s="79">
        <f>+'Приложение №2'!E93</f>
        <v>2006872.7686219998</v>
      </c>
      <c r="S93" s="79">
        <f>+'Приложение №2'!E93-'Приложение №1'!R93</f>
        <v>0</v>
      </c>
      <c r="T93" s="52">
        <f>+'Приложение №2'!E93-'Приложение №1'!P93-'Приложение №1'!Q93-'Приложение №1'!R93-'Приложение №1'!S93</f>
        <v>0</v>
      </c>
      <c r="U93" s="79">
        <f t="shared" si="29"/>
        <v>461.01092727694567</v>
      </c>
      <c r="V93" s="79">
        <f t="shared" si="29"/>
        <v>461.01092727694567</v>
      </c>
      <c r="W93" s="95">
        <v>2022</v>
      </c>
      <c r="X93" s="36" t="e">
        <f>+#REF!-'[1]Приложение №1'!$P1051</f>
        <v>#REF!</v>
      </c>
      <c r="Z93" s="38">
        <f t="shared" si="30"/>
        <v>2003612.24</v>
      </c>
      <c r="AA93" s="34">
        <v>0</v>
      </c>
      <c r="AB93" s="34">
        <v>0</v>
      </c>
      <c r="AC93" s="34">
        <v>0</v>
      </c>
      <c r="AD93" s="34">
        <v>0</v>
      </c>
      <c r="AE93" s="34">
        <v>1857825.9394380001</v>
      </c>
      <c r="AF93" s="34"/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99984.47</v>
      </c>
      <c r="AN93" s="34">
        <v>5174.9399999999996</v>
      </c>
      <c r="AO93" s="40">
        <v>40626.890562000008</v>
      </c>
      <c r="AP93" s="114">
        <f>+N93-'Приложение №2'!E93</f>
        <v>0</v>
      </c>
      <c r="AQ93" s="1">
        <v>2027227.26</v>
      </c>
      <c r="AR93" s="1">
        <f t="shared" si="31"/>
        <v>444026.39999999997</v>
      </c>
      <c r="AS93" s="1">
        <f>+(K93*10+L93*20)*12*30</f>
        <v>15671520</v>
      </c>
      <c r="AT93" s="36">
        <f t="shared" si="28"/>
        <v>-15671520</v>
      </c>
    </row>
    <row r="94" spans="1:46" x14ac:dyDescent="0.25">
      <c r="A94" s="91">
        <f t="shared" si="24"/>
        <v>80</v>
      </c>
      <c r="B94" s="92">
        <f t="shared" si="25"/>
        <v>80</v>
      </c>
      <c r="C94" s="92" t="s">
        <v>73</v>
      </c>
      <c r="D94" s="92" t="s">
        <v>343</v>
      </c>
      <c r="E94" s="93">
        <v>1981</v>
      </c>
      <c r="F94" s="93">
        <v>2013</v>
      </c>
      <c r="G94" s="93" t="s">
        <v>52</v>
      </c>
      <c r="H94" s="93">
        <v>5</v>
      </c>
      <c r="I94" s="93">
        <v>4</v>
      </c>
      <c r="J94" s="52">
        <v>4944.1000000000004</v>
      </c>
      <c r="K94" s="52">
        <v>4354.8999999999996</v>
      </c>
      <c r="L94" s="52">
        <v>0</v>
      </c>
      <c r="M94" s="94">
        <v>212</v>
      </c>
      <c r="N94" s="78">
        <f t="shared" si="27"/>
        <v>2008071.8906700001</v>
      </c>
      <c r="O94" s="52"/>
      <c r="P94" s="79"/>
      <c r="Q94" s="79"/>
      <c r="R94" s="79">
        <f>+'Приложение №2'!E94</f>
        <v>2008071.8906700001</v>
      </c>
      <c r="S94" s="79">
        <f>+'Приложение №2'!E94-'Приложение №1'!R94</f>
        <v>0</v>
      </c>
      <c r="T94" s="52">
        <f>+'Приложение №2'!E94-'Приложение №1'!P94-'Приложение №1'!Q94-'Приложение №1'!R94-'Приложение №1'!S94</f>
        <v>0</v>
      </c>
      <c r="U94" s="79">
        <f t="shared" si="29"/>
        <v>461.10631487979066</v>
      </c>
      <c r="V94" s="79">
        <f t="shared" si="29"/>
        <v>461.10631487979066</v>
      </c>
      <c r="W94" s="95">
        <v>2022</v>
      </c>
      <c r="X94" s="36" t="e">
        <f>+#REF!-'[1]Приложение №1'!$P1052</f>
        <v>#REF!</v>
      </c>
      <c r="Z94" s="38">
        <f t="shared" si="30"/>
        <v>2005269.71</v>
      </c>
      <c r="AA94" s="34">
        <v>0</v>
      </c>
      <c r="AB94" s="34">
        <v>0</v>
      </c>
      <c r="AC94" s="34">
        <v>0</v>
      </c>
      <c r="AD94" s="34">
        <v>0</v>
      </c>
      <c r="AE94" s="34">
        <v>1855611.1229879998</v>
      </c>
      <c r="AF94" s="34"/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103902.76</v>
      </c>
      <c r="AN94" s="34">
        <v>5177.37</v>
      </c>
      <c r="AO94" s="40">
        <v>40578.457011999999</v>
      </c>
      <c r="AP94" s="114">
        <f>+N94-'Приложение №2'!E94</f>
        <v>0</v>
      </c>
      <c r="AQ94" s="1">
        <v>2139968.2200000002</v>
      </c>
      <c r="AR94" s="1">
        <f t="shared" si="31"/>
        <v>444199.8</v>
      </c>
      <c r="AS94" s="1">
        <f>+(K94*10+L94*20)*12*30</f>
        <v>15677640</v>
      </c>
      <c r="AT94" s="36">
        <f t="shared" si="28"/>
        <v>-15677640</v>
      </c>
    </row>
    <row r="95" spans="1:46" x14ac:dyDescent="0.25">
      <c r="A95" s="91">
        <f t="shared" si="24"/>
        <v>81</v>
      </c>
      <c r="B95" s="92">
        <f t="shared" si="25"/>
        <v>81</v>
      </c>
      <c r="C95" s="92" t="s">
        <v>73</v>
      </c>
      <c r="D95" s="92" t="s">
        <v>344</v>
      </c>
      <c r="E95" s="93">
        <v>1985</v>
      </c>
      <c r="F95" s="93">
        <v>2013</v>
      </c>
      <c r="G95" s="93" t="s">
        <v>52</v>
      </c>
      <c r="H95" s="93">
        <v>5</v>
      </c>
      <c r="I95" s="93">
        <v>4</v>
      </c>
      <c r="J95" s="52">
        <v>4831.5</v>
      </c>
      <c r="K95" s="52">
        <v>4248.8999999999996</v>
      </c>
      <c r="L95" s="52">
        <v>0</v>
      </c>
      <c r="M95" s="94">
        <v>185</v>
      </c>
      <c r="N95" s="78">
        <f t="shared" si="27"/>
        <v>2143571.541216</v>
      </c>
      <c r="O95" s="52"/>
      <c r="P95" s="79"/>
      <c r="Q95" s="79"/>
      <c r="R95" s="79">
        <f>+AQ95+AR95</f>
        <v>1087397.3400000001</v>
      </c>
      <c r="S95" s="79">
        <f>+'Приложение №2'!E95-'Приложение №1'!R95</f>
        <v>1056174.2012159999</v>
      </c>
      <c r="T95" s="52">
        <f>+'Приложение №2'!E95-'Приложение №1'!P95-'Приложение №1'!Q95-'Приложение №1'!R95-'Приложение №1'!S95</f>
        <v>0</v>
      </c>
      <c r="U95" s="79">
        <f t="shared" si="29"/>
        <v>504.50035096519105</v>
      </c>
      <c r="V95" s="79">
        <f t="shared" si="29"/>
        <v>504.50035096519105</v>
      </c>
      <c r="W95" s="95">
        <v>2022</v>
      </c>
      <c r="X95" s="36" t="e">
        <f>+#REF!-'[1]Приложение №1'!$P1053</f>
        <v>#REF!</v>
      </c>
      <c r="Z95" s="38">
        <f t="shared" si="30"/>
        <v>14731405.994299399</v>
      </c>
      <c r="AA95" s="34">
        <v>0</v>
      </c>
      <c r="AB95" s="34">
        <v>0</v>
      </c>
      <c r="AC95" s="34">
        <v>0</v>
      </c>
      <c r="AD95" s="34">
        <v>0</v>
      </c>
      <c r="AE95" s="34">
        <v>1320450.7628806198</v>
      </c>
      <c r="AF95" s="34"/>
      <c r="AG95" s="34">
        <v>0</v>
      </c>
      <c r="AH95" s="34">
        <v>0</v>
      </c>
      <c r="AI95" s="34"/>
      <c r="AJ95" s="34">
        <v>0</v>
      </c>
      <c r="AK95" s="34">
        <v>0</v>
      </c>
      <c r="AL95" s="34">
        <v>9638500.1460678</v>
      </c>
      <c r="AM95" s="34">
        <v>2983222.9760999996</v>
      </c>
      <c r="AN95" s="39">
        <v>273543.60320000001</v>
      </c>
      <c r="AO95" s="40">
        <v>515688.50605098007</v>
      </c>
      <c r="AP95" s="114">
        <f>+N95-'Приложение №2'!E95</f>
        <v>0</v>
      </c>
      <c r="AQ95" s="1">
        <f>2031310.17-1377300.63</f>
        <v>654009.54</v>
      </c>
      <c r="AR95" s="1">
        <f t="shared" si="31"/>
        <v>433387.8</v>
      </c>
      <c r="AS95" s="1">
        <f>+(K95*10+L95*20)*12*30-4430181.56</f>
        <v>10865858.440000001</v>
      </c>
      <c r="AT95" s="36">
        <f t="shared" si="28"/>
        <v>-9809684.2387840021</v>
      </c>
    </row>
    <row r="96" spans="1:46" x14ac:dyDescent="0.25">
      <c r="A96" s="91">
        <f t="shared" si="24"/>
        <v>82</v>
      </c>
      <c r="B96" s="92">
        <f t="shared" si="25"/>
        <v>82</v>
      </c>
      <c r="C96" s="92" t="s">
        <v>73</v>
      </c>
      <c r="D96" s="92" t="s">
        <v>191</v>
      </c>
      <c r="E96" s="93">
        <v>1973</v>
      </c>
      <c r="F96" s="93">
        <v>2013</v>
      </c>
      <c r="G96" s="93" t="s">
        <v>45</v>
      </c>
      <c r="H96" s="93">
        <v>4</v>
      </c>
      <c r="I96" s="93">
        <v>4</v>
      </c>
      <c r="J96" s="52">
        <v>2799.6</v>
      </c>
      <c r="K96" s="52">
        <v>1950.2</v>
      </c>
      <c r="L96" s="52">
        <v>849.4</v>
      </c>
      <c r="M96" s="94">
        <v>97</v>
      </c>
      <c r="N96" s="78">
        <f t="shared" si="27"/>
        <v>856186.02</v>
      </c>
      <c r="O96" s="52"/>
      <c r="P96" s="79"/>
      <c r="Q96" s="79"/>
      <c r="R96" s="97"/>
      <c r="S96" s="79">
        <f>+'Приложение №2'!E96</f>
        <v>856186.02</v>
      </c>
      <c r="T96" s="52"/>
      <c r="U96" s="79">
        <f t="shared" si="29"/>
        <v>305.82441063009003</v>
      </c>
      <c r="V96" s="79">
        <f t="shared" si="29"/>
        <v>305.82441063009003</v>
      </c>
      <c r="W96" s="95">
        <v>2022</v>
      </c>
      <c r="X96" s="36" t="e">
        <f>+#REF!-'[1]Приложение №1'!$P670</f>
        <v>#REF!</v>
      </c>
      <c r="Z96" s="38">
        <f t="shared" si="30"/>
        <v>12055712.754182</v>
      </c>
      <c r="AA96" s="34">
        <v>0</v>
      </c>
      <c r="AB96" s="34">
        <v>0</v>
      </c>
      <c r="AC96" s="34">
        <v>0</v>
      </c>
      <c r="AD96" s="34">
        <v>0</v>
      </c>
      <c r="AE96" s="34">
        <v>855198.98</v>
      </c>
      <c r="AF96" s="34"/>
      <c r="AG96" s="34">
        <v>0</v>
      </c>
      <c r="AH96" s="34">
        <v>0</v>
      </c>
      <c r="AI96" s="34">
        <v>0</v>
      </c>
      <c r="AJ96" s="34">
        <v>0</v>
      </c>
      <c r="AK96" s="34">
        <v>4622378.1154139396</v>
      </c>
      <c r="AL96" s="34">
        <v>4985775.8594565606</v>
      </c>
      <c r="AM96" s="34">
        <v>1265941.3650000002</v>
      </c>
      <c r="AN96" s="39">
        <v>113650.91250000001</v>
      </c>
      <c r="AO96" s="40">
        <v>212767.52181150002</v>
      </c>
      <c r="AP96" s="114">
        <f>+N96-'Приложение №2'!E96</f>
        <v>0</v>
      </c>
      <c r="AQ96" s="1">
        <v>1792695.27</v>
      </c>
      <c r="AR96" s="1">
        <f t="shared" si="31"/>
        <v>372198</v>
      </c>
      <c r="AS96" s="1">
        <f>+(K96*10+L96*20)*12*30</f>
        <v>13136400</v>
      </c>
      <c r="AT96" s="36">
        <f t="shared" si="28"/>
        <v>-12280213.98</v>
      </c>
    </row>
    <row r="97" spans="1:46" x14ac:dyDescent="0.25">
      <c r="A97" s="91">
        <f t="shared" si="24"/>
        <v>83</v>
      </c>
      <c r="B97" s="92">
        <f t="shared" si="25"/>
        <v>83</v>
      </c>
      <c r="C97" s="92" t="s">
        <v>73</v>
      </c>
      <c r="D97" s="92" t="s">
        <v>192</v>
      </c>
      <c r="E97" s="93">
        <v>1976</v>
      </c>
      <c r="F97" s="93">
        <v>2013</v>
      </c>
      <c r="G97" s="93" t="s">
        <v>52</v>
      </c>
      <c r="H97" s="93">
        <v>4</v>
      </c>
      <c r="I97" s="93">
        <v>6</v>
      </c>
      <c r="J97" s="52">
        <v>5727.3</v>
      </c>
      <c r="K97" s="52">
        <v>4928.1000000000004</v>
      </c>
      <c r="L97" s="52">
        <v>70.7</v>
      </c>
      <c r="M97" s="94">
        <v>234</v>
      </c>
      <c r="N97" s="78">
        <f t="shared" si="27"/>
        <v>2296257.4311860004</v>
      </c>
      <c r="O97" s="52"/>
      <c r="P97" s="79">
        <v>1556194.47</v>
      </c>
      <c r="Q97" s="79"/>
      <c r="R97" s="79">
        <f>+'Приложение №2'!E97-'Приложение №1'!P97-'Приложение №1'!S97</f>
        <v>274059.37118600035</v>
      </c>
      <c r="S97" s="79">
        <v>466003.59</v>
      </c>
      <c r="T97" s="52">
        <f>+'Приложение №2'!E97-'Приложение №1'!P97-'Приложение №1'!Q97-'Приложение №1'!R97-'Приложение №1'!S97</f>
        <v>0</v>
      </c>
      <c r="U97" s="79">
        <f t="shared" si="29"/>
        <v>459.36173305313281</v>
      </c>
      <c r="V97" s="79">
        <f t="shared" si="29"/>
        <v>459.36173305313281</v>
      </c>
      <c r="W97" s="95">
        <v>2022</v>
      </c>
      <c r="X97" s="36">
        <f>+S97-'[1]Приложение №1'!$P671</f>
        <v>-7704500.1799999997</v>
      </c>
      <c r="Z97" s="38">
        <f t="shared" si="30"/>
        <v>8101376.7311859997</v>
      </c>
      <c r="AA97" s="34">
        <v>0</v>
      </c>
      <c r="AB97" s="34">
        <v>0</v>
      </c>
      <c r="AC97" s="34">
        <v>5108867.6053762194</v>
      </c>
      <c r="AD97" s="34">
        <v>0</v>
      </c>
      <c r="AE97" s="34">
        <v>2022198.06</v>
      </c>
      <c r="AF97" s="34"/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786081.95299999998</v>
      </c>
      <c r="AN97" s="39">
        <v>60658.294300000001</v>
      </c>
      <c r="AO97" s="40">
        <v>123570.81850978</v>
      </c>
      <c r="AP97" s="114">
        <f>+N97-'Приложение №2'!E97</f>
        <v>0</v>
      </c>
      <c r="AQ97" s="1">
        <f>2269068.63-1153662.35-337091.58</f>
        <v>778314.69999999972</v>
      </c>
      <c r="AR97" s="1">
        <f t="shared" si="31"/>
        <v>517089</v>
      </c>
      <c r="AS97" s="1">
        <f>+(K97*10+L97*20)*12*30-1213002.672-2895880.10928442</f>
        <v>14141317.218715582</v>
      </c>
      <c r="AT97" s="36">
        <f t="shared" si="28"/>
        <v>-13675313.628715582</v>
      </c>
    </row>
    <row r="98" spans="1:46" x14ac:dyDescent="0.25">
      <c r="A98" s="91">
        <f t="shared" si="24"/>
        <v>84</v>
      </c>
      <c r="B98" s="92">
        <f t="shared" si="25"/>
        <v>84</v>
      </c>
      <c r="C98" s="92" t="s">
        <v>73</v>
      </c>
      <c r="D98" s="92" t="s">
        <v>348</v>
      </c>
      <c r="E98" s="93">
        <v>1979</v>
      </c>
      <c r="F98" s="93">
        <v>2013</v>
      </c>
      <c r="G98" s="93" t="s">
        <v>52</v>
      </c>
      <c r="H98" s="93">
        <v>4</v>
      </c>
      <c r="I98" s="93">
        <v>6</v>
      </c>
      <c r="J98" s="52">
        <v>5599.1</v>
      </c>
      <c r="K98" s="52">
        <v>5005.8999999999996</v>
      </c>
      <c r="L98" s="52">
        <v>0</v>
      </c>
      <c r="M98" s="94">
        <v>207</v>
      </c>
      <c r="N98" s="78">
        <f t="shared" si="27"/>
        <v>14004698.13724456</v>
      </c>
      <c r="O98" s="52"/>
      <c r="P98" s="79"/>
      <c r="Q98" s="79"/>
      <c r="R98" s="79">
        <f>+AQ98+AR98-114059</f>
        <v>2768356.94</v>
      </c>
      <c r="S98" s="79">
        <f>+'Приложение №2'!E98-'Приложение №1'!R98</f>
        <v>11236341.19724456</v>
      </c>
      <c r="T98" s="52">
        <f>+'Приложение №2'!E98-'Приложение №1'!P98-'Приложение №1'!Q98-'Приложение №1'!R98-'Приложение №1'!S98</f>
        <v>0</v>
      </c>
      <c r="U98" s="79">
        <f t="shared" si="29"/>
        <v>2797.6384141202502</v>
      </c>
      <c r="V98" s="79">
        <f t="shared" si="29"/>
        <v>2797.6384141202502</v>
      </c>
      <c r="W98" s="95">
        <v>2022</v>
      </c>
      <c r="X98" s="36" t="e">
        <f>+#REF!-'[1]Приложение №1'!$P1069</f>
        <v>#REF!</v>
      </c>
      <c r="Z98" s="38">
        <f t="shared" si="30"/>
        <v>28192630.469999995</v>
      </c>
      <c r="AA98" s="34">
        <v>8364919.510725962</v>
      </c>
      <c r="AB98" s="34">
        <v>4837661.63124552</v>
      </c>
      <c r="AC98" s="34">
        <v>5113766.538725879</v>
      </c>
      <c r="AD98" s="34">
        <v>3899290.4561225995</v>
      </c>
      <c r="AE98" s="34">
        <v>1557686.7201785401</v>
      </c>
      <c r="AF98" s="34"/>
      <c r="AG98" s="34">
        <v>415650.64718099998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3192764.7577999998</v>
      </c>
      <c r="AN98" s="39">
        <v>281926.30469999998</v>
      </c>
      <c r="AO98" s="40">
        <v>528963.90332049993</v>
      </c>
      <c r="AP98" s="114">
        <f>+N98-'Приложение №2'!E98</f>
        <v>0</v>
      </c>
      <c r="AQ98" s="1">
        <v>2371814.14</v>
      </c>
      <c r="AR98" s="1">
        <f t="shared" si="31"/>
        <v>510601.8</v>
      </c>
      <c r="AS98" s="1">
        <f>+(K98*10+L98*20)*12*30-3198417.38</f>
        <v>14822822.620000001</v>
      </c>
      <c r="AT98" s="36">
        <f t="shared" si="28"/>
        <v>-3586481.4227554407</v>
      </c>
    </row>
    <row r="99" spans="1:46" x14ac:dyDescent="0.25">
      <c r="A99" s="91">
        <f t="shared" si="24"/>
        <v>85</v>
      </c>
      <c r="B99" s="92">
        <f t="shared" si="25"/>
        <v>85</v>
      </c>
      <c r="C99" s="92" t="s">
        <v>73</v>
      </c>
      <c r="D99" s="92" t="s">
        <v>349</v>
      </c>
      <c r="E99" s="93">
        <v>1976</v>
      </c>
      <c r="F99" s="93">
        <v>2013</v>
      </c>
      <c r="G99" s="93" t="s">
        <v>52</v>
      </c>
      <c r="H99" s="93">
        <v>4</v>
      </c>
      <c r="I99" s="93">
        <v>6</v>
      </c>
      <c r="J99" s="52">
        <v>5761.37</v>
      </c>
      <c r="K99" s="52">
        <v>4953.17</v>
      </c>
      <c r="L99" s="52">
        <v>0</v>
      </c>
      <c r="M99" s="94">
        <v>208</v>
      </c>
      <c r="N99" s="86">
        <f t="shared" si="27"/>
        <v>6920739.4009156823</v>
      </c>
      <c r="O99" s="52"/>
      <c r="P99" s="79"/>
      <c r="Q99" s="79"/>
      <c r="R99" s="79">
        <f>+AQ99+AR99</f>
        <v>3001913.7399999998</v>
      </c>
      <c r="S99" s="79">
        <f>+'Приложение №2'!E99-'Приложение №1'!R99</f>
        <v>3918825.6609156816</v>
      </c>
      <c r="T99" s="79">
        <v>9.3132257461547852E-10</v>
      </c>
      <c r="U99" s="52">
        <f t="shared" si="29"/>
        <v>1397.2343773615044</v>
      </c>
      <c r="V99" s="52">
        <f t="shared" si="29"/>
        <v>1397.2343773615044</v>
      </c>
      <c r="W99" s="95">
        <v>2022</v>
      </c>
      <c r="X99" s="36" t="e">
        <f>+#REF!-'[1]Приложение №1'!$P874</f>
        <v>#REF!</v>
      </c>
      <c r="Z99" s="38">
        <f t="shared" si="30"/>
        <v>18855188.25</v>
      </c>
      <c r="AA99" s="34">
        <v>0</v>
      </c>
      <c r="AB99" s="34">
        <v>4852018.6895581791</v>
      </c>
      <c r="AC99" s="34">
        <v>5128943.0079808198</v>
      </c>
      <c r="AD99" s="34">
        <v>3910862.6451854394</v>
      </c>
      <c r="AE99" s="34">
        <v>1562309.5679603999</v>
      </c>
      <c r="AF99" s="34"/>
      <c r="AG99" s="34">
        <v>416884.20653627999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2448551.2283000001</v>
      </c>
      <c r="AN99" s="39">
        <v>188551.88250000004</v>
      </c>
      <c r="AO99" s="40">
        <v>347067.0219788801</v>
      </c>
      <c r="AP99" s="114">
        <f>+N99-'Приложение №2'!E99</f>
        <v>0</v>
      </c>
      <c r="AQ99" s="1">
        <f>2496690.4</f>
        <v>2496690.4</v>
      </c>
      <c r="AR99" s="1">
        <f t="shared" si="31"/>
        <v>505223.33999999991</v>
      </c>
      <c r="AS99" s="1">
        <f>+(K99*10+L99*20)*12*30</f>
        <v>17831411.999999996</v>
      </c>
      <c r="AT99" s="36">
        <f t="shared" si="28"/>
        <v>-13912586.339084314</v>
      </c>
    </row>
    <row r="100" spans="1:46" x14ac:dyDescent="0.25">
      <c r="A100" s="91">
        <f t="shared" si="24"/>
        <v>86</v>
      </c>
      <c r="B100" s="92">
        <f t="shared" si="25"/>
        <v>86</v>
      </c>
      <c r="C100" s="92" t="s">
        <v>73</v>
      </c>
      <c r="D100" s="92" t="s">
        <v>471</v>
      </c>
      <c r="E100" s="93">
        <v>1964</v>
      </c>
      <c r="F100" s="93">
        <v>1978</v>
      </c>
      <c r="G100" s="93" t="s">
        <v>45</v>
      </c>
      <c r="H100" s="93">
        <v>4</v>
      </c>
      <c r="I100" s="93">
        <v>4</v>
      </c>
      <c r="J100" s="52">
        <v>2691.4</v>
      </c>
      <c r="K100" s="52">
        <v>2511.6</v>
      </c>
      <c r="L100" s="52">
        <v>55</v>
      </c>
      <c r="M100" s="94">
        <v>136</v>
      </c>
      <c r="N100" s="78">
        <f t="shared" si="27"/>
        <v>10691923.154309042</v>
      </c>
      <c r="O100" s="52"/>
      <c r="P100" s="79">
        <v>1911330.53</v>
      </c>
      <c r="Q100" s="79"/>
      <c r="R100" s="79">
        <v>1030975.08</v>
      </c>
      <c r="S100" s="79">
        <f>+'Приложение №2'!E100-'Приложение №1'!P100-'Приложение №1'!R100-'Приложение №1'!T100</f>
        <v>7538914.4743090421</v>
      </c>
      <c r="T100" s="52">
        <v>210703.0700000003</v>
      </c>
      <c r="U100" s="79">
        <f t="shared" si="29"/>
        <v>4165.7925482385417</v>
      </c>
      <c r="V100" s="79">
        <f t="shared" si="29"/>
        <v>4165.7925482385417</v>
      </c>
      <c r="W100" s="95">
        <v>2022</v>
      </c>
      <c r="X100" s="36" t="e">
        <f>+#REF!-'[1]Приложение №1'!$P1460</f>
        <v>#REF!</v>
      </c>
      <c r="Z100" s="38">
        <f t="shared" si="30"/>
        <v>27187931.989999998</v>
      </c>
      <c r="AA100" s="34">
        <v>5957834.6788287591</v>
      </c>
      <c r="AB100" s="34">
        <v>2123021.4274273203</v>
      </c>
      <c r="AC100" s="34">
        <v>2218085.0113825197</v>
      </c>
      <c r="AD100" s="34">
        <v>1388661.4588106403</v>
      </c>
      <c r="AE100" s="34">
        <v>849633.77513700002</v>
      </c>
      <c r="AF100" s="34"/>
      <c r="AG100" s="34">
        <v>228618.42683567997</v>
      </c>
      <c r="AH100" s="34">
        <v>0</v>
      </c>
      <c r="AI100" s="34">
        <v>10891828.3075938</v>
      </c>
      <c r="AJ100" s="34">
        <v>0</v>
      </c>
      <c r="AK100" s="34">
        <v>0</v>
      </c>
      <c r="AL100" s="34">
        <v>0</v>
      </c>
      <c r="AM100" s="34">
        <v>2741023.9698999999</v>
      </c>
      <c r="AN100" s="39">
        <v>271879.3199</v>
      </c>
      <c r="AO100" s="40">
        <v>517345.61418428004</v>
      </c>
      <c r="AP100" s="114">
        <f>+N100-'Приложение №2'!E100</f>
        <v>0</v>
      </c>
      <c r="AQ100" s="1">
        <v>1127947.9099999999</v>
      </c>
      <c r="AR100" s="1">
        <f t="shared" si="31"/>
        <v>267403.2</v>
      </c>
      <c r="AS100" s="1">
        <f>+(K100*10+L100*20)*12*30-1866218.37</f>
        <v>7571541.6299999999</v>
      </c>
      <c r="AT100" s="36">
        <f t="shared" si="28"/>
        <v>-32627.155690957792</v>
      </c>
    </row>
    <row r="101" spans="1:46" x14ac:dyDescent="0.25">
      <c r="A101" s="91">
        <f t="shared" si="24"/>
        <v>87</v>
      </c>
      <c r="B101" s="92">
        <f t="shared" si="25"/>
        <v>87</v>
      </c>
      <c r="C101" s="92" t="s">
        <v>73</v>
      </c>
      <c r="D101" s="92" t="s">
        <v>472</v>
      </c>
      <c r="E101" s="93">
        <v>1964</v>
      </c>
      <c r="F101" s="93">
        <v>2013</v>
      </c>
      <c r="G101" s="93" t="s">
        <v>45</v>
      </c>
      <c r="H101" s="93">
        <v>4</v>
      </c>
      <c r="I101" s="93">
        <v>2</v>
      </c>
      <c r="J101" s="52">
        <v>1305.4000000000001</v>
      </c>
      <c r="K101" s="52">
        <v>1212.2</v>
      </c>
      <c r="L101" s="52">
        <v>0</v>
      </c>
      <c r="M101" s="94">
        <v>58</v>
      </c>
      <c r="N101" s="78">
        <f t="shared" si="27"/>
        <v>5198445.9075821005</v>
      </c>
      <c r="O101" s="52"/>
      <c r="P101" s="79">
        <v>474969.93999999994</v>
      </c>
      <c r="Q101" s="79"/>
      <c r="R101" s="79">
        <f>+AQ101+AR101-114795.25</f>
        <v>552763.5</v>
      </c>
      <c r="S101" s="79">
        <f>+'Приложение №2'!E101-'Приложение №1'!P101-'Приложение №1'!Q101-'Приложение №1'!R101</f>
        <v>4170712.467582101</v>
      </c>
      <c r="T101" s="52">
        <f>+'Приложение №2'!E101-'Приложение №1'!P101-'Приложение №1'!Q101-'Приложение №1'!R101-'Приложение №1'!S101</f>
        <v>0</v>
      </c>
      <c r="U101" s="79">
        <f t="shared" si="29"/>
        <v>4288.439125212094</v>
      </c>
      <c r="V101" s="79">
        <f t="shared" si="29"/>
        <v>4288.439125212094</v>
      </c>
      <c r="W101" s="95">
        <v>2022</v>
      </c>
      <c r="X101" s="36" t="e">
        <f>+#REF!-'[1]Приложение №1'!$P1461</f>
        <v>#REF!</v>
      </c>
      <c r="Z101" s="38">
        <f t="shared" si="30"/>
        <v>12125695.48759958</v>
      </c>
      <c r="AA101" s="34">
        <v>2893205.1202508998</v>
      </c>
      <c r="AB101" s="34">
        <v>1030967.92465086</v>
      </c>
      <c r="AC101" s="34"/>
      <c r="AD101" s="34">
        <v>674352.78890196001</v>
      </c>
      <c r="AE101" s="34">
        <v>412593.65314902004</v>
      </c>
      <c r="AF101" s="34"/>
      <c r="AG101" s="34">
        <v>111020.19812099998</v>
      </c>
      <c r="AH101" s="34">
        <v>0</v>
      </c>
      <c r="AI101" s="34">
        <v>5289219.1770767998</v>
      </c>
      <c r="AJ101" s="34">
        <v>0</v>
      </c>
      <c r="AK101" s="34">
        <v>0</v>
      </c>
      <c r="AL101" s="34">
        <v>0</v>
      </c>
      <c r="AM101" s="34">
        <v>1331078.3206</v>
      </c>
      <c r="AN101" s="39">
        <v>132028.27580000003</v>
      </c>
      <c r="AO101" s="40">
        <v>251230.02904904005</v>
      </c>
      <c r="AP101" s="114">
        <f>+N101-'Приложение №2'!E101</f>
        <v>0</v>
      </c>
      <c r="AQ101" s="1">
        <f>572097.59-28183.24</f>
        <v>543914.35</v>
      </c>
      <c r="AR101" s="1">
        <f t="shared" si="31"/>
        <v>123644.4</v>
      </c>
      <c r="AS101" s="1">
        <f>+(K101*10+L101*20)*12*30-225791.95</f>
        <v>4138128.05</v>
      </c>
      <c r="AT101" s="36">
        <f t="shared" si="28"/>
        <v>32584.417582101189</v>
      </c>
    </row>
    <row r="102" spans="1:46" x14ac:dyDescent="0.25">
      <c r="A102" s="91">
        <f t="shared" si="24"/>
        <v>88</v>
      </c>
      <c r="B102" s="92">
        <f t="shared" si="25"/>
        <v>88</v>
      </c>
      <c r="C102" s="92" t="s">
        <v>73</v>
      </c>
      <c r="D102" s="92" t="s">
        <v>473</v>
      </c>
      <c r="E102" s="93">
        <v>1964</v>
      </c>
      <c r="F102" s="93">
        <v>2013</v>
      </c>
      <c r="G102" s="93" t="s">
        <v>45</v>
      </c>
      <c r="H102" s="93">
        <v>4</v>
      </c>
      <c r="I102" s="93">
        <v>2</v>
      </c>
      <c r="J102" s="52">
        <v>1348</v>
      </c>
      <c r="K102" s="52">
        <v>1248.9000000000001</v>
      </c>
      <c r="L102" s="52">
        <v>0</v>
      </c>
      <c r="M102" s="94">
        <v>74</v>
      </c>
      <c r="N102" s="78">
        <f t="shared" si="27"/>
        <v>3305142.0224692803</v>
      </c>
      <c r="O102" s="52"/>
      <c r="P102" s="79">
        <v>915867.62999999989</v>
      </c>
      <c r="Q102" s="79"/>
      <c r="R102" s="79">
        <v>228782.46</v>
      </c>
      <c r="S102" s="79">
        <f>+'Приложение №2'!E102-'Приложение №1'!P102-'Приложение №1'!Q102-'Приложение №1'!R102</f>
        <v>2160491.9324692804</v>
      </c>
      <c r="T102" s="52">
        <f>+'Приложение №2'!E102-'Приложение №1'!P102-'Приложение №1'!Q102-'Приложение №1'!R102-'Приложение №1'!S102</f>
        <v>0</v>
      </c>
      <c r="U102" s="79">
        <f t="shared" si="29"/>
        <v>2646.4424873643047</v>
      </c>
      <c r="V102" s="79">
        <f t="shared" si="29"/>
        <v>2646.4424873643047</v>
      </c>
      <c r="W102" s="95">
        <v>2022</v>
      </c>
      <c r="X102" s="36" t="e">
        <f>+#REF!-'[1]Приложение №1'!$P1462</f>
        <v>#REF!</v>
      </c>
      <c r="Z102" s="38">
        <f t="shared" si="30"/>
        <v>13604861.210000001</v>
      </c>
      <c r="AA102" s="34">
        <v>2981304.8663361603</v>
      </c>
      <c r="AB102" s="34">
        <v>1062361.4877094799</v>
      </c>
      <c r="AC102" s="34">
        <v>1109931.3752150398</v>
      </c>
      <c r="AD102" s="34">
        <v>694887.21792840003</v>
      </c>
      <c r="AE102" s="34">
        <v>425157.36756066006</v>
      </c>
      <c r="AF102" s="34"/>
      <c r="AG102" s="34">
        <v>114400.82936267999</v>
      </c>
      <c r="AH102" s="34">
        <v>0</v>
      </c>
      <c r="AI102" s="34">
        <v>5450278.9118777998</v>
      </c>
      <c r="AJ102" s="34">
        <v>0</v>
      </c>
      <c r="AK102" s="34">
        <v>0</v>
      </c>
      <c r="AL102" s="34">
        <v>0</v>
      </c>
      <c r="AM102" s="34">
        <v>1371610.4151999999</v>
      </c>
      <c r="AN102" s="39">
        <v>136048.6121</v>
      </c>
      <c r="AO102" s="40">
        <v>258880.12670978002</v>
      </c>
      <c r="AP102" s="114">
        <f>+N102-'Приложение №2'!E102</f>
        <v>0</v>
      </c>
      <c r="AQ102" s="1">
        <v>546149.31000000006</v>
      </c>
      <c r="AR102" s="1">
        <f t="shared" si="31"/>
        <v>127387.8</v>
      </c>
      <c r="AS102" s="1">
        <f>+(K102*10+L102*20)*12*30</f>
        <v>4496040</v>
      </c>
      <c r="AT102" s="36">
        <f t="shared" si="28"/>
        <v>-2335548.0675307196</v>
      </c>
    </row>
    <row r="103" spans="1:46" x14ac:dyDescent="0.25">
      <c r="A103" s="91">
        <f t="shared" si="24"/>
        <v>89</v>
      </c>
      <c r="B103" s="92">
        <f t="shared" si="25"/>
        <v>89</v>
      </c>
      <c r="C103" s="92" t="s">
        <v>73</v>
      </c>
      <c r="D103" s="92" t="s">
        <v>355</v>
      </c>
      <c r="E103" s="93">
        <v>1979</v>
      </c>
      <c r="F103" s="93">
        <v>2013</v>
      </c>
      <c r="G103" s="93" t="s">
        <v>52</v>
      </c>
      <c r="H103" s="93">
        <v>4</v>
      </c>
      <c r="I103" s="93">
        <v>4</v>
      </c>
      <c r="J103" s="52">
        <v>3976.8</v>
      </c>
      <c r="K103" s="52">
        <v>3445</v>
      </c>
      <c r="L103" s="52">
        <v>0</v>
      </c>
      <c r="M103" s="94">
        <v>147</v>
      </c>
      <c r="N103" s="78">
        <f t="shared" si="27"/>
        <v>12076236.352672001</v>
      </c>
      <c r="O103" s="52"/>
      <c r="P103" s="79"/>
      <c r="Q103" s="79"/>
      <c r="R103" s="79">
        <f>+AQ103+AR103-102291.02</f>
        <v>1880810.18</v>
      </c>
      <c r="S103" s="79">
        <f>+'Приложение №2'!E103-'Приложение №1'!R103</f>
        <v>10195426.172672002</v>
      </c>
      <c r="T103" s="52">
        <f>+'Приложение №2'!E103-'Приложение №1'!P103-'Приложение №1'!Q103-'Приложение №1'!R103-'Приложение №1'!S103</f>
        <v>0</v>
      </c>
      <c r="U103" s="79">
        <f t="shared" si="29"/>
        <v>3505.4387090484765</v>
      </c>
      <c r="V103" s="79">
        <f t="shared" si="29"/>
        <v>3505.4387090484765</v>
      </c>
      <c r="W103" s="95">
        <v>2022</v>
      </c>
      <c r="X103" s="36" t="e">
        <f>+#REF!-'[1]Приложение №1'!$P1079</f>
        <v>#REF!</v>
      </c>
      <c r="Z103" s="38">
        <f t="shared" si="30"/>
        <v>19622588.440000001</v>
      </c>
      <c r="AA103" s="34">
        <v>5822137.5647799</v>
      </c>
      <c r="AB103" s="34">
        <v>3367101.3183015599</v>
      </c>
      <c r="AC103" s="34">
        <v>3559275.4023027602</v>
      </c>
      <c r="AD103" s="34">
        <v>2713977.7540528802</v>
      </c>
      <c r="AE103" s="34">
        <v>1084178.5535662202</v>
      </c>
      <c r="AF103" s="34"/>
      <c r="AG103" s="34">
        <v>289300.48238279991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2222222.8914000001</v>
      </c>
      <c r="AN103" s="39">
        <v>196225.88440000007</v>
      </c>
      <c r="AO103" s="40">
        <v>368168.58881388011</v>
      </c>
      <c r="AP103" s="114">
        <f>+N103-'Приложение №2'!E103</f>
        <v>0</v>
      </c>
      <c r="AQ103" s="1">
        <v>1631711.2</v>
      </c>
      <c r="AR103" s="1">
        <f t="shared" si="31"/>
        <v>351390</v>
      </c>
      <c r="AS103" s="1">
        <f>+(K103*10+L103*20)*12*30</f>
        <v>12402000</v>
      </c>
      <c r="AT103" s="36">
        <f t="shared" si="28"/>
        <v>-2206573.8273279984</v>
      </c>
    </row>
    <row r="104" spans="1:46" x14ac:dyDescent="0.25">
      <c r="A104" s="91">
        <f t="shared" ref="A104:A129" si="32">+A103+1</f>
        <v>90</v>
      </c>
      <c r="B104" s="92">
        <f t="shared" ref="B104:B129" si="33">+B103+1</f>
        <v>90</v>
      </c>
      <c r="C104" s="92" t="s">
        <v>73</v>
      </c>
      <c r="D104" s="92" t="s">
        <v>356</v>
      </c>
      <c r="E104" s="93">
        <v>1979</v>
      </c>
      <c r="F104" s="93">
        <v>2013</v>
      </c>
      <c r="G104" s="93" t="s">
        <v>52</v>
      </c>
      <c r="H104" s="93">
        <v>4</v>
      </c>
      <c r="I104" s="93">
        <v>4</v>
      </c>
      <c r="J104" s="52">
        <v>3917.8</v>
      </c>
      <c r="K104" s="52">
        <v>3440.2</v>
      </c>
      <c r="L104" s="52">
        <v>0</v>
      </c>
      <c r="M104" s="94">
        <v>140</v>
      </c>
      <c r="N104" s="78">
        <f t="shared" si="27"/>
        <v>11581857.306039998</v>
      </c>
      <c r="O104" s="52"/>
      <c r="P104" s="79"/>
      <c r="Q104" s="79"/>
      <c r="R104" s="79">
        <f>+AQ104+AR104-102179.5</f>
        <v>1936128.0399999998</v>
      </c>
      <c r="S104" s="79">
        <f>+'Приложение №2'!E104-'Приложение №1'!R104</f>
        <v>9645729.2660399992</v>
      </c>
      <c r="T104" s="52">
        <f>+'Приложение №2'!E104-'Приложение №1'!P104-'Приложение №1'!Q104-'Приложение №1'!R104-'Приложение №1'!S104</f>
        <v>0</v>
      </c>
      <c r="U104" s="79">
        <f t="shared" si="29"/>
        <v>3366.6232504040458</v>
      </c>
      <c r="V104" s="79">
        <f t="shared" si="29"/>
        <v>3366.6232504040458</v>
      </c>
      <c r="W104" s="95">
        <v>2022</v>
      </c>
      <c r="X104" s="36" t="e">
        <f>+#REF!-'[1]Приложение №1'!$P1080</f>
        <v>#REF!</v>
      </c>
      <c r="Z104" s="38">
        <f t="shared" si="30"/>
        <v>19409336.159999996</v>
      </c>
      <c r="AA104" s="34">
        <v>5758864.3566909004</v>
      </c>
      <c r="AB104" s="34">
        <v>3330508.6911448804</v>
      </c>
      <c r="AC104" s="34">
        <v>3520594.2884208602</v>
      </c>
      <c r="AD104" s="34">
        <v>2684483.0712293996</v>
      </c>
      <c r="AE104" s="34">
        <v>1072396.0376261999</v>
      </c>
      <c r="AF104" s="34"/>
      <c r="AG104" s="34">
        <v>286156.45293899998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2198072.4550000001</v>
      </c>
      <c r="AN104" s="39">
        <v>194093.3616</v>
      </c>
      <c r="AO104" s="40">
        <v>364167.44534875994</v>
      </c>
      <c r="AP104" s="114">
        <f>+N104-'Приложение №2'!E104</f>
        <v>0</v>
      </c>
      <c r="AQ104" s="1">
        <v>1687407.14</v>
      </c>
      <c r="AR104" s="1">
        <f t="shared" si="31"/>
        <v>350900.39999999997</v>
      </c>
      <c r="AS104" s="1">
        <f>+(K104*10+L104*20)*12*30</f>
        <v>12384720</v>
      </c>
      <c r="AT104" s="36">
        <f t="shared" si="28"/>
        <v>-2738990.7339600008</v>
      </c>
    </row>
    <row r="105" spans="1:46" x14ac:dyDescent="0.25">
      <c r="A105" s="91">
        <f t="shared" si="32"/>
        <v>91</v>
      </c>
      <c r="B105" s="92">
        <f t="shared" si="33"/>
        <v>91</v>
      </c>
      <c r="C105" s="92" t="s">
        <v>73</v>
      </c>
      <c r="D105" s="92" t="s">
        <v>357</v>
      </c>
      <c r="E105" s="93">
        <v>1979</v>
      </c>
      <c r="F105" s="93">
        <v>2013</v>
      </c>
      <c r="G105" s="93" t="s">
        <v>52</v>
      </c>
      <c r="H105" s="93">
        <v>4</v>
      </c>
      <c r="I105" s="93">
        <v>4</v>
      </c>
      <c r="J105" s="52">
        <v>3969.95</v>
      </c>
      <c r="K105" s="52">
        <v>3453.7</v>
      </c>
      <c r="L105" s="52">
        <v>0</v>
      </c>
      <c r="M105" s="94">
        <v>154</v>
      </c>
      <c r="N105" s="78">
        <f t="shared" si="27"/>
        <v>9582308.6759980023</v>
      </c>
      <c r="O105" s="52"/>
      <c r="P105" s="79"/>
      <c r="Q105" s="79"/>
      <c r="R105" s="79">
        <f>+AQ105+AR105-102179.5</f>
        <v>1705810.5499999998</v>
      </c>
      <c r="S105" s="79">
        <f>+'Приложение №2'!E105-'Приложение №1'!R105</f>
        <v>7876498.1259980025</v>
      </c>
      <c r="T105" s="52">
        <f>+'Приложение №2'!E105-'Приложение №1'!P105-'Приложение №1'!Q105-'Приложение №1'!R105-'Приложение №1'!S105</f>
        <v>0</v>
      </c>
      <c r="U105" s="79">
        <f t="shared" si="29"/>
        <v>2774.5052193294155</v>
      </c>
      <c r="V105" s="79">
        <f t="shared" si="29"/>
        <v>2774.5052193294155</v>
      </c>
      <c r="W105" s="95">
        <v>2022</v>
      </c>
      <c r="X105" s="36" t="e">
        <f>+#REF!-'[1]Приложение №1'!$P1081</f>
        <v>#REF!</v>
      </c>
      <c r="Z105" s="38">
        <f t="shared" si="30"/>
        <v>19594173.580000002</v>
      </c>
      <c r="AA105" s="34">
        <v>5813706.7057906203</v>
      </c>
      <c r="AB105" s="34">
        <v>3362225.5261996798</v>
      </c>
      <c r="AC105" s="34">
        <v>3554121.3229787997</v>
      </c>
      <c r="AD105" s="34">
        <v>2710047.7279637996</v>
      </c>
      <c r="AE105" s="34">
        <v>1082608.5872498399</v>
      </c>
      <c r="AF105" s="34"/>
      <c r="AG105" s="34">
        <v>288881.55977184005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2219004.9588999995</v>
      </c>
      <c r="AN105" s="39">
        <v>195941.73580000002</v>
      </c>
      <c r="AO105" s="40">
        <v>367635.45534541999</v>
      </c>
      <c r="AP105" s="114">
        <f>+N105-'Приложение №2'!E105</f>
        <v>0</v>
      </c>
      <c r="AQ105" s="1">
        <v>1455712.65</v>
      </c>
      <c r="AR105" s="1">
        <f t="shared" si="31"/>
        <v>352277.39999999997</v>
      </c>
      <c r="AS105" s="1">
        <f>+(K105*10+L105*20)*12*30</f>
        <v>12433320</v>
      </c>
      <c r="AT105" s="36">
        <f t="shared" si="28"/>
        <v>-4556821.8740019975</v>
      </c>
    </row>
    <row r="106" spans="1:46" x14ac:dyDescent="0.25">
      <c r="A106" s="91">
        <f t="shared" si="32"/>
        <v>92</v>
      </c>
      <c r="B106" s="92">
        <f t="shared" si="33"/>
        <v>92</v>
      </c>
      <c r="C106" s="92" t="s">
        <v>73</v>
      </c>
      <c r="D106" s="92" t="s">
        <v>474</v>
      </c>
      <c r="E106" s="93">
        <v>1961</v>
      </c>
      <c r="F106" s="93">
        <v>2013</v>
      </c>
      <c r="G106" s="93" t="s">
        <v>45</v>
      </c>
      <c r="H106" s="93">
        <v>4</v>
      </c>
      <c r="I106" s="93">
        <v>3</v>
      </c>
      <c r="J106" s="52">
        <v>3049.5</v>
      </c>
      <c r="K106" s="52">
        <v>2277.6</v>
      </c>
      <c r="L106" s="52">
        <v>771.9</v>
      </c>
      <c r="M106" s="94">
        <v>94</v>
      </c>
      <c r="N106" s="78">
        <f t="shared" si="27"/>
        <v>2250491.4753760803</v>
      </c>
      <c r="O106" s="52"/>
      <c r="P106" s="79"/>
      <c r="Q106" s="79"/>
      <c r="R106" s="79">
        <f>+AQ106+AR106-367035.45</f>
        <v>1670433.2200000002</v>
      </c>
      <c r="S106" s="79">
        <f>+'Приложение №2'!E106-'Приложение №1'!R106</f>
        <v>580058.25537608005</v>
      </c>
      <c r="T106" s="52">
        <f>+'Приложение №2'!E106-'Приложение №1'!P106-'Приложение №1'!Q106-'Приложение №1'!R106-'Приложение №1'!S106</f>
        <v>0</v>
      </c>
      <c r="U106" s="79">
        <f t="shared" si="29"/>
        <v>737.98703898215456</v>
      </c>
      <c r="V106" s="79">
        <f t="shared" si="29"/>
        <v>737.98703898215456</v>
      </c>
      <c r="W106" s="95">
        <v>2022</v>
      </c>
      <c r="X106" s="36" t="e">
        <f>+#REF!-'[1]Приложение №1'!$P1463</f>
        <v>#REF!</v>
      </c>
      <c r="Z106" s="38">
        <f t="shared" si="30"/>
        <v>13067933.899999999</v>
      </c>
      <c r="AA106" s="34">
        <v>5253036.7368624602</v>
      </c>
      <c r="AB106" s="34">
        <v>1871872.94908698</v>
      </c>
      <c r="AC106" s="34">
        <v>1955690.7227369398</v>
      </c>
      <c r="AD106" s="34">
        <v>1224386.0518469999</v>
      </c>
      <c r="AE106" s="34">
        <v>749124.08010090003</v>
      </c>
      <c r="AF106" s="34"/>
      <c r="AG106" s="34">
        <v>201573.40567307998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1435431.6034000001</v>
      </c>
      <c r="AN106" s="39">
        <v>130679.33899999999</v>
      </c>
      <c r="AO106" s="40">
        <v>246139.01129264</v>
      </c>
      <c r="AP106" s="114">
        <f>+N106-'Приложение №2'!E106</f>
        <v>0</v>
      </c>
      <c r="AQ106" s="1">
        <v>1647685.87</v>
      </c>
      <c r="AR106" s="1">
        <f t="shared" si="31"/>
        <v>389782.8</v>
      </c>
      <c r="AS106" s="1">
        <f>+(K106*10+L106*20)*12*30-1902349.22</f>
        <v>11854690.779999999</v>
      </c>
      <c r="AT106" s="36">
        <f t="shared" si="28"/>
        <v>-11274632.524623919</v>
      </c>
    </row>
    <row r="107" spans="1:46" x14ac:dyDescent="0.25">
      <c r="A107" s="91">
        <f t="shared" si="32"/>
        <v>93</v>
      </c>
      <c r="B107" s="92">
        <f t="shared" si="33"/>
        <v>93</v>
      </c>
      <c r="C107" s="92" t="s">
        <v>73</v>
      </c>
      <c r="D107" s="92" t="s">
        <v>475</v>
      </c>
      <c r="E107" s="93">
        <v>1963</v>
      </c>
      <c r="F107" s="93">
        <v>2005</v>
      </c>
      <c r="G107" s="93" t="s">
        <v>45</v>
      </c>
      <c r="H107" s="93">
        <v>4</v>
      </c>
      <c r="I107" s="93">
        <v>2</v>
      </c>
      <c r="J107" s="52">
        <v>1240.4000000000001</v>
      </c>
      <c r="K107" s="52">
        <v>1075.8</v>
      </c>
      <c r="L107" s="52">
        <v>111.9</v>
      </c>
      <c r="M107" s="94">
        <v>70</v>
      </c>
      <c r="N107" s="78">
        <f t="shared" si="27"/>
        <v>2251928.7114039203</v>
      </c>
      <c r="O107" s="52"/>
      <c r="P107" s="79"/>
      <c r="Q107" s="79"/>
      <c r="R107" s="79">
        <f>+AR107</f>
        <v>132559.19999999998</v>
      </c>
      <c r="S107" s="79">
        <f>+'Приложение №2'!E107-'Приложение №1'!P107-'Приложение №1'!Q107-'Приложение №1'!R107</f>
        <v>2119369.5114039201</v>
      </c>
      <c r="T107" s="52">
        <f>+'Приложение №2'!E107-'Приложение №1'!P107-'Приложение №1'!Q107-'Приложение №1'!R107-'Приложение №1'!S107</f>
        <v>0</v>
      </c>
      <c r="U107" s="79">
        <f t="shared" si="29"/>
        <v>1896.0416867928941</v>
      </c>
      <c r="V107" s="79">
        <f t="shared" si="29"/>
        <v>1896.0416867928941</v>
      </c>
      <c r="W107" s="95">
        <v>2022</v>
      </c>
      <c r="X107" s="36" t="e">
        <f>+#REF!-'[1]Приложение №1'!$P1464</f>
        <v>#REF!</v>
      </c>
      <c r="Z107" s="38">
        <f t="shared" si="30"/>
        <v>6371609.4744707597</v>
      </c>
      <c r="AA107" s="34">
        <v>2696472.9036772796</v>
      </c>
      <c r="AB107" s="34">
        <v>960864.14913719997</v>
      </c>
      <c r="AC107" s="34"/>
      <c r="AD107" s="34">
        <v>628498.13628335996</v>
      </c>
      <c r="AE107" s="34">
        <v>384538.10584644001</v>
      </c>
      <c r="AF107" s="34"/>
      <c r="AG107" s="34">
        <v>103471.04618424</v>
      </c>
      <c r="AH107" s="34">
        <v>0</v>
      </c>
      <c r="AI107" s="34"/>
      <c r="AJ107" s="34">
        <v>0</v>
      </c>
      <c r="AK107" s="34">
        <v>0</v>
      </c>
      <c r="AL107" s="34">
        <v>0</v>
      </c>
      <c r="AM107" s="34">
        <v>1240567.6336999999</v>
      </c>
      <c r="AN107" s="39">
        <v>123050.61470000001</v>
      </c>
      <c r="AO107" s="40">
        <v>234146.88494223999</v>
      </c>
      <c r="AP107" s="114">
        <f>+N107-'Приложение №2'!E107</f>
        <v>0</v>
      </c>
      <c r="AQ107" s="1">
        <v>669629.44999999995</v>
      </c>
      <c r="AR107" s="1">
        <f t="shared" si="31"/>
        <v>132559.19999999998</v>
      </c>
      <c r="AS107" s="1">
        <f>+(K107*10+L107*20)*12*30-1442997.24</f>
        <v>3235562.76</v>
      </c>
      <c r="AT107" s="36">
        <f t="shared" si="28"/>
        <v>-1116193.2485960796</v>
      </c>
    </row>
    <row r="108" spans="1:46" x14ac:dyDescent="0.25">
      <c r="A108" s="91">
        <f t="shared" si="32"/>
        <v>94</v>
      </c>
      <c r="B108" s="92">
        <f t="shared" si="33"/>
        <v>94</v>
      </c>
      <c r="C108" s="92" t="s">
        <v>73</v>
      </c>
      <c r="D108" s="92" t="s">
        <v>360</v>
      </c>
      <c r="E108" s="93">
        <v>1977</v>
      </c>
      <c r="F108" s="93">
        <v>2013</v>
      </c>
      <c r="G108" s="93" t="s">
        <v>52</v>
      </c>
      <c r="H108" s="93">
        <v>4</v>
      </c>
      <c r="I108" s="93">
        <v>4</v>
      </c>
      <c r="J108" s="52">
        <v>3916.4</v>
      </c>
      <c r="K108" s="52">
        <v>3440.3</v>
      </c>
      <c r="L108" s="52">
        <v>0</v>
      </c>
      <c r="M108" s="94">
        <v>163</v>
      </c>
      <c r="N108" s="78">
        <f t="shared" si="27"/>
        <v>32141161.942086641</v>
      </c>
      <c r="O108" s="52"/>
      <c r="P108" s="79">
        <v>8441186.879999999</v>
      </c>
      <c r="Q108" s="79"/>
      <c r="R108" s="79">
        <f>+AQ108+AR108-101933.18</f>
        <v>1930515.8099999998</v>
      </c>
      <c r="S108" s="79">
        <f>+AS108</f>
        <v>12385080</v>
      </c>
      <c r="T108" s="52">
        <f>+'Приложение №2'!E108-'Приложение №1'!P108-'Приложение №1'!Q108-'Приложение №1'!R108-'Приложение №1'!S108</f>
        <v>9384379.2520866431</v>
      </c>
      <c r="U108" s="79">
        <f t="shared" si="29"/>
        <v>9342.5462727339582</v>
      </c>
      <c r="V108" s="79">
        <f t="shared" si="29"/>
        <v>9342.5462727339582</v>
      </c>
      <c r="W108" s="95">
        <v>2022</v>
      </c>
      <c r="X108" s="36" t="e">
        <f>+#REF!-'[1]Приложение №1'!$P1085</f>
        <v>#REF!</v>
      </c>
      <c r="Z108" s="38">
        <f t="shared" si="30"/>
        <v>62685332.069999993</v>
      </c>
      <c r="AA108" s="34">
        <v>5740166.195995139</v>
      </c>
      <c r="AB108" s="34">
        <v>3319695.0395049001</v>
      </c>
      <c r="AC108" s="34">
        <v>3509163.4526478597</v>
      </c>
      <c r="AD108" s="34">
        <v>2675766.9644319597</v>
      </c>
      <c r="AE108" s="34">
        <v>1068914.1259818</v>
      </c>
      <c r="AF108" s="34"/>
      <c r="AG108" s="34">
        <v>285227.34661260003</v>
      </c>
      <c r="AH108" s="34">
        <v>0</v>
      </c>
      <c r="AI108" s="34">
        <v>10218369.797231399</v>
      </c>
      <c r="AJ108" s="34">
        <v>0</v>
      </c>
      <c r="AK108" s="34">
        <v>19839022.919366278</v>
      </c>
      <c r="AL108" s="34">
        <v>7802433.2655801</v>
      </c>
      <c r="AM108" s="34">
        <v>6408816.8779000007</v>
      </c>
      <c r="AN108" s="39">
        <v>626853.32070000004</v>
      </c>
      <c r="AO108" s="40">
        <v>1190902.7640479603</v>
      </c>
      <c r="AP108" s="114">
        <f>+N108-'Приложение №2'!E108</f>
        <v>0</v>
      </c>
      <c r="AQ108" s="1">
        <v>1681538.39</v>
      </c>
      <c r="AR108" s="1">
        <f t="shared" si="31"/>
        <v>350910.6</v>
      </c>
      <c r="AS108" s="1">
        <f>+(K108*10+L108*20)*12*30</f>
        <v>12385080</v>
      </c>
      <c r="AT108" s="36">
        <f t="shared" si="28"/>
        <v>0</v>
      </c>
    </row>
    <row r="109" spans="1:46" x14ac:dyDescent="0.25">
      <c r="A109" s="91">
        <f t="shared" si="32"/>
        <v>95</v>
      </c>
      <c r="B109" s="92">
        <f t="shared" si="33"/>
        <v>95</v>
      </c>
      <c r="C109" s="92" t="s">
        <v>73</v>
      </c>
      <c r="D109" s="92" t="s">
        <v>363</v>
      </c>
      <c r="E109" s="93">
        <v>1992</v>
      </c>
      <c r="F109" s="93">
        <v>2013</v>
      </c>
      <c r="G109" s="93" t="s">
        <v>52</v>
      </c>
      <c r="H109" s="93">
        <v>5</v>
      </c>
      <c r="I109" s="93">
        <v>4</v>
      </c>
      <c r="J109" s="52">
        <v>5274.7</v>
      </c>
      <c r="K109" s="52">
        <v>4397.95</v>
      </c>
      <c r="L109" s="52">
        <v>82.7</v>
      </c>
      <c r="M109" s="94">
        <v>351</v>
      </c>
      <c r="N109" s="78">
        <f t="shared" si="27"/>
        <v>31700667.852847084</v>
      </c>
      <c r="O109" s="52"/>
      <c r="P109" s="79">
        <v>5926172.7400000002</v>
      </c>
      <c r="Q109" s="79"/>
      <c r="R109" s="79">
        <f>+AQ109+AR109</f>
        <v>2453067.9700000002</v>
      </c>
      <c r="S109" s="79">
        <v>13935549.872847084</v>
      </c>
      <c r="T109" s="52">
        <v>9385877.2699999996</v>
      </c>
      <c r="U109" s="79">
        <f t="shared" si="29"/>
        <v>7075.0154225050128</v>
      </c>
      <c r="V109" s="79">
        <f t="shared" si="29"/>
        <v>7075.0154225050128</v>
      </c>
      <c r="W109" s="95">
        <v>2022</v>
      </c>
      <c r="X109" s="36" t="e">
        <f>+#REF!-'[1]Приложение №1'!$P1088</f>
        <v>#REF!</v>
      </c>
      <c r="Z109" s="38">
        <f t="shared" si="30"/>
        <v>73758689.839999989</v>
      </c>
      <c r="AA109" s="34">
        <v>6929151.7355478602</v>
      </c>
      <c r="AB109" s="34">
        <v>4007317.8733992605</v>
      </c>
      <c r="AC109" s="34">
        <v>4236031.7089398</v>
      </c>
      <c r="AD109" s="34">
        <v>3230010.1851276006</v>
      </c>
      <c r="AE109" s="34">
        <v>0</v>
      </c>
      <c r="AF109" s="34"/>
      <c r="AG109" s="34">
        <v>344307.72949692002</v>
      </c>
      <c r="AH109" s="34">
        <v>0</v>
      </c>
      <c r="AI109" s="34">
        <v>12334945.070788199</v>
      </c>
      <c r="AJ109" s="34">
        <v>0</v>
      </c>
      <c r="AK109" s="34">
        <v>23948365.833656877</v>
      </c>
      <c r="AL109" s="34">
        <v>9418585.1320217997</v>
      </c>
      <c r="AM109" s="34">
        <v>7163024.8004000001</v>
      </c>
      <c r="AN109" s="39">
        <v>737586.89840000006</v>
      </c>
      <c r="AO109" s="40">
        <v>1409362.8722216799</v>
      </c>
      <c r="AP109" s="114">
        <f>+N109-'Приложение №2'!E109</f>
        <v>0</v>
      </c>
      <c r="AQ109" s="1">
        <v>1987606.27</v>
      </c>
      <c r="AR109" s="1">
        <f t="shared" si="31"/>
        <v>465461.7</v>
      </c>
      <c r="AS109" s="1">
        <f>+(K109*10+L109*20)*12*30</f>
        <v>16428060</v>
      </c>
      <c r="AT109" s="36">
        <f t="shared" si="28"/>
        <v>-2492510.127152916</v>
      </c>
    </row>
    <row r="110" spans="1:46" x14ac:dyDescent="0.25">
      <c r="A110" s="91">
        <f t="shared" si="32"/>
        <v>96</v>
      </c>
      <c r="B110" s="92">
        <f t="shared" si="33"/>
        <v>96</v>
      </c>
      <c r="C110" s="92" t="s">
        <v>73</v>
      </c>
      <c r="D110" s="92" t="s">
        <v>365</v>
      </c>
      <c r="E110" s="93">
        <v>1987</v>
      </c>
      <c r="F110" s="93">
        <v>1987</v>
      </c>
      <c r="G110" s="93" t="s">
        <v>45</v>
      </c>
      <c r="H110" s="93">
        <v>5</v>
      </c>
      <c r="I110" s="93">
        <v>3</v>
      </c>
      <c r="J110" s="52">
        <v>5170.7</v>
      </c>
      <c r="K110" s="52">
        <v>2871.7</v>
      </c>
      <c r="L110" s="52">
        <v>2299</v>
      </c>
      <c r="M110" s="94">
        <v>334</v>
      </c>
      <c r="N110" s="78">
        <f t="shared" ref="N110:N141" si="34">+P110+Q110+R110+S110+T110</f>
        <v>17200495.257108919</v>
      </c>
      <c r="O110" s="52"/>
      <c r="P110" s="79">
        <v>5220055.09</v>
      </c>
      <c r="Q110" s="79"/>
      <c r="R110" s="79">
        <v>2347658.31</v>
      </c>
      <c r="S110" s="79">
        <v>8021789.1500000004</v>
      </c>
      <c r="T110" s="52">
        <f>+'Приложение №2'!E110-'Приложение №1'!P110-'Приложение №1'!Q110-'Приложение №1'!R110-'Приложение №1'!S110</f>
        <v>1610992.7071089186</v>
      </c>
      <c r="U110" s="79">
        <f t="shared" si="29"/>
        <v>3326.5312737364225</v>
      </c>
      <c r="V110" s="79">
        <f t="shared" si="29"/>
        <v>3326.5312737364225</v>
      </c>
      <c r="W110" s="95">
        <v>2022</v>
      </c>
      <c r="X110" s="36" t="e">
        <f>+#REF!-'[1]Приложение №1'!$P1090</f>
        <v>#REF!</v>
      </c>
      <c r="Z110" s="38">
        <f t="shared" si="30"/>
        <v>44376055.650000006</v>
      </c>
      <c r="AA110" s="34">
        <v>6705846.8643129608</v>
      </c>
      <c r="AB110" s="34">
        <v>2389568.92118868</v>
      </c>
      <c r="AC110" s="34">
        <v>2496567.8323118398</v>
      </c>
      <c r="AD110" s="34">
        <v>1563009.3139332</v>
      </c>
      <c r="AE110" s="34">
        <v>0</v>
      </c>
      <c r="AF110" s="34"/>
      <c r="AG110" s="34">
        <v>257321.70331307995</v>
      </c>
      <c r="AH110" s="34">
        <v>0</v>
      </c>
      <c r="AI110" s="34">
        <v>12259308.387853799</v>
      </c>
      <c r="AJ110" s="34">
        <v>0</v>
      </c>
      <c r="AK110" s="34">
        <v>6365089.67499342</v>
      </c>
      <c r="AL110" s="34">
        <v>6865494.2663706001</v>
      </c>
      <c r="AM110" s="34">
        <v>4179375.6532000005</v>
      </c>
      <c r="AN110" s="39">
        <v>443760.55650000001</v>
      </c>
      <c r="AO110" s="40">
        <v>850712.47602241999</v>
      </c>
      <c r="AP110" s="114">
        <f>+N110-'Приложение №2'!E110</f>
        <v>0</v>
      </c>
      <c r="AQ110" s="1">
        <v>2578731.31</v>
      </c>
      <c r="AR110" s="1">
        <f t="shared" si="31"/>
        <v>761909.4</v>
      </c>
      <c r="AS110" s="1">
        <f>+(K110*10+L110*20)*12*30</f>
        <v>26890920</v>
      </c>
      <c r="AT110" s="36">
        <f t="shared" si="28"/>
        <v>-18869130.850000001</v>
      </c>
    </row>
    <row r="111" spans="1:46" x14ac:dyDescent="0.25">
      <c r="A111" s="91">
        <f t="shared" si="32"/>
        <v>97</v>
      </c>
      <c r="B111" s="92">
        <f t="shared" si="33"/>
        <v>97</v>
      </c>
      <c r="C111" s="92" t="s">
        <v>73</v>
      </c>
      <c r="D111" s="92" t="s">
        <v>201</v>
      </c>
      <c r="E111" s="93">
        <v>1970</v>
      </c>
      <c r="F111" s="93">
        <v>2013</v>
      </c>
      <c r="G111" s="93" t="s">
        <v>45</v>
      </c>
      <c r="H111" s="93">
        <v>4</v>
      </c>
      <c r="I111" s="93">
        <v>4</v>
      </c>
      <c r="J111" s="52">
        <v>3209.3</v>
      </c>
      <c r="K111" s="52">
        <v>2718.2</v>
      </c>
      <c r="L111" s="52">
        <v>0</v>
      </c>
      <c r="M111" s="94">
        <v>128</v>
      </c>
      <c r="N111" s="78">
        <f t="shared" si="34"/>
        <v>1092667.3</v>
      </c>
      <c r="O111" s="52"/>
      <c r="P111" s="79">
        <v>923688.17</v>
      </c>
      <c r="Q111" s="79"/>
      <c r="R111" s="79"/>
      <c r="S111" s="79">
        <v>168979.13</v>
      </c>
      <c r="T111" s="52">
        <f>+'Приложение №2'!E111-'Приложение №1'!P111-'Приложение №1'!Q111-'Приложение №1'!R111-'Приложение №1'!S111</f>
        <v>0</v>
      </c>
      <c r="U111" s="79">
        <f t="shared" si="29"/>
        <v>401.98193657567515</v>
      </c>
      <c r="V111" s="79">
        <f t="shared" si="29"/>
        <v>401.98193657567515</v>
      </c>
      <c r="W111" s="95">
        <v>2022</v>
      </c>
      <c r="X111" s="36" t="e">
        <f>+#REF!-'[1]Приложение №1'!$P687</f>
        <v>#REF!</v>
      </c>
      <c r="Z111" s="38">
        <f t="shared" si="30"/>
        <v>8384825.7976820003</v>
      </c>
      <c r="AA111" s="34">
        <v>0</v>
      </c>
      <c r="AB111" s="34">
        <v>0</v>
      </c>
      <c r="AC111" s="34">
        <v>0</v>
      </c>
      <c r="AD111" s="34">
        <v>0</v>
      </c>
      <c r="AE111" s="34">
        <v>1159895.3899999999</v>
      </c>
      <c r="AF111" s="34"/>
      <c r="AG111" s="34">
        <v>0</v>
      </c>
      <c r="AH111" s="34">
        <v>0</v>
      </c>
      <c r="AI111" s="34">
        <v>0</v>
      </c>
      <c r="AJ111" s="34">
        <v>0</v>
      </c>
      <c r="AK111" s="34">
        <v>6147987.2414091602</v>
      </c>
      <c r="AL111" s="34">
        <v>0</v>
      </c>
      <c r="AM111" s="34">
        <v>864115.30400000012</v>
      </c>
      <c r="AN111" s="39">
        <v>72811.335399999996</v>
      </c>
      <c r="AO111" s="40">
        <v>140016.52687284001</v>
      </c>
      <c r="AP111" s="114">
        <f>+N111-'Приложение №2'!E111</f>
        <v>0</v>
      </c>
      <c r="AQ111" s="1">
        <v>1140903.55</v>
      </c>
      <c r="AR111" s="1">
        <f t="shared" si="31"/>
        <v>277256.39999999997</v>
      </c>
      <c r="AS111" s="1">
        <f>+(K111*10+L111*20)*12*30</f>
        <v>9785520</v>
      </c>
      <c r="AT111" s="36">
        <f t="shared" si="28"/>
        <v>-9616540.8699999992</v>
      </c>
    </row>
    <row r="112" spans="1:46" x14ac:dyDescent="0.25">
      <c r="A112" s="91">
        <f t="shared" si="32"/>
        <v>98</v>
      </c>
      <c r="B112" s="92">
        <f t="shared" si="33"/>
        <v>98</v>
      </c>
      <c r="C112" s="92" t="s">
        <v>73</v>
      </c>
      <c r="D112" s="92" t="s">
        <v>204</v>
      </c>
      <c r="E112" s="93">
        <v>1992</v>
      </c>
      <c r="F112" s="93">
        <v>2013</v>
      </c>
      <c r="G112" s="93" t="s">
        <v>52</v>
      </c>
      <c r="H112" s="93">
        <v>10</v>
      </c>
      <c r="I112" s="93">
        <v>4</v>
      </c>
      <c r="J112" s="52">
        <v>12644.49</v>
      </c>
      <c r="K112" s="52">
        <v>10557.43</v>
      </c>
      <c r="L112" s="52">
        <v>90.5</v>
      </c>
      <c r="M112" s="94">
        <v>379</v>
      </c>
      <c r="N112" s="78">
        <f t="shared" si="34"/>
        <v>8609691.4240093995</v>
      </c>
      <c r="O112" s="52"/>
      <c r="P112" s="79"/>
      <c r="Q112" s="79"/>
      <c r="R112" s="79">
        <v>6910298.2999999998</v>
      </c>
      <c r="S112" s="79">
        <f>+'Приложение №2'!E112-'Приложение №1'!R112</f>
        <v>1699393.1240093997</v>
      </c>
      <c r="T112" s="52">
        <f>+'Приложение №2'!E112-'Приложение №1'!P112-'Приложение №1'!Q112-'Приложение №1'!R112-'Приложение №1'!S112</f>
        <v>0</v>
      </c>
      <c r="U112" s="79">
        <f t="shared" si="29"/>
        <v>808.57889035797564</v>
      </c>
      <c r="V112" s="79">
        <f t="shared" si="29"/>
        <v>808.57889035797564</v>
      </c>
      <c r="W112" s="95">
        <v>2022</v>
      </c>
      <c r="X112" s="36" t="e">
        <f>+#REF!-'[1]Приложение №1'!$P1093</f>
        <v>#REF!</v>
      </c>
      <c r="Z112" s="38">
        <f t="shared" si="30"/>
        <v>9468137.6899999976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/>
      <c r="AG112" s="34">
        <v>0</v>
      </c>
      <c r="AH112" s="34">
        <v>0</v>
      </c>
      <c r="AI112" s="34">
        <v>8338967.5890905978</v>
      </c>
      <c r="AJ112" s="34">
        <v>0</v>
      </c>
      <c r="AK112" s="34">
        <v>0</v>
      </c>
      <c r="AL112" s="34">
        <v>0</v>
      </c>
      <c r="AM112" s="34">
        <v>852132.39209999994</v>
      </c>
      <c r="AN112" s="39">
        <v>94681.376900000003</v>
      </c>
      <c r="AO112" s="40">
        <v>182356.33190939997</v>
      </c>
      <c r="AP112" s="114">
        <f>+N112-'Приложение №2'!E112</f>
        <v>0</v>
      </c>
      <c r="AQ112" s="1">
        <v>6495346.2400000002</v>
      </c>
      <c r="AR112" s="1">
        <f>+(K112*13.29+L112*22.52)*12*0.85</f>
        <v>1451932.3079399997</v>
      </c>
      <c r="AS112" s="1">
        <f>+(K112*13.29+L112*22.52)*12*30</f>
        <v>51244669.691999994</v>
      </c>
      <c r="AT112" s="36">
        <f t="shared" si="28"/>
        <v>-49545276.567990594</v>
      </c>
    </row>
    <row r="113" spans="1:46" x14ac:dyDescent="0.25">
      <c r="A113" s="91">
        <f t="shared" si="32"/>
        <v>99</v>
      </c>
      <c r="B113" s="92">
        <f t="shared" si="33"/>
        <v>99</v>
      </c>
      <c r="C113" s="92" t="s">
        <v>73</v>
      </c>
      <c r="D113" s="92" t="s">
        <v>367</v>
      </c>
      <c r="E113" s="93">
        <v>1980</v>
      </c>
      <c r="F113" s="93">
        <v>2008</v>
      </c>
      <c r="G113" s="93" t="s">
        <v>52</v>
      </c>
      <c r="H113" s="93">
        <v>5</v>
      </c>
      <c r="I113" s="93">
        <v>6</v>
      </c>
      <c r="J113" s="52">
        <v>7149.4</v>
      </c>
      <c r="K113" s="52">
        <v>6325.2</v>
      </c>
      <c r="L113" s="52">
        <v>0</v>
      </c>
      <c r="M113" s="94">
        <v>293</v>
      </c>
      <c r="N113" s="78">
        <f t="shared" si="34"/>
        <v>32849485.836755164</v>
      </c>
      <c r="O113" s="52"/>
      <c r="P113" s="79">
        <v>1024898.6600000015</v>
      </c>
      <c r="Q113" s="79"/>
      <c r="R113" s="79">
        <f>+AQ113+AR113-371756.49</f>
        <v>3317737.7199999997</v>
      </c>
      <c r="S113" s="79">
        <f>+AS113</f>
        <v>22770720</v>
      </c>
      <c r="T113" s="52">
        <f>+'Приложение №2'!E113-'Приложение №1'!P113-'Приложение №1'!Q113-'Приложение №1'!R113-'Приложение №1'!S113</f>
        <v>5736129.4567551613</v>
      </c>
      <c r="U113" s="79">
        <f t="shared" si="29"/>
        <v>5193.4303795540327</v>
      </c>
      <c r="V113" s="79">
        <f t="shared" si="29"/>
        <v>5193.4303795540327</v>
      </c>
      <c r="W113" s="95">
        <v>2022</v>
      </c>
      <c r="X113" s="36" t="e">
        <f>+#REF!-'[1]Приложение №1'!$P1094</f>
        <v>#REF!</v>
      </c>
      <c r="Z113" s="38">
        <f t="shared" si="30"/>
        <v>114548451.67</v>
      </c>
      <c r="AA113" s="34">
        <v>10489330.258041179</v>
      </c>
      <c r="AB113" s="34">
        <v>6066266.4462859211</v>
      </c>
      <c r="AC113" s="34">
        <v>6412492.7922270596</v>
      </c>
      <c r="AD113" s="34">
        <v>4889580.2685996005</v>
      </c>
      <c r="AE113" s="34">
        <v>1953287.2251610199</v>
      </c>
      <c r="AF113" s="34"/>
      <c r="AG113" s="34">
        <v>521212.05792599992</v>
      </c>
      <c r="AH113" s="34">
        <v>0</v>
      </c>
      <c r="AI113" s="34">
        <v>18672604.894377001</v>
      </c>
      <c r="AJ113" s="34">
        <v>0</v>
      </c>
      <c r="AK113" s="34">
        <v>36252968.326471262</v>
      </c>
      <c r="AL113" s="34">
        <v>14257827.475101</v>
      </c>
      <c r="AM113" s="34">
        <v>11711193.4519</v>
      </c>
      <c r="AN113" s="39">
        <v>1145484.5167</v>
      </c>
      <c r="AO113" s="40">
        <v>2176203.9572099601</v>
      </c>
      <c r="AP113" s="114">
        <f>+N113-'Приложение №2'!E113</f>
        <v>0</v>
      </c>
      <c r="AQ113" s="1">
        <v>3044323.81</v>
      </c>
      <c r="AR113" s="1">
        <f t="shared" ref="AR113:AR121" si="35">+(K113*10+L113*20)*12*0.85</f>
        <v>645170.4</v>
      </c>
      <c r="AS113" s="1">
        <f t="shared" ref="AS113:AS121" si="36">+(K113*10+L113*20)*12*30</f>
        <v>22770720</v>
      </c>
      <c r="AT113" s="36">
        <f t="shared" si="28"/>
        <v>0</v>
      </c>
    </row>
    <row r="114" spans="1:46" x14ac:dyDescent="0.25">
      <c r="A114" s="91">
        <f t="shared" si="32"/>
        <v>100</v>
      </c>
      <c r="B114" s="92">
        <f t="shared" si="33"/>
        <v>100</v>
      </c>
      <c r="C114" s="92" t="s">
        <v>73</v>
      </c>
      <c r="D114" s="92" t="s">
        <v>368</v>
      </c>
      <c r="E114" s="93">
        <v>1991</v>
      </c>
      <c r="F114" s="93">
        <v>2013</v>
      </c>
      <c r="G114" s="93" t="s">
        <v>52</v>
      </c>
      <c r="H114" s="93">
        <v>5</v>
      </c>
      <c r="I114" s="93">
        <v>6</v>
      </c>
      <c r="J114" s="52">
        <v>7178.4</v>
      </c>
      <c r="K114" s="52">
        <v>6274.92</v>
      </c>
      <c r="L114" s="52">
        <v>0</v>
      </c>
      <c r="M114" s="94">
        <v>326</v>
      </c>
      <c r="N114" s="78">
        <f t="shared" si="34"/>
        <v>24565160.651498862</v>
      </c>
      <c r="O114" s="52"/>
      <c r="P114" s="79"/>
      <c r="Q114" s="79"/>
      <c r="R114" s="79">
        <f>+AQ114+AR114</f>
        <v>3540174.4699999997</v>
      </c>
      <c r="S114" s="79">
        <f>+'Приложение №2'!E114-'Приложение №1'!P114-'Приложение №1'!Q114-'Приложение №1'!R114</f>
        <v>21024986.181498863</v>
      </c>
      <c r="T114" s="52">
        <f>+'Приложение №2'!E114-'Приложение №1'!P114-'Приложение №1'!Q114-'Приложение №1'!R114-'Приложение №1'!S114</f>
        <v>0</v>
      </c>
      <c r="U114" s="79">
        <f t="shared" si="29"/>
        <v>3914.8165477008251</v>
      </c>
      <c r="V114" s="79">
        <f t="shared" si="29"/>
        <v>3914.8165477008251</v>
      </c>
      <c r="W114" s="95">
        <v>2022</v>
      </c>
      <c r="X114" s="36" t="e">
        <f>+#REF!-'[1]Приложение №1'!$P1095</f>
        <v>#REF!</v>
      </c>
      <c r="Z114" s="38">
        <f t="shared" si="30"/>
        <v>114739882.34000002</v>
      </c>
      <c r="AA114" s="34">
        <v>10506859.78146714</v>
      </c>
      <c r="AB114" s="34">
        <v>6076404.2463314394</v>
      </c>
      <c r="AC114" s="34">
        <v>6423209.20185294</v>
      </c>
      <c r="AD114" s="34">
        <v>4897751.6187221995</v>
      </c>
      <c r="AE114" s="34">
        <v>1956551.5156395598</v>
      </c>
      <c r="AF114" s="34"/>
      <c r="AG114" s="34">
        <v>522083.09510700009</v>
      </c>
      <c r="AH114" s="34">
        <v>0</v>
      </c>
      <c r="AI114" s="34">
        <v>18703810.111480199</v>
      </c>
      <c r="AJ114" s="34">
        <v>0</v>
      </c>
      <c r="AK114" s="34">
        <v>36313553.428299837</v>
      </c>
      <c r="AL114" s="34">
        <v>14281654.8168945</v>
      </c>
      <c r="AM114" s="34">
        <v>11730764.922900002</v>
      </c>
      <c r="AN114" s="39">
        <v>1147398.8234000001</v>
      </c>
      <c r="AO114" s="40">
        <v>2179840.7779051797</v>
      </c>
      <c r="AP114" s="114">
        <f>+N114-'Приложение №2'!E114</f>
        <v>0</v>
      </c>
      <c r="AQ114" s="1">
        <v>2900132.63</v>
      </c>
      <c r="AR114" s="1">
        <f t="shared" si="35"/>
        <v>640041.83999999985</v>
      </c>
      <c r="AS114" s="1">
        <f t="shared" si="36"/>
        <v>22589711.999999996</v>
      </c>
      <c r="AT114" s="36">
        <f t="shared" si="28"/>
        <v>-1564725.8185011335</v>
      </c>
    </row>
    <row r="115" spans="1:46" x14ac:dyDescent="0.25">
      <c r="A115" s="91">
        <f t="shared" si="32"/>
        <v>101</v>
      </c>
      <c r="B115" s="92">
        <f t="shared" si="33"/>
        <v>101</v>
      </c>
      <c r="C115" s="92" t="s">
        <v>73</v>
      </c>
      <c r="D115" s="92" t="s">
        <v>369</v>
      </c>
      <c r="E115" s="93">
        <v>1988</v>
      </c>
      <c r="F115" s="93">
        <v>2013</v>
      </c>
      <c r="G115" s="93" t="s">
        <v>52</v>
      </c>
      <c r="H115" s="93">
        <v>5</v>
      </c>
      <c r="I115" s="93">
        <v>6</v>
      </c>
      <c r="J115" s="52">
        <v>7060</v>
      </c>
      <c r="K115" s="52">
        <v>6080.7</v>
      </c>
      <c r="L115" s="52">
        <v>143.1</v>
      </c>
      <c r="M115" s="94">
        <v>261</v>
      </c>
      <c r="N115" s="78">
        <f t="shared" si="34"/>
        <v>24727799.600598522</v>
      </c>
      <c r="O115" s="52"/>
      <c r="P115" s="79"/>
      <c r="Q115" s="79"/>
      <c r="R115" s="79">
        <f>+AQ115+AR115</f>
        <v>3405808.57</v>
      </c>
      <c r="S115" s="79">
        <f>+'Приложение №2'!E115-'Приложение №1'!P115-'Приложение №1'!Q115-'Приложение №1'!R115</f>
        <v>21321991.030598521</v>
      </c>
      <c r="T115" s="52">
        <f>+'Приложение №2'!E115-'Приложение №1'!P115-'Приложение №1'!Q115-'Приложение №1'!R115-'Приложение №1'!S115</f>
        <v>0</v>
      </c>
      <c r="U115" s="79">
        <f t="shared" si="29"/>
        <v>3973.1031846457986</v>
      </c>
      <c r="V115" s="79">
        <f t="shared" si="29"/>
        <v>3973.1031846457986</v>
      </c>
      <c r="W115" s="95">
        <v>2022</v>
      </c>
      <c r="X115" s="36" t="e">
        <f>+#REF!-'[1]Приложение №1'!$P1096</f>
        <v>#REF!</v>
      </c>
      <c r="Z115" s="38">
        <f t="shared" si="30"/>
        <v>113728034.62</v>
      </c>
      <c r="AA115" s="34">
        <v>10414203.74815548</v>
      </c>
      <c r="AB115" s="34">
        <v>6022818.7318051206</v>
      </c>
      <c r="AC115" s="34">
        <v>6366565.3410651591</v>
      </c>
      <c r="AD115" s="34">
        <v>4854560.1966455989</v>
      </c>
      <c r="AE115" s="34">
        <v>1939297.42329372</v>
      </c>
      <c r="AF115" s="34"/>
      <c r="AG115" s="34">
        <v>517479.04143600003</v>
      </c>
      <c r="AH115" s="34">
        <v>0</v>
      </c>
      <c r="AI115" s="34">
        <v>18538868.268521998</v>
      </c>
      <c r="AJ115" s="34">
        <v>0</v>
      </c>
      <c r="AK115" s="34">
        <v>35993317.908726364</v>
      </c>
      <c r="AL115" s="34">
        <v>14155710.295986</v>
      </c>
      <c r="AM115" s="34">
        <v>11627315.733400002</v>
      </c>
      <c r="AN115" s="39">
        <v>1137280.3462</v>
      </c>
      <c r="AO115" s="40">
        <v>2160617.5847645602</v>
      </c>
      <c r="AP115" s="114">
        <f>+N115-'Приложение №2'!E115</f>
        <v>0</v>
      </c>
      <c r="AQ115" s="1">
        <v>2756384.77</v>
      </c>
      <c r="AR115" s="1">
        <f t="shared" si="35"/>
        <v>649423.79999999993</v>
      </c>
      <c r="AS115" s="1">
        <f t="shared" si="36"/>
        <v>22920840</v>
      </c>
      <c r="AT115" s="36">
        <f t="shared" si="28"/>
        <v>-1598848.9694014788</v>
      </c>
    </row>
    <row r="116" spans="1:46" x14ac:dyDescent="0.25">
      <c r="A116" s="91">
        <f t="shared" si="32"/>
        <v>102</v>
      </c>
      <c r="B116" s="92">
        <f t="shared" si="33"/>
        <v>102</v>
      </c>
      <c r="C116" s="92" t="s">
        <v>73</v>
      </c>
      <c r="D116" s="92" t="s">
        <v>205</v>
      </c>
      <c r="E116" s="93">
        <v>1975</v>
      </c>
      <c r="F116" s="93">
        <v>2013</v>
      </c>
      <c r="G116" s="93" t="s">
        <v>45</v>
      </c>
      <c r="H116" s="93">
        <v>4</v>
      </c>
      <c r="I116" s="93">
        <v>4</v>
      </c>
      <c r="J116" s="52">
        <v>2912.6</v>
      </c>
      <c r="K116" s="52">
        <v>2004.3</v>
      </c>
      <c r="L116" s="52">
        <v>902.2</v>
      </c>
      <c r="M116" s="94">
        <v>104</v>
      </c>
      <c r="N116" s="78">
        <f t="shared" si="34"/>
        <v>5531712.218633756</v>
      </c>
      <c r="O116" s="52"/>
      <c r="P116" s="79">
        <v>3162805.0001464747</v>
      </c>
      <c r="Q116" s="79"/>
      <c r="R116" s="79">
        <f>+AQ116+AR116</f>
        <v>2325190.8199999998</v>
      </c>
      <c r="S116" s="79">
        <f>+'Приложение №2'!E116-'Приложение №1'!P116-'Приложение №1'!Q116-'Приложение №1'!R116</f>
        <v>43716.39848728152</v>
      </c>
      <c r="T116" s="52">
        <f>+'Приложение №2'!E116-'Приложение №1'!P116-'Приложение №1'!Q116-'Приложение №1'!R116-'Приложение №1'!S116</f>
        <v>0</v>
      </c>
      <c r="U116" s="79">
        <f t="shared" si="29"/>
        <v>1903.2211314755741</v>
      </c>
      <c r="V116" s="79">
        <f t="shared" si="29"/>
        <v>1903.2211314755741</v>
      </c>
      <c r="W116" s="95">
        <v>2022</v>
      </c>
      <c r="X116" s="36" t="e">
        <f>+#REF!-'[1]Приложение №1'!$P691</f>
        <v>#REF!</v>
      </c>
      <c r="Z116" s="38">
        <f t="shared" si="30"/>
        <v>33480583.039703999</v>
      </c>
      <c r="AA116" s="34">
        <v>4910426.619134401</v>
      </c>
      <c r="AB116" s="34">
        <v>1749786.8763320402</v>
      </c>
      <c r="AC116" s="34">
        <v>1828137.9504292798</v>
      </c>
      <c r="AD116" s="34">
        <v>1144529.9445770402</v>
      </c>
      <c r="AE116" s="34">
        <v>818458.35</v>
      </c>
      <c r="AF116" s="34"/>
      <c r="AG116" s="34">
        <v>188426.51279339998</v>
      </c>
      <c r="AH116" s="34">
        <v>0</v>
      </c>
      <c r="AI116" s="34">
        <v>8977006.9994345997</v>
      </c>
      <c r="AJ116" s="34">
        <v>0</v>
      </c>
      <c r="AK116" s="34">
        <v>4660903.59852558</v>
      </c>
      <c r="AL116" s="34">
        <v>5027330.1025222801</v>
      </c>
      <c r="AM116" s="34">
        <v>3221989.0267999996</v>
      </c>
      <c r="AN116" s="39">
        <v>327170.53649999999</v>
      </c>
      <c r="AO116" s="40">
        <v>626416.52265538019</v>
      </c>
      <c r="AP116" s="114">
        <f>+N116-'Приложение №2'!E116</f>
        <v>0</v>
      </c>
      <c r="AQ116" s="1">
        <v>1936703.42</v>
      </c>
      <c r="AR116" s="1">
        <f t="shared" si="35"/>
        <v>388487.39999999997</v>
      </c>
      <c r="AS116" s="1">
        <f t="shared" si="36"/>
        <v>13711320</v>
      </c>
      <c r="AT116" s="36">
        <f t="shared" si="28"/>
        <v>-13667603.601512719</v>
      </c>
    </row>
    <row r="117" spans="1:46" x14ac:dyDescent="0.25">
      <c r="A117" s="91">
        <f t="shared" si="32"/>
        <v>103</v>
      </c>
      <c r="B117" s="92">
        <f t="shared" si="33"/>
        <v>103</v>
      </c>
      <c r="C117" s="92" t="s">
        <v>73</v>
      </c>
      <c r="D117" s="92" t="s">
        <v>370</v>
      </c>
      <c r="E117" s="93">
        <v>1993</v>
      </c>
      <c r="F117" s="93">
        <v>2013</v>
      </c>
      <c r="G117" s="93" t="s">
        <v>45</v>
      </c>
      <c r="H117" s="93">
        <v>5</v>
      </c>
      <c r="I117" s="93">
        <v>2</v>
      </c>
      <c r="J117" s="52">
        <v>2382.6999999999998</v>
      </c>
      <c r="K117" s="52">
        <v>2177.75</v>
      </c>
      <c r="L117" s="52">
        <v>0</v>
      </c>
      <c r="M117" s="94">
        <v>103</v>
      </c>
      <c r="N117" s="78">
        <f t="shared" si="34"/>
        <v>8825748.4216627013</v>
      </c>
      <c r="O117" s="52"/>
      <c r="P117" s="79">
        <v>376305.81</v>
      </c>
      <c r="Q117" s="79"/>
      <c r="R117" s="79">
        <v>751589.24</v>
      </c>
      <c r="S117" s="79">
        <f>+'Приложение №2'!E117-'Приложение №1'!P117-'Приложение №1'!Q117-'Приложение №1'!R117</f>
        <v>7697853.3716627005</v>
      </c>
      <c r="T117" s="52">
        <f>+'Приложение №2'!E117-'Приложение №1'!P117-'Приложение №1'!Q117-'Приложение №1'!R117-'Приложение №1'!S117</f>
        <v>0</v>
      </c>
      <c r="U117" s="79">
        <f t="shared" si="29"/>
        <v>4052.6912738664682</v>
      </c>
      <c r="V117" s="79">
        <f t="shared" si="29"/>
        <v>4052.6912738664682</v>
      </c>
      <c r="W117" s="95">
        <v>2022</v>
      </c>
      <c r="X117" s="36" t="e">
        <f>+#REF!-'[1]Приложение №1'!$P1097</f>
        <v>#REF!</v>
      </c>
      <c r="Z117" s="38">
        <f t="shared" si="30"/>
        <v>22932892.859999996</v>
      </c>
      <c r="AA117" s="34">
        <v>5269271.9163684594</v>
      </c>
      <c r="AB117" s="34">
        <v>1877658.2087747399</v>
      </c>
      <c r="AC117" s="34">
        <v>1961735.0389824603</v>
      </c>
      <c r="AD117" s="34">
        <v>1228170.1704375602</v>
      </c>
      <c r="AE117" s="34"/>
      <c r="AF117" s="34"/>
      <c r="AG117" s="34">
        <v>202196.39026187998</v>
      </c>
      <c r="AH117" s="34">
        <v>0</v>
      </c>
      <c r="AI117" s="34">
        <v>9633030.8035121989</v>
      </c>
      <c r="AJ117" s="34">
        <v>0</v>
      </c>
      <c r="AK117" s="34">
        <v>0</v>
      </c>
      <c r="AL117" s="34">
        <v>0</v>
      </c>
      <c r="AM117" s="34">
        <v>2090379.2508999999</v>
      </c>
      <c r="AN117" s="39">
        <v>229328.92859999998</v>
      </c>
      <c r="AO117" s="40">
        <v>441122.15216270008</v>
      </c>
      <c r="AP117" s="114">
        <f>+N117-'Приложение №2'!E117</f>
        <v>0</v>
      </c>
      <c r="AQ117" s="1">
        <v>1043569.01</v>
      </c>
      <c r="AR117" s="1">
        <f t="shared" si="35"/>
        <v>222130.5</v>
      </c>
      <c r="AS117" s="1">
        <f t="shared" si="36"/>
        <v>7839900</v>
      </c>
      <c r="AT117" s="36">
        <f t="shared" si="28"/>
        <v>-142046.62833729945</v>
      </c>
    </row>
    <row r="118" spans="1:46" x14ac:dyDescent="0.25">
      <c r="A118" s="91">
        <f t="shared" si="32"/>
        <v>104</v>
      </c>
      <c r="B118" s="92">
        <f t="shared" si="33"/>
        <v>104</v>
      </c>
      <c r="C118" s="92" t="s">
        <v>73</v>
      </c>
      <c r="D118" s="92" t="s">
        <v>479</v>
      </c>
      <c r="E118" s="93">
        <v>1966</v>
      </c>
      <c r="F118" s="93">
        <v>2013</v>
      </c>
      <c r="G118" s="93" t="s">
        <v>45</v>
      </c>
      <c r="H118" s="93">
        <v>4</v>
      </c>
      <c r="I118" s="93">
        <v>6</v>
      </c>
      <c r="J118" s="52">
        <v>2829.5</v>
      </c>
      <c r="K118" s="52">
        <v>2537.8000000000002</v>
      </c>
      <c r="L118" s="52">
        <v>230.6</v>
      </c>
      <c r="M118" s="94">
        <v>144</v>
      </c>
      <c r="N118" s="78">
        <f t="shared" si="34"/>
        <v>4462811.3410231601</v>
      </c>
      <c r="O118" s="52"/>
      <c r="P118" s="79"/>
      <c r="Q118" s="79"/>
      <c r="R118" s="79">
        <f>+AQ118+AR118-102987.16</f>
        <v>1506343.8800000001</v>
      </c>
      <c r="S118" s="79">
        <f>+'Приложение №2'!E118-'Приложение №1'!R118</f>
        <v>2956467.4610231603</v>
      </c>
      <c r="T118" s="52">
        <f>+'Приложение №2'!E118-'Приложение №1'!P118-'Приложение №1'!Q118-'Приложение №1'!R118-'Приложение №1'!S118</f>
        <v>0</v>
      </c>
      <c r="U118" s="79">
        <f t="shared" si="29"/>
        <v>1612.054378349646</v>
      </c>
      <c r="V118" s="79">
        <f t="shared" si="29"/>
        <v>1612.054378349646</v>
      </c>
      <c r="W118" s="95">
        <v>2022</v>
      </c>
      <c r="X118" s="36" t="e">
        <f>+#REF!-'[1]Приложение №1'!$P1488</f>
        <v>#REF!</v>
      </c>
      <c r="Z118" s="38">
        <f t="shared" si="30"/>
        <v>15087934.029999999</v>
      </c>
      <c r="AA118" s="34">
        <v>6065034.6402882598</v>
      </c>
      <c r="AB118" s="34">
        <v>2161221.1824524999</v>
      </c>
      <c r="AC118" s="34">
        <v>2257995.2503873804</v>
      </c>
      <c r="AD118" s="34">
        <v>1413647.7960217199</v>
      </c>
      <c r="AE118" s="34">
        <v>864921.32273358025</v>
      </c>
      <c r="AF118" s="34"/>
      <c r="AG118" s="34">
        <v>232731.98563608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1657316.1065</v>
      </c>
      <c r="AN118" s="39">
        <v>150879.34030000001</v>
      </c>
      <c r="AO118" s="40">
        <v>284186.40568048006</v>
      </c>
      <c r="AP118" s="114">
        <f>+N118-'Приложение №2'!E118</f>
        <v>0</v>
      </c>
      <c r="AQ118" s="1">
        <v>1303433.04</v>
      </c>
      <c r="AR118" s="1">
        <f t="shared" si="35"/>
        <v>305898</v>
      </c>
      <c r="AS118" s="1">
        <f t="shared" si="36"/>
        <v>10796400</v>
      </c>
      <c r="AT118" s="36">
        <f t="shared" si="28"/>
        <v>-7839932.5389768397</v>
      </c>
    </row>
    <row r="119" spans="1:46" x14ac:dyDescent="0.25">
      <c r="A119" s="91">
        <f t="shared" si="32"/>
        <v>105</v>
      </c>
      <c r="B119" s="92">
        <f t="shared" si="33"/>
        <v>105</v>
      </c>
      <c r="C119" s="92" t="s">
        <v>73</v>
      </c>
      <c r="D119" s="92" t="s">
        <v>209</v>
      </c>
      <c r="E119" s="93">
        <v>1973</v>
      </c>
      <c r="F119" s="93">
        <v>2013</v>
      </c>
      <c r="G119" s="93" t="s">
        <v>45</v>
      </c>
      <c r="H119" s="93">
        <v>5</v>
      </c>
      <c r="I119" s="93">
        <v>4</v>
      </c>
      <c r="J119" s="52">
        <v>3187.3</v>
      </c>
      <c r="K119" s="52">
        <v>2508.4</v>
      </c>
      <c r="L119" s="52">
        <v>678.9</v>
      </c>
      <c r="M119" s="94">
        <v>119</v>
      </c>
      <c r="N119" s="78">
        <f t="shared" si="34"/>
        <v>1013056.9700000001</v>
      </c>
      <c r="O119" s="52"/>
      <c r="P119" s="79"/>
      <c r="Q119" s="79"/>
      <c r="R119" s="79">
        <f>+'Приложение №2'!E119</f>
        <v>1013056.9700000001</v>
      </c>
      <c r="S119" s="79">
        <f>+'Приложение №2'!E119-'Приложение №1'!R119</f>
        <v>0</v>
      </c>
      <c r="T119" s="52">
        <f>+'Приложение №2'!E119-'Приложение №1'!P119-'Приложение №1'!Q119-'Приложение №1'!R119-'Приложение №1'!S119</f>
        <v>0</v>
      </c>
      <c r="U119" s="79">
        <f t="shared" si="29"/>
        <v>317.84173752078561</v>
      </c>
      <c r="V119" s="79">
        <f t="shared" si="29"/>
        <v>317.84173752078561</v>
      </c>
      <c r="W119" s="95">
        <v>2022</v>
      </c>
      <c r="X119" s="36" t="e">
        <f>+#REF!-'[1]Приложение №1'!$P700</f>
        <v>#REF!</v>
      </c>
      <c r="Z119" s="38">
        <f t="shared" si="30"/>
        <v>1264729.77</v>
      </c>
      <c r="AA119" s="34">
        <v>0</v>
      </c>
      <c r="AB119" s="34">
        <v>0</v>
      </c>
      <c r="AC119" s="34">
        <v>0</v>
      </c>
      <c r="AD119" s="34">
        <v>0</v>
      </c>
      <c r="AE119" s="34">
        <v>1007223.29</v>
      </c>
      <c r="AF119" s="34"/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241672.8</v>
      </c>
      <c r="AN119" s="39">
        <v>10000</v>
      </c>
      <c r="AO119" s="40">
        <v>5833.68</v>
      </c>
      <c r="AP119" s="114">
        <f>+N119-'Приложение №2'!E119</f>
        <v>0</v>
      </c>
      <c r="AQ119" s="1">
        <v>1840438.6</v>
      </c>
      <c r="AR119" s="1">
        <f t="shared" si="35"/>
        <v>394352.39999999997</v>
      </c>
      <c r="AS119" s="1">
        <f t="shared" si="36"/>
        <v>13918320</v>
      </c>
      <c r="AT119" s="36">
        <f t="shared" si="28"/>
        <v>-13918320</v>
      </c>
    </row>
    <row r="120" spans="1:46" x14ac:dyDescent="0.25">
      <c r="A120" s="91">
        <f t="shared" si="32"/>
        <v>106</v>
      </c>
      <c r="B120" s="92">
        <f t="shared" si="33"/>
        <v>106</v>
      </c>
      <c r="C120" s="92" t="s">
        <v>73</v>
      </c>
      <c r="D120" s="92" t="s">
        <v>373</v>
      </c>
      <c r="E120" s="93">
        <v>1995</v>
      </c>
      <c r="F120" s="93">
        <v>2013</v>
      </c>
      <c r="G120" s="93" t="s">
        <v>45</v>
      </c>
      <c r="H120" s="93">
        <v>5</v>
      </c>
      <c r="I120" s="93">
        <v>2</v>
      </c>
      <c r="J120" s="52">
        <v>2325.6999999999998</v>
      </c>
      <c r="K120" s="52">
        <v>1861.6</v>
      </c>
      <c r="L120" s="52">
        <v>0</v>
      </c>
      <c r="M120" s="94">
        <v>45</v>
      </c>
      <c r="N120" s="78">
        <f t="shared" si="34"/>
        <v>12649312.870907839</v>
      </c>
      <c r="O120" s="52"/>
      <c r="P120" s="79">
        <v>3166309.31</v>
      </c>
      <c r="Q120" s="79"/>
      <c r="R120" s="79">
        <v>801099.03</v>
      </c>
      <c r="S120" s="79">
        <f>+AS120</f>
        <v>6701760</v>
      </c>
      <c r="T120" s="52">
        <f>+'Приложение №2'!E120-'Приложение №1'!P120-'Приложение №1'!Q120-'Приложение №1'!R120-'Приложение №1'!S120</f>
        <v>1980144.5309078395</v>
      </c>
      <c r="U120" s="79">
        <f t="shared" si="29"/>
        <v>6794.8608030231198</v>
      </c>
      <c r="V120" s="79">
        <f t="shared" si="29"/>
        <v>6794.8608030231198</v>
      </c>
      <c r="W120" s="95">
        <v>2022</v>
      </c>
      <c r="X120" s="36" t="e">
        <f>+#REF!-'[1]Приложение №1'!$P1100</f>
        <v>#REF!</v>
      </c>
      <c r="Z120" s="38">
        <f t="shared" si="30"/>
        <v>24619973.59</v>
      </c>
      <c r="AA120" s="34">
        <v>4453931.4770332193</v>
      </c>
      <c r="AB120" s="34">
        <v>1587118.89355698</v>
      </c>
      <c r="AC120" s="34">
        <v>1658186.10096636</v>
      </c>
      <c r="AD120" s="34">
        <v>1038129.3440137201</v>
      </c>
      <c r="AE120" s="34">
        <v>0</v>
      </c>
      <c r="AF120" s="34"/>
      <c r="AG120" s="34">
        <v>170909.54989416001</v>
      </c>
      <c r="AH120" s="34">
        <v>0</v>
      </c>
      <c r="AI120" s="34">
        <v>8142464.4194249995</v>
      </c>
      <c r="AJ120" s="34">
        <v>0</v>
      </c>
      <c r="AK120" s="34">
        <v>0</v>
      </c>
      <c r="AL120" s="34">
        <v>4559967.0846529808</v>
      </c>
      <c r="AM120" s="34">
        <v>2290484.5943999998</v>
      </c>
      <c r="AN120" s="39">
        <v>246199.7359</v>
      </c>
      <c r="AO120" s="40">
        <v>472582.39015758003</v>
      </c>
      <c r="AP120" s="114">
        <f>+N120-'Приложение №2'!E120</f>
        <v>0</v>
      </c>
      <c r="AQ120" s="1">
        <v>717879.06</v>
      </c>
      <c r="AR120" s="1">
        <f t="shared" si="35"/>
        <v>189883.19999999998</v>
      </c>
      <c r="AS120" s="1">
        <f t="shared" si="36"/>
        <v>6701760</v>
      </c>
      <c r="AT120" s="36">
        <f t="shared" si="28"/>
        <v>0</v>
      </c>
    </row>
    <row r="121" spans="1:46" s="43" customFormat="1" x14ac:dyDescent="0.25">
      <c r="A121" s="91">
        <f t="shared" si="32"/>
        <v>107</v>
      </c>
      <c r="B121" s="92">
        <f t="shared" si="33"/>
        <v>107</v>
      </c>
      <c r="C121" s="92" t="s">
        <v>572</v>
      </c>
      <c r="D121" s="92" t="s">
        <v>646</v>
      </c>
      <c r="E121" s="93" t="s">
        <v>614</v>
      </c>
      <c r="F121" s="93"/>
      <c r="G121" s="93" t="s">
        <v>577</v>
      </c>
      <c r="H121" s="93" t="s">
        <v>583</v>
      </c>
      <c r="I121" s="93" t="s">
        <v>587</v>
      </c>
      <c r="J121" s="52">
        <v>5677.5</v>
      </c>
      <c r="K121" s="52">
        <v>4896.3999999999996</v>
      </c>
      <c r="L121" s="52">
        <v>72</v>
      </c>
      <c r="M121" s="94">
        <v>216</v>
      </c>
      <c r="N121" s="78">
        <f t="shared" si="34"/>
        <v>59196026.088878095</v>
      </c>
      <c r="O121" s="52">
        <v>0</v>
      </c>
      <c r="P121" s="79">
        <f>15959090.24+2477837.44</f>
        <v>18436927.68</v>
      </c>
      <c r="Q121" s="79">
        <v>0</v>
      </c>
      <c r="R121" s="79">
        <f>+AQ121+AR121</f>
        <v>2779541.4</v>
      </c>
      <c r="S121" s="79">
        <f>+AS121</f>
        <v>18145440</v>
      </c>
      <c r="T121" s="52">
        <f>+'Приложение №2'!E121-'Приложение №1'!P121-'Приложение №1'!Q121-'Приложение №1'!R121-'Приложение №1'!S121</f>
        <v>19834117.008878097</v>
      </c>
      <c r="U121" s="79">
        <v>224.97</v>
      </c>
      <c r="V121" s="79">
        <v>224.97</v>
      </c>
      <c r="W121" s="95">
        <v>2022</v>
      </c>
      <c r="X121" s="43">
        <v>1825680.39</v>
      </c>
      <c r="Y121" s="43">
        <f>+(K121*9.1+L121*18.19)*12</f>
        <v>550403.04</v>
      </c>
      <c r="Z121" s="128"/>
      <c r="AA121" s="130">
        <f>+N121-'[4]Приложение № 2'!E95</f>
        <v>57244880.468878098</v>
      </c>
      <c r="AB121" s="128"/>
      <c r="AC121" s="128"/>
      <c r="AD121" s="130">
        <f>+N121-'[4]Приложение № 2'!E95</f>
        <v>57244880.468878098</v>
      </c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14">
        <f>+N121-'Приложение №2'!E121</f>
        <v>0</v>
      </c>
      <c r="AQ121" s="43">
        <v>2265420.6</v>
      </c>
      <c r="AR121" s="1">
        <f t="shared" si="35"/>
        <v>514120.8</v>
      </c>
      <c r="AS121" s="1">
        <f t="shared" si="36"/>
        <v>18145440</v>
      </c>
      <c r="AT121" s="36">
        <f t="shared" si="28"/>
        <v>0</v>
      </c>
    </row>
    <row r="122" spans="1:46" x14ac:dyDescent="0.25">
      <c r="A122" s="91">
        <f t="shared" si="32"/>
        <v>108</v>
      </c>
      <c r="B122" s="92">
        <f t="shared" si="33"/>
        <v>108</v>
      </c>
      <c r="C122" s="92" t="s">
        <v>73</v>
      </c>
      <c r="D122" s="92" t="s">
        <v>374</v>
      </c>
      <c r="E122" s="93">
        <v>1986</v>
      </c>
      <c r="F122" s="93">
        <v>2013</v>
      </c>
      <c r="G122" s="93" t="s">
        <v>45</v>
      </c>
      <c r="H122" s="93">
        <v>12</v>
      </c>
      <c r="I122" s="93">
        <v>1</v>
      </c>
      <c r="J122" s="52">
        <v>5358.08</v>
      </c>
      <c r="K122" s="52">
        <v>4351.1000000000004</v>
      </c>
      <c r="L122" s="52">
        <v>75.099999999999994</v>
      </c>
      <c r="M122" s="94">
        <v>175</v>
      </c>
      <c r="N122" s="78">
        <f t="shared" si="34"/>
        <v>24434887.203030359</v>
      </c>
      <c r="O122" s="52"/>
      <c r="P122" s="79">
        <v>8285257.2000000002</v>
      </c>
      <c r="Q122" s="79"/>
      <c r="R122" s="79">
        <f>+AQ122+AR122</f>
        <v>3249810.1642</v>
      </c>
      <c r="S122" s="79">
        <f>+'Приложение №2'!E122-'Приложение №1'!P122-'Приложение №1'!Q122-'Приложение №1'!R122</f>
        <v>12899819.838830359</v>
      </c>
      <c r="T122" s="52">
        <f>+'Приложение №2'!E122-'Приложение №1'!P122-'Приложение №1'!Q122-'Приложение №1'!R122-'Приложение №1'!S122</f>
        <v>0</v>
      </c>
      <c r="U122" s="79">
        <f t="shared" ref="U122:V130" si="37">$N122/($K122+$L122)</f>
        <v>5520.5113196489892</v>
      </c>
      <c r="V122" s="79">
        <f t="shared" si="37"/>
        <v>5520.5113196489892</v>
      </c>
      <c r="W122" s="95">
        <v>2022</v>
      </c>
      <c r="X122" s="36" t="e">
        <f>+#REF!-'[1]Приложение №1'!$P1102</f>
        <v>#REF!</v>
      </c>
      <c r="Z122" s="38">
        <f>SUM(AA122:AO122)</f>
        <v>79559391.959999993</v>
      </c>
      <c r="AA122" s="34">
        <v>8341354.4473349992</v>
      </c>
      <c r="AB122" s="34">
        <v>5553433.1235902393</v>
      </c>
      <c r="AC122" s="34">
        <v>3380551.53059988</v>
      </c>
      <c r="AD122" s="34">
        <v>3049959.7596686399</v>
      </c>
      <c r="AE122" s="34">
        <v>1113740.92605384</v>
      </c>
      <c r="AF122" s="34"/>
      <c r="AG122" s="34">
        <v>465647.12643960002</v>
      </c>
      <c r="AH122" s="34">
        <v>0</v>
      </c>
      <c r="AI122" s="34">
        <v>3947389.3810512</v>
      </c>
      <c r="AJ122" s="34">
        <v>0</v>
      </c>
      <c r="AK122" s="34">
        <v>34269240.723520316</v>
      </c>
      <c r="AL122" s="34">
        <v>9011986.1099326797</v>
      </c>
      <c r="AM122" s="34">
        <v>8118689.5914000003</v>
      </c>
      <c r="AN122" s="39">
        <v>795593.91959999991</v>
      </c>
      <c r="AO122" s="40">
        <v>1511805.3208086002</v>
      </c>
      <c r="AP122" s="114">
        <f>+N122-'Приложение №2'!E122</f>
        <v>0</v>
      </c>
      <c r="AQ122" s="1">
        <v>2642732.98</v>
      </c>
      <c r="AR122" s="1">
        <f>+(K122*13.29+L122*22.52)*12*0.85</f>
        <v>607077.18420000002</v>
      </c>
      <c r="AS122" s="1">
        <f>+(K122*13.29+L122*22.52)*12*30</f>
        <v>21426253.560000002</v>
      </c>
      <c r="AT122" s="36">
        <f t="shared" si="28"/>
        <v>-8526433.7211696431</v>
      </c>
    </row>
    <row r="123" spans="1:46" x14ac:dyDescent="0.25">
      <c r="A123" s="91">
        <f t="shared" si="32"/>
        <v>109</v>
      </c>
      <c r="B123" s="92">
        <f t="shared" si="33"/>
        <v>109</v>
      </c>
      <c r="C123" s="92" t="s">
        <v>73</v>
      </c>
      <c r="D123" s="92" t="s">
        <v>480</v>
      </c>
      <c r="E123" s="93">
        <v>1974</v>
      </c>
      <c r="F123" s="93">
        <v>2013</v>
      </c>
      <c r="G123" s="93" t="s">
        <v>52</v>
      </c>
      <c r="H123" s="93">
        <v>4</v>
      </c>
      <c r="I123" s="93">
        <v>6</v>
      </c>
      <c r="J123" s="52">
        <v>5678.2</v>
      </c>
      <c r="K123" s="52">
        <v>4923.8</v>
      </c>
      <c r="L123" s="52">
        <v>69.900000000000006</v>
      </c>
      <c r="M123" s="94">
        <v>205</v>
      </c>
      <c r="N123" s="78">
        <f t="shared" si="34"/>
        <v>8954679.3352534007</v>
      </c>
      <c r="O123" s="52"/>
      <c r="P123" s="79">
        <v>3428910.9400000004</v>
      </c>
      <c r="Q123" s="79"/>
      <c r="R123" s="79">
        <v>2055008.88</v>
      </c>
      <c r="S123" s="79">
        <f>+'Приложение №2'!E123-'Приложение №1'!P123-'Приложение №1'!Q123-'Приложение №1'!R123</f>
        <v>3470759.5152534004</v>
      </c>
      <c r="T123" s="52">
        <f>+'Приложение №2'!E123-'Приложение №1'!P123-'Приложение №1'!Q123-'Приложение №1'!R123-'Приложение №1'!S123</f>
        <v>0</v>
      </c>
      <c r="U123" s="79">
        <f t="shared" si="37"/>
        <v>1793.1952931200115</v>
      </c>
      <c r="V123" s="79">
        <f t="shared" si="37"/>
        <v>1793.1952931200115</v>
      </c>
      <c r="W123" s="95">
        <v>2022</v>
      </c>
      <c r="X123" s="36" t="e">
        <f>+#REF!-'[1]Приложение №1'!$P1492</f>
        <v>#REF!</v>
      </c>
      <c r="Z123" s="38">
        <f>SUM(AA123:AO123)</f>
        <v>16666252.090000002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/>
      <c r="AG123" s="34">
        <v>0</v>
      </c>
      <c r="AH123" s="34">
        <v>0</v>
      </c>
      <c r="AI123" s="34">
        <v>14678634.865746601</v>
      </c>
      <c r="AJ123" s="34">
        <v>0</v>
      </c>
      <c r="AK123" s="34">
        <v>0</v>
      </c>
      <c r="AL123" s="34">
        <v>0</v>
      </c>
      <c r="AM123" s="34">
        <v>1499962.6880999999</v>
      </c>
      <c r="AN123" s="39">
        <v>166662.5209</v>
      </c>
      <c r="AO123" s="40">
        <v>320992.01525340008</v>
      </c>
      <c r="AP123" s="114">
        <f>+N123-'Приложение №2'!E123</f>
        <v>0</v>
      </c>
      <c r="AQ123" s="1">
        <v>2280888.52</v>
      </c>
      <c r="AR123" s="1">
        <f>+(K123*10+L123*20)*12*0.85</f>
        <v>516487.2</v>
      </c>
      <c r="AS123" s="1">
        <f>+(K123*10+L123*20)*12*30</f>
        <v>18228960</v>
      </c>
      <c r="AT123" s="36">
        <f t="shared" si="28"/>
        <v>-14758200.4847466</v>
      </c>
    </row>
    <row r="124" spans="1:46" x14ac:dyDescent="0.25">
      <c r="A124" s="91">
        <f t="shared" si="32"/>
        <v>110</v>
      </c>
      <c r="B124" s="92">
        <f t="shared" si="33"/>
        <v>110</v>
      </c>
      <c r="C124" s="92" t="s">
        <v>73</v>
      </c>
      <c r="D124" s="92" t="s">
        <v>481</v>
      </c>
      <c r="E124" s="93">
        <v>1974</v>
      </c>
      <c r="F124" s="93">
        <v>2013</v>
      </c>
      <c r="G124" s="93" t="s">
        <v>52</v>
      </c>
      <c r="H124" s="93">
        <v>4</v>
      </c>
      <c r="I124" s="93">
        <v>6</v>
      </c>
      <c r="J124" s="52">
        <v>5563.5</v>
      </c>
      <c r="K124" s="52">
        <v>4878.8999999999996</v>
      </c>
      <c r="L124" s="52">
        <v>141.30000000000001</v>
      </c>
      <c r="M124" s="94">
        <v>202</v>
      </c>
      <c r="N124" s="78">
        <f t="shared" si="34"/>
        <v>8156707.6614079988</v>
      </c>
      <c r="O124" s="52"/>
      <c r="P124" s="79">
        <v>1110141.2199999995</v>
      </c>
      <c r="Q124" s="79"/>
      <c r="R124" s="79">
        <v>2007826.6</v>
      </c>
      <c r="S124" s="79">
        <f>+'Приложение №2'!E124-'Приложение №1'!P124-'Приложение №1'!Q124-'Приложение №1'!R124</f>
        <v>5038739.8414079994</v>
      </c>
      <c r="T124" s="52">
        <f>+'Приложение №2'!E124-'Приложение №1'!P124-'Приложение №1'!Q124-'Приложение №1'!R124-'Приложение №1'!S124</f>
        <v>0</v>
      </c>
      <c r="U124" s="79">
        <f t="shared" si="37"/>
        <v>1624.7774314585074</v>
      </c>
      <c r="V124" s="79">
        <f t="shared" si="37"/>
        <v>1624.7774314585074</v>
      </c>
      <c r="W124" s="95">
        <v>2022</v>
      </c>
      <c r="X124" s="36" t="e">
        <f>+#REF!-'[1]Приложение №1'!$P1493</f>
        <v>#REF!</v>
      </c>
      <c r="Z124" s="38">
        <f>SUM(AA124:AO124)</f>
        <v>16283600.800000001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/>
      <c r="AG124" s="34">
        <v>0</v>
      </c>
      <c r="AH124" s="34">
        <v>0</v>
      </c>
      <c r="AI124" s="34">
        <v>14341618.568592001</v>
      </c>
      <c r="AJ124" s="34">
        <v>0</v>
      </c>
      <c r="AK124" s="34">
        <v>0</v>
      </c>
      <c r="AL124" s="34">
        <v>0</v>
      </c>
      <c r="AM124" s="34">
        <v>1465524.0719999999</v>
      </c>
      <c r="AN124" s="39">
        <v>162836.008</v>
      </c>
      <c r="AO124" s="40">
        <v>313622.15140800003</v>
      </c>
      <c r="AP124" s="114">
        <f>+N124-'Приложение №2'!E124</f>
        <v>0</v>
      </c>
      <c r="AQ124" s="1">
        <v>2384583.81</v>
      </c>
      <c r="AR124" s="1">
        <f>+(K124*10+L124*20)*12*0.85</f>
        <v>526473</v>
      </c>
      <c r="AS124" s="1">
        <f>+(K124*10+L124*20)*12*30</f>
        <v>18581400</v>
      </c>
      <c r="AT124" s="36">
        <f t="shared" si="28"/>
        <v>-13542660.158592001</v>
      </c>
    </row>
    <row r="125" spans="1:46" x14ac:dyDescent="0.25">
      <c r="A125" s="91">
        <f t="shared" si="32"/>
        <v>111</v>
      </c>
      <c r="B125" s="92">
        <f t="shared" si="33"/>
        <v>111</v>
      </c>
      <c r="C125" s="92" t="s">
        <v>73</v>
      </c>
      <c r="D125" s="92" t="s">
        <v>213</v>
      </c>
      <c r="E125" s="93">
        <v>1968</v>
      </c>
      <c r="F125" s="93">
        <v>2013</v>
      </c>
      <c r="G125" s="93" t="s">
        <v>52</v>
      </c>
      <c r="H125" s="93">
        <v>4</v>
      </c>
      <c r="I125" s="93">
        <v>4</v>
      </c>
      <c r="J125" s="52">
        <v>1991.8</v>
      </c>
      <c r="K125" s="52">
        <v>1480.5</v>
      </c>
      <c r="L125" s="52">
        <v>509.2</v>
      </c>
      <c r="M125" s="94">
        <v>80</v>
      </c>
      <c r="N125" s="78">
        <f t="shared" si="34"/>
        <v>435458</v>
      </c>
      <c r="O125" s="52"/>
      <c r="P125" s="79">
        <v>185262.05</v>
      </c>
      <c r="Q125" s="79"/>
      <c r="R125" s="79">
        <v>250195.95</v>
      </c>
      <c r="S125" s="79"/>
      <c r="T125" s="52">
        <f>+'Приложение №2'!E125-'Приложение №1'!P125-'Приложение №1'!Q125-'Приложение №1'!R125-'Приложение №1'!S125</f>
        <v>0</v>
      </c>
      <c r="U125" s="79">
        <f t="shared" si="37"/>
        <v>218.85610896114991</v>
      </c>
      <c r="V125" s="79">
        <f t="shared" si="37"/>
        <v>218.85610896114991</v>
      </c>
      <c r="W125" s="95">
        <v>2022</v>
      </c>
      <c r="X125" s="36" t="e">
        <f>+#REF!-'[1]Приложение №1'!$P716</f>
        <v>#REF!</v>
      </c>
      <c r="Z125" s="38">
        <f>SUM(AA125:AO125)</f>
        <v>670440.25</v>
      </c>
      <c r="AA125" s="34">
        <v>0</v>
      </c>
      <c r="AB125" s="34">
        <v>0</v>
      </c>
      <c r="AC125" s="34">
        <v>0</v>
      </c>
      <c r="AD125" s="34">
        <v>0</v>
      </c>
      <c r="AE125" s="34">
        <v>475262.77</v>
      </c>
      <c r="AF125" s="34"/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178933.79</v>
      </c>
      <c r="AN125" s="39">
        <v>10000</v>
      </c>
      <c r="AO125" s="40">
        <v>6243.69</v>
      </c>
      <c r="AP125" s="114">
        <f>+N125-'Приложение №2'!E125</f>
        <v>0</v>
      </c>
      <c r="AQ125" s="1">
        <v>1179424.97</v>
      </c>
      <c r="AR125" s="1">
        <f>+(K125*10+L125*20)*12*0.85</f>
        <v>254887.8</v>
      </c>
      <c r="AS125" s="1">
        <f>+(K125*10+L125*20)*12*30</f>
        <v>8996040</v>
      </c>
      <c r="AT125" s="36">
        <f t="shared" si="28"/>
        <v>-8996040</v>
      </c>
    </row>
    <row r="126" spans="1:46" s="43" customFormat="1" x14ac:dyDescent="0.25">
      <c r="A126" s="91">
        <f t="shared" si="32"/>
        <v>112</v>
      </c>
      <c r="B126" s="92">
        <f t="shared" si="33"/>
        <v>112</v>
      </c>
      <c r="C126" s="92" t="s">
        <v>73</v>
      </c>
      <c r="D126" s="92" t="s">
        <v>738</v>
      </c>
      <c r="E126" s="93">
        <v>1973</v>
      </c>
      <c r="F126" s="93"/>
      <c r="G126" s="93" t="s">
        <v>45</v>
      </c>
      <c r="H126" s="93">
        <v>4</v>
      </c>
      <c r="I126" s="93">
        <v>4</v>
      </c>
      <c r="J126" s="52">
        <v>2965.1</v>
      </c>
      <c r="K126" s="52">
        <v>2671.7</v>
      </c>
      <c r="L126" s="52">
        <v>61.9</v>
      </c>
      <c r="M126" s="94">
        <v>112</v>
      </c>
      <c r="N126" s="78">
        <f t="shared" si="34"/>
        <v>1004084.75</v>
      </c>
      <c r="O126" s="52"/>
      <c r="P126" s="79"/>
      <c r="Q126" s="79"/>
      <c r="R126" s="79">
        <f>+'Приложение №2'!E126</f>
        <v>1004084.75</v>
      </c>
      <c r="S126" s="79"/>
      <c r="T126" s="52">
        <f>+'[5]Приложение №2'!E125-'[5]Приложение №1'!P125-'[5]Приложение №1'!Q125-'[5]Приложение №1'!R125-'[5]Приложение №1'!S125</f>
        <v>0</v>
      </c>
      <c r="U126" s="39">
        <f t="shared" si="37"/>
        <v>367.31224392742172</v>
      </c>
      <c r="V126" s="39">
        <f t="shared" si="37"/>
        <v>367.31224392742172</v>
      </c>
      <c r="W126" s="95">
        <v>2022</v>
      </c>
      <c r="X126" s="128"/>
      <c r="Y126" s="128"/>
      <c r="Z126" s="128"/>
      <c r="AA126" s="130"/>
      <c r="AB126" s="128"/>
      <c r="AC126" s="128"/>
      <c r="AD126" s="130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14">
        <f>+N126-'Приложение №2'!E126</f>
        <v>0</v>
      </c>
      <c r="AQ126" s="31">
        <v>1534449.43</v>
      </c>
      <c r="AR126" s="1">
        <f>+(K126*10+L126*20)*12*0.85</f>
        <v>285141</v>
      </c>
      <c r="AS126" s="1">
        <f>+(K126*10+L126*20)*12*30</f>
        <v>10063800</v>
      </c>
      <c r="AT126" s="36">
        <f t="shared" si="28"/>
        <v>-10063800</v>
      </c>
    </row>
    <row r="127" spans="1:46" x14ac:dyDescent="0.25">
      <c r="A127" s="91">
        <f t="shared" si="32"/>
        <v>113</v>
      </c>
      <c r="B127" s="92">
        <f t="shared" si="33"/>
        <v>113</v>
      </c>
      <c r="C127" s="92" t="s">
        <v>73</v>
      </c>
      <c r="D127" s="92" t="s">
        <v>214</v>
      </c>
      <c r="E127" s="93">
        <v>1977</v>
      </c>
      <c r="F127" s="93">
        <v>2013</v>
      </c>
      <c r="G127" s="93" t="s">
        <v>45</v>
      </c>
      <c r="H127" s="93">
        <v>9</v>
      </c>
      <c r="I127" s="93">
        <v>1</v>
      </c>
      <c r="J127" s="52">
        <v>2365.9899999999998</v>
      </c>
      <c r="K127" s="52">
        <v>1903.5</v>
      </c>
      <c r="L127" s="52">
        <v>136</v>
      </c>
      <c r="M127" s="94">
        <v>70</v>
      </c>
      <c r="N127" s="78">
        <f t="shared" si="34"/>
        <v>5964161.0093955807</v>
      </c>
      <c r="O127" s="52"/>
      <c r="P127" s="79">
        <v>3041730.66</v>
      </c>
      <c r="Q127" s="79"/>
      <c r="R127" s="79"/>
      <c r="S127" s="79">
        <f>+'Приложение №2'!E127-'Приложение №1'!P127-'Приложение №1'!Q127-'Приложение №1'!R127</f>
        <v>2922430.3493955806</v>
      </c>
      <c r="T127" s="52">
        <f>+'Приложение №2'!E127-'Приложение №1'!P127-'Приложение №1'!Q127-'Приложение №1'!R127-'Приложение №1'!S127</f>
        <v>0</v>
      </c>
      <c r="U127" s="79">
        <f t="shared" si="37"/>
        <v>2924.3250842831972</v>
      </c>
      <c r="V127" s="79">
        <f t="shared" si="37"/>
        <v>2924.3250842831972</v>
      </c>
      <c r="W127" s="95">
        <v>2022</v>
      </c>
      <c r="X127" s="36" t="e">
        <f>+#REF!-'[1]Приложение №1'!$P721</f>
        <v>#REF!</v>
      </c>
      <c r="Z127" s="38">
        <f t="shared" ref="Z127:Z158" si="38">SUM(AA127:AO127)</f>
        <v>26854433.359999996</v>
      </c>
      <c r="AA127" s="34">
        <v>3681294.5645548799</v>
      </c>
      <c r="AB127" s="34">
        <v>2450899.70770344</v>
      </c>
      <c r="AC127" s="34">
        <v>0</v>
      </c>
      <c r="AD127" s="34">
        <v>1346040.4200070801</v>
      </c>
      <c r="AE127" s="34">
        <v>491527.90003842005</v>
      </c>
      <c r="AF127" s="34"/>
      <c r="AG127" s="34">
        <v>205504.30800059999</v>
      </c>
      <c r="AH127" s="34">
        <v>0</v>
      </c>
      <c r="AI127" s="34">
        <v>0</v>
      </c>
      <c r="AJ127" s="34">
        <v>0</v>
      </c>
      <c r="AK127" s="34">
        <v>15124062.916324738</v>
      </c>
      <c r="AL127" s="34">
        <v>0</v>
      </c>
      <c r="AM127" s="34">
        <v>2777050.0558000002</v>
      </c>
      <c r="AN127" s="39">
        <v>268544.33360000001</v>
      </c>
      <c r="AO127" s="40">
        <v>509509.15397084004</v>
      </c>
      <c r="AP127" s="114">
        <f>+N127-'Приложение №2'!E127</f>
        <v>0</v>
      </c>
      <c r="AQ127" s="1">
        <f>1333569.91-680973.2372-75663.69</f>
        <v>576932.98279999988</v>
      </c>
      <c r="AR127" s="1">
        <f>+(K127*13.29+L127*22.52)*12*0.85</f>
        <v>289274.397</v>
      </c>
      <c r="AS127" s="1">
        <f>+(K127*13.29+L127*22.52)*12*30-6485.14-39928.49</f>
        <v>10163270.969999999</v>
      </c>
      <c r="AT127" s="36">
        <f t="shared" si="28"/>
        <v>-7240840.6206044182</v>
      </c>
    </row>
    <row r="128" spans="1:46" x14ac:dyDescent="0.25">
      <c r="A128" s="91">
        <f t="shared" si="32"/>
        <v>114</v>
      </c>
      <c r="B128" s="92">
        <f t="shared" si="33"/>
        <v>114</v>
      </c>
      <c r="C128" s="92" t="s">
        <v>73</v>
      </c>
      <c r="D128" s="92" t="s">
        <v>215</v>
      </c>
      <c r="E128" s="93">
        <v>1977</v>
      </c>
      <c r="F128" s="93">
        <v>2013</v>
      </c>
      <c r="G128" s="93" t="s">
        <v>45</v>
      </c>
      <c r="H128" s="93">
        <v>9</v>
      </c>
      <c r="I128" s="93">
        <v>1</v>
      </c>
      <c r="J128" s="52">
        <v>2366.89</v>
      </c>
      <c r="K128" s="52">
        <v>1904.8</v>
      </c>
      <c r="L128" s="52">
        <v>41.8</v>
      </c>
      <c r="M128" s="94">
        <v>59</v>
      </c>
      <c r="N128" s="78">
        <f t="shared" si="34"/>
        <v>6918791.5024397802</v>
      </c>
      <c r="O128" s="52"/>
      <c r="P128" s="79">
        <v>3841991.13</v>
      </c>
      <c r="Q128" s="79"/>
      <c r="R128" s="79">
        <v>228553.42</v>
      </c>
      <c r="S128" s="79">
        <f>+'Приложение №2'!E128-'Приложение №1'!P128-'Приложение №1'!Q128-'Приложение №1'!R128</f>
        <v>2848246.9524397803</v>
      </c>
      <c r="T128" s="52">
        <f>+'Приложение №2'!E128-'Приложение №1'!P128-'Приложение №1'!Q128-'Приложение №1'!R128-'Приложение №1'!S128</f>
        <v>0</v>
      </c>
      <c r="U128" s="79">
        <f t="shared" si="37"/>
        <v>3554.2954394532931</v>
      </c>
      <c r="V128" s="79">
        <f t="shared" si="37"/>
        <v>3554.2954394532931</v>
      </c>
      <c r="W128" s="95">
        <v>2022</v>
      </c>
      <c r="X128" s="36" t="e">
        <f>+#REF!-'[1]Приложение №1'!$P722</f>
        <v>#REF!</v>
      </c>
      <c r="Z128" s="38">
        <f t="shared" si="38"/>
        <v>28541976.041246004</v>
      </c>
      <c r="AA128" s="34">
        <v>3719699.05</v>
      </c>
      <c r="AB128" s="34">
        <v>2452058.27684286</v>
      </c>
      <c r="AC128" s="34">
        <v>1492645.9296378</v>
      </c>
      <c r="AD128" s="34">
        <v>1346676.7170788401</v>
      </c>
      <c r="AE128" s="34">
        <v>491760.24805782002</v>
      </c>
      <c r="AF128" s="34"/>
      <c r="AG128" s="34">
        <v>205601.44794671997</v>
      </c>
      <c r="AH128" s="34">
        <v>0</v>
      </c>
      <c r="AI128" s="34">
        <v>0</v>
      </c>
      <c r="AJ128" s="34">
        <v>0</v>
      </c>
      <c r="AK128" s="34">
        <v>15131212.272876842</v>
      </c>
      <c r="AL128" s="34">
        <v>0</v>
      </c>
      <c r="AM128" s="34">
        <v>2959194.6140999999</v>
      </c>
      <c r="AN128" s="39">
        <v>245562.47510000001</v>
      </c>
      <c r="AO128" s="40">
        <v>497565.00960512011</v>
      </c>
      <c r="AP128" s="114">
        <f>+N128-'Приложение №2'!E128</f>
        <v>0</v>
      </c>
      <c r="AQ128" s="1">
        <f>1227927.06-726007.6004</f>
        <v>501919.45960000006</v>
      </c>
      <c r="AR128" s="1">
        <f>+(K128*13.29+L128*22.52)*12*0.85</f>
        <v>267812.50559999997</v>
      </c>
      <c r="AS128" s="1">
        <f>+(K128*13.29+L128*22.52)*12*30-9115.31</f>
        <v>9443090.7699999977</v>
      </c>
      <c r="AT128" s="36">
        <f t="shared" si="28"/>
        <v>-6594843.8175602173</v>
      </c>
    </row>
    <row r="129" spans="1:46" x14ac:dyDescent="0.25">
      <c r="A129" s="91">
        <f t="shared" si="32"/>
        <v>115</v>
      </c>
      <c r="B129" s="92">
        <f t="shared" si="33"/>
        <v>115</v>
      </c>
      <c r="C129" s="92" t="s">
        <v>73</v>
      </c>
      <c r="D129" s="92" t="s">
        <v>216</v>
      </c>
      <c r="E129" s="93">
        <v>1964</v>
      </c>
      <c r="F129" s="93">
        <v>2016</v>
      </c>
      <c r="G129" s="93" t="s">
        <v>45</v>
      </c>
      <c r="H129" s="93">
        <v>4</v>
      </c>
      <c r="I129" s="93">
        <v>4</v>
      </c>
      <c r="J129" s="52">
        <v>2622.1</v>
      </c>
      <c r="K129" s="52">
        <v>2204.5</v>
      </c>
      <c r="L129" s="52">
        <v>225.2</v>
      </c>
      <c r="M129" s="94">
        <v>107</v>
      </c>
      <c r="N129" s="78">
        <f t="shared" si="34"/>
        <v>994811.65</v>
      </c>
      <c r="O129" s="52"/>
      <c r="P129" s="79"/>
      <c r="Q129" s="79"/>
      <c r="R129" s="79">
        <v>994811.65</v>
      </c>
      <c r="S129" s="79">
        <f>+'Приложение №2'!E129-'Приложение №1'!P129-'Приложение №1'!R129</f>
        <v>0</v>
      </c>
      <c r="T129" s="52">
        <f>+'Приложение №2'!E129-'Приложение №1'!P129-'Приложение №1'!Q129-'Приложение №1'!R129-'Приложение №1'!S129</f>
        <v>0</v>
      </c>
      <c r="U129" s="79">
        <f t="shared" si="37"/>
        <v>409.4380581964852</v>
      </c>
      <c r="V129" s="79">
        <f t="shared" si="37"/>
        <v>409.4380581964852</v>
      </c>
      <c r="W129" s="95">
        <v>2022</v>
      </c>
      <c r="X129" s="36" t="e">
        <f>+#REF!-'[1]Приложение №1'!$P723</f>
        <v>#REF!</v>
      </c>
      <c r="Z129" s="38">
        <f t="shared" si="38"/>
        <v>1186752.2</v>
      </c>
      <c r="AA129" s="34">
        <v>0</v>
      </c>
      <c r="AB129" s="34">
        <v>0</v>
      </c>
      <c r="AC129" s="34">
        <v>0</v>
      </c>
      <c r="AD129" s="34">
        <v>0</v>
      </c>
      <c r="AE129" s="34">
        <v>994811.73</v>
      </c>
      <c r="AF129" s="34"/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176245.47</v>
      </c>
      <c r="AN129" s="39">
        <v>10000</v>
      </c>
      <c r="AO129" s="40">
        <v>5695</v>
      </c>
      <c r="AP129" s="114">
        <f>+N129-'Приложение №2'!E129</f>
        <v>0</v>
      </c>
      <c r="AQ129" s="1">
        <v>1171903.8500000001</v>
      </c>
      <c r="AR129" s="1">
        <f>+(K129*10+L129*20)*12*0.85</f>
        <v>270799.8</v>
      </c>
      <c r="AS129" s="1">
        <f>+(K129*10+L129*20)*12*30</f>
        <v>9557640</v>
      </c>
      <c r="AT129" s="36">
        <f t="shared" si="28"/>
        <v>-9557640</v>
      </c>
    </row>
    <row r="130" spans="1:46" x14ac:dyDescent="0.25">
      <c r="A130" s="91">
        <f t="shared" ref="A130:A159" si="39">+A129+1</f>
        <v>116</v>
      </c>
      <c r="B130" s="92">
        <f t="shared" ref="B130:B159" si="40">+B129+1</f>
        <v>116</v>
      </c>
      <c r="C130" s="92" t="s">
        <v>73</v>
      </c>
      <c r="D130" s="92" t="s">
        <v>86</v>
      </c>
      <c r="E130" s="93">
        <v>1973</v>
      </c>
      <c r="F130" s="93">
        <v>2013</v>
      </c>
      <c r="G130" s="93" t="s">
        <v>45</v>
      </c>
      <c r="H130" s="93">
        <v>5</v>
      </c>
      <c r="I130" s="93">
        <v>8</v>
      </c>
      <c r="J130" s="52">
        <v>6624.9</v>
      </c>
      <c r="K130" s="52">
        <v>5826</v>
      </c>
      <c r="L130" s="52">
        <v>239.3</v>
      </c>
      <c r="M130" s="94">
        <v>272</v>
      </c>
      <c r="N130" s="78">
        <f t="shared" si="34"/>
        <v>1790839.18224</v>
      </c>
      <c r="O130" s="52"/>
      <c r="P130" s="79"/>
      <c r="Q130" s="79"/>
      <c r="R130" s="79">
        <f>+'Приложение №2'!E130</f>
        <v>1790839.18224</v>
      </c>
      <c r="S130" s="79">
        <f>+'Приложение №2'!E130-'Приложение №1'!R130</f>
        <v>0</v>
      </c>
      <c r="T130" s="52">
        <f>+'Приложение №2'!E130-'Приложение №1'!P130-'Приложение №1'!Q130-'Приложение №1'!R130-'Приложение №1'!S130</f>
        <v>0</v>
      </c>
      <c r="U130" s="79">
        <f t="shared" si="37"/>
        <v>295.25978636506028</v>
      </c>
      <c r="V130" s="79">
        <f t="shared" si="37"/>
        <v>295.25978636506028</v>
      </c>
      <c r="W130" s="95">
        <v>2022</v>
      </c>
      <c r="X130" s="36" t="e">
        <f>+#REF!-'[1]Приложение №1'!$P433</f>
        <v>#REF!</v>
      </c>
      <c r="Z130" s="38">
        <f t="shared" si="38"/>
        <v>68280809.790000007</v>
      </c>
      <c r="AA130" s="34">
        <v>14487752.111381641</v>
      </c>
      <c r="AB130" s="34">
        <v>5162581.6814224795</v>
      </c>
      <c r="AC130" s="34">
        <v>5393749.1598622799</v>
      </c>
      <c r="AD130" s="34">
        <v>3376828.00437696</v>
      </c>
      <c r="AE130" s="34">
        <v>2066066.6377251605</v>
      </c>
      <c r="AF130" s="34"/>
      <c r="AG130" s="34">
        <v>0</v>
      </c>
      <c r="AH130" s="34">
        <v>0</v>
      </c>
      <c r="AI130" s="34">
        <v>0</v>
      </c>
      <c r="AJ130" s="34">
        <v>0</v>
      </c>
      <c r="AK130" s="34">
        <v>13751557.888197359</v>
      </c>
      <c r="AL130" s="34">
        <v>14832664.840462981</v>
      </c>
      <c r="AM130" s="34">
        <v>7235033.8570000008</v>
      </c>
      <c r="AN130" s="39">
        <v>682808.09790000005</v>
      </c>
      <c r="AO130" s="40">
        <v>1291767.5116711401</v>
      </c>
      <c r="AP130" s="114">
        <f>+N130-'Приложение №2'!E130</f>
        <v>0</v>
      </c>
      <c r="AQ130" s="1">
        <f>3058321.2-217412.18</f>
        <v>2840909.02</v>
      </c>
      <c r="AR130" s="1">
        <f>+(K130*10+L130*20)*12*0.85</f>
        <v>643069.19999999995</v>
      </c>
      <c r="AS130" s="1">
        <f>+(K130*10+L130*20)*12*30-1066942.82</f>
        <v>21629617.18</v>
      </c>
      <c r="AT130" s="36">
        <f t="shared" si="28"/>
        <v>-21629617.18</v>
      </c>
    </row>
    <row r="131" spans="1:46" x14ac:dyDescent="0.25">
      <c r="A131" s="91">
        <f t="shared" si="39"/>
        <v>117</v>
      </c>
      <c r="B131" s="92">
        <f t="shared" si="40"/>
        <v>117</v>
      </c>
      <c r="C131" s="92" t="s">
        <v>73</v>
      </c>
      <c r="D131" s="92" t="s">
        <v>378</v>
      </c>
      <c r="E131" s="93">
        <v>1975</v>
      </c>
      <c r="F131" s="93">
        <v>2013</v>
      </c>
      <c r="G131" s="93" t="s">
        <v>52</v>
      </c>
      <c r="H131" s="93">
        <v>4</v>
      </c>
      <c r="I131" s="93">
        <v>6</v>
      </c>
      <c r="J131" s="52">
        <v>5531.3</v>
      </c>
      <c r="K131" s="52">
        <v>4842.7</v>
      </c>
      <c r="L131" s="52">
        <v>189.7</v>
      </c>
      <c r="M131" s="94">
        <v>224</v>
      </c>
      <c r="N131" s="78">
        <f t="shared" si="34"/>
        <v>22642012.956827998</v>
      </c>
      <c r="O131" s="52"/>
      <c r="P131" s="79">
        <v>6272515.9700000007</v>
      </c>
      <c r="Q131" s="79"/>
      <c r="R131" s="79">
        <f>+AQ131+AR131</f>
        <v>437084.14999999967</v>
      </c>
      <c r="S131" s="79">
        <f>+AS131</f>
        <v>0</v>
      </c>
      <c r="T131" s="79">
        <f>+'Приложение №2'!E131-'Приложение №1'!P131-'Приложение №1'!R131-'Приложение №1'!S131</f>
        <v>15932412.836827997</v>
      </c>
      <c r="U131" s="79">
        <f>N131/K131</f>
        <v>4675.4936206719394</v>
      </c>
      <c r="V131" s="79">
        <v>1339.2830200640001</v>
      </c>
      <c r="W131" s="95">
        <v>2022</v>
      </c>
      <c r="X131" s="36" t="e">
        <f>+#REF!-'[1]Приложение №1'!$P1452</f>
        <v>#REF!</v>
      </c>
      <c r="Z131" s="38">
        <f t="shared" si="38"/>
        <v>87511152.000000015</v>
      </c>
      <c r="AA131" s="34">
        <v>8013494.3878080007</v>
      </c>
      <c r="AB131" s="34">
        <v>4634422.8779520001</v>
      </c>
      <c r="AC131" s="34">
        <v>4898928.1239359993</v>
      </c>
      <c r="AD131" s="34">
        <v>3735474.3417600002</v>
      </c>
      <c r="AE131" s="34">
        <v>1492245.5325120001</v>
      </c>
      <c r="AF131" s="34"/>
      <c r="AG131" s="34">
        <v>398188.42560000002</v>
      </c>
      <c r="AH131" s="34">
        <v>0</v>
      </c>
      <c r="AI131" s="34">
        <v>14265240.0912</v>
      </c>
      <c r="AJ131" s="34">
        <v>0</v>
      </c>
      <c r="AK131" s="34">
        <v>27696044.559456002</v>
      </c>
      <c r="AL131" s="34">
        <v>10892499.105599999</v>
      </c>
      <c r="AM131" s="34">
        <v>8946956.6400000006</v>
      </c>
      <c r="AN131" s="39">
        <v>875111.52</v>
      </c>
      <c r="AO131" s="40">
        <v>1662546.394176</v>
      </c>
      <c r="AP131" s="114">
        <f>+N131-'Приложение №2'!E131</f>
        <v>0</v>
      </c>
      <c r="AQ131" s="36">
        <f>2505054.36-R341</f>
        <v>-95570.050000000279</v>
      </c>
      <c r="AR131" s="1">
        <f>+(K131*10+L131*20)*12*0.85</f>
        <v>532654.19999999995</v>
      </c>
      <c r="AS131" s="1">
        <f>+(K131*10+L131*20)*12*30-S341</f>
        <v>0</v>
      </c>
      <c r="AT131" s="36">
        <f t="shared" si="28"/>
        <v>0</v>
      </c>
    </row>
    <row r="132" spans="1:46" x14ac:dyDescent="0.25">
      <c r="A132" s="91">
        <f t="shared" si="39"/>
        <v>118</v>
      </c>
      <c r="B132" s="92">
        <f t="shared" si="40"/>
        <v>118</v>
      </c>
      <c r="C132" s="92" t="s">
        <v>73</v>
      </c>
      <c r="D132" s="92" t="s">
        <v>380</v>
      </c>
      <c r="E132" s="93">
        <v>1974</v>
      </c>
      <c r="F132" s="93">
        <v>2013</v>
      </c>
      <c r="G132" s="93" t="s">
        <v>52</v>
      </c>
      <c r="H132" s="93">
        <v>4</v>
      </c>
      <c r="I132" s="93">
        <v>4</v>
      </c>
      <c r="J132" s="52">
        <v>3940.9</v>
      </c>
      <c r="K132" s="52">
        <v>3373.8</v>
      </c>
      <c r="L132" s="52">
        <v>212.7</v>
      </c>
      <c r="M132" s="94">
        <v>140</v>
      </c>
      <c r="N132" s="78">
        <f t="shared" si="34"/>
        <v>27880033.496240743</v>
      </c>
      <c r="O132" s="52"/>
      <c r="P132" s="79">
        <v>122906.29999999993</v>
      </c>
      <c r="Q132" s="79"/>
      <c r="R132" s="79">
        <f>+AQ132+AR132</f>
        <v>1982331.96</v>
      </c>
      <c r="S132" s="79">
        <f>+AS132</f>
        <v>12866908.35</v>
      </c>
      <c r="T132" s="52">
        <f>+'Приложение №2'!E132-'Приложение №1'!P132-'Приложение №1'!Q132-'Приложение №1'!R132-'Приложение №1'!S132</f>
        <v>12907886.886240741</v>
      </c>
      <c r="U132" s="79">
        <f t="shared" ref="U132:V158" si="41">$N132/($K132+$L132)</f>
        <v>7773.6047668313795</v>
      </c>
      <c r="V132" s="79">
        <f t="shared" si="41"/>
        <v>7773.6047668313795</v>
      </c>
      <c r="W132" s="95">
        <v>2022</v>
      </c>
      <c r="X132" s="36" t="e">
        <f>+#REF!-'[1]Приложение №1'!$P1108</f>
        <v>#REF!</v>
      </c>
      <c r="Z132" s="38">
        <f t="shared" si="38"/>
        <v>62533714.207893997</v>
      </c>
      <c r="AA132" s="34">
        <v>6056878.3300000001</v>
      </c>
      <c r="AB132" s="34">
        <v>3324136.3562038802</v>
      </c>
      <c r="AC132" s="34">
        <v>3513858.2605085401</v>
      </c>
      <c r="AD132" s="34">
        <v>2679346.7940094802</v>
      </c>
      <c r="AE132" s="34">
        <v>1070344.1973180603</v>
      </c>
      <c r="AF132" s="34"/>
      <c r="AG132" s="34">
        <v>285608.94385380001</v>
      </c>
      <c r="AH132" s="34">
        <v>0</v>
      </c>
      <c r="AI132" s="34">
        <v>10232040.652318798</v>
      </c>
      <c r="AJ132" s="34">
        <v>0</v>
      </c>
      <c r="AK132" s="34">
        <v>19865564.963811003</v>
      </c>
      <c r="AL132" s="34">
        <v>7812871.9105562996</v>
      </c>
      <c r="AM132" s="34">
        <v>5963728.8811999997</v>
      </c>
      <c r="AN132" s="39">
        <v>570673.40870000003</v>
      </c>
      <c r="AO132" s="40">
        <v>1158661.5094141401</v>
      </c>
      <c r="AP132" s="114">
        <f>+N132-'Приложение №2'!E132</f>
        <v>0</v>
      </c>
      <c r="AQ132" s="1">
        <f>1707386.79-112573.23</f>
        <v>1594813.56</v>
      </c>
      <c r="AR132" s="1">
        <f>+(K132*10+L132*20)*12*0.85</f>
        <v>387518.39999999997</v>
      </c>
      <c r="AS132" s="1">
        <f>+(K132*10+L132*20)*12*30-810211.65</f>
        <v>12866908.35</v>
      </c>
      <c r="AT132" s="36">
        <f t="shared" si="28"/>
        <v>0</v>
      </c>
    </row>
    <row r="133" spans="1:46" x14ac:dyDescent="0.25">
      <c r="A133" s="91">
        <f t="shared" si="39"/>
        <v>119</v>
      </c>
      <c r="B133" s="92">
        <f t="shared" si="40"/>
        <v>119</v>
      </c>
      <c r="C133" s="92" t="s">
        <v>73</v>
      </c>
      <c r="D133" s="92" t="s">
        <v>217</v>
      </c>
      <c r="E133" s="93">
        <v>1977</v>
      </c>
      <c r="F133" s="93">
        <v>2013</v>
      </c>
      <c r="G133" s="93" t="s">
        <v>45</v>
      </c>
      <c r="H133" s="93">
        <v>9</v>
      </c>
      <c r="I133" s="93">
        <v>1</v>
      </c>
      <c r="J133" s="52">
        <v>2362.6</v>
      </c>
      <c r="K133" s="52">
        <v>1902.4</v>
      </c>
      <c r="L133" s="52">
        <v>195.5</v>
      </c>
      <c r="M133" s="94">
        <v>72</v>
      </c>
      <c r="N133" s="78">
        <f t="shared" si="34"/>
        <v>7247351.3765099403</v>
      </c>
      <c r="O133" s="52"/>
      <c r="P133" s="79">
        <v>4091717.7799999993</v>
      </c>
      <c r="Q133" s="79"/>
      <c r="R133" s="79">
        <v>312117.43999999994</v>
      </c>
      <c r="S133" s="79">
        <f>+'Приложение №2'!E133-'Приложение №1'!P133-'Приложение №1'!Q133-'Приложение №1'!R133</f>
        <v>2843516.156509941</v>
      </c>
      <c r="T133" s="52">
        <f>+'Приложение №2'!E133-'Приложение №1'!P133-'Приложение №1'!Q133-'Приложение №1'!R133-'Приложение №1'!S133</f>
        <v>0</v>
      </c>
      <c r="U133" s="79">
        <f t="shared" si="41"/>
        <v>3454.5742773773486</v>
      </c>
      <c r="V133" s="79">
        <f t="shared" si="41"/>
        <v>3454.5742773773486</v>
      </c>
      <c r="W133" s="95">
        <v>2022</v>
      </c>
      <c r="X133" s="36" t="e">
        <f>+#REF!-'[1]Приложение №1'!$P725</f>
        <v>#REF!</v>
      </c>
      <c r="Z133" s="38">
        <f t="shared" si="38"/>
        <v>28501175.670387998</v>
      </c>
      <c r="AA133" s="34">
        <v>3719699.05</v>
      </c>
      <c r="AB133" s="34">
        <v>2447938.8995804396</v>
      </c>
      <c r="AC133" s="34">
        <v>1490138.3398477801</v>
      </c>
      <c r="AD133" s="34">
        <v>1344414.3471276001</v>
      </c>
      <c r="AE133" s="34">
        <v>490934.10601116001</v>
      </c>
      <c r="AF133" s="34"/>
      <c r="AG133" s="34">
        <v>205256.04442223997</v>
      </c>
      <c r="AH133" s="34">
        <v>0</v>
      </c>
      <c r="AI133" s="34">
        <v>0</v>
      </c>
      <c r="AJ133" s="34">
        <v>0</v>
      </c>
      <c r="AK133" s="34">
        <v>15105792.339437097</v>
      </c>
      <c r="AL133" s="34">
        <v>0</v>
      </c>
      <c r="AM133" s="34">
        <v>2953956.3437999999</v>
      </c>
      <c r="AN133" s="39">
        <v>246262.91500000001</v>
      </c>
      <c r="AO133" s="40">
        <v>496783.28516168008</v>
      </c>
      <c r="AP133" s="114">
        <f>+N133-'Приложение №2'!E133</f>
        <v>0</v>
      </c>
      <c r="AQ133" s="1">
        <f>1288619.08-658887.88</f>
        <v>629731.20000000007</v>
      </c>
      <c r="AR133" s="1">
        <f>+(K133*13.29+L133*22.52)*12*0.85</f>
        <v>302792.67119999998</v>
      </c>
      <c r="AS133" s="1">
        <f>+(K133*13.29+L133*22.52)*12*30-8648.871</f>
        <v>10678151.289000001</v>
      </c>
      <c r="AT133" s="36">
        <f t="shared" si="28"/>
        <v>-7834635.1324900594</v>
      </c>
    </row>
    <row r="134" spans="1:46" x14ac:dyDescent="0.25">
      <c r="A134" s="91">
        <f t="shared" si="39"/>
        <v>120</v>
      </c>
      <c r="B134" s="92">
        <f t="shared" si="40"/>
        <v>120</v>
      </c>
      <c r="C134" s="92" t="s">
        <v>46</v>
      </c>
      <c r="D134" s="92" t="s">
        <v>381</v>
      </c>
      <c r="E134" s="93">
        <v>1979</v>
      </c>
      <c r="F134" s="93">
        <v>1979</v>
      </c>
      <c r="G134" s="93" t="s">
        <v>45</v>
      </c>
      <c r="H134" s="93">
        <v>4</v>
      </c>
      <c r="I134" s="93">
        <v>6</v>
      </c>
      <c r="J134" s="52">
        <v>3867.8</v>
      </c>
      <c r="K134" s="52">
        <v>3539.7</v>
      </c>
      <c r="L134" s="52">
        <v>0</v>
      </c>
      <c r="M134" s="94">
        <v>193</v>
      </c>
      <c r="N134" s="78">
        <f t="shared" si="34"/>
        <v>9785218.7020976003</v>
      </c>
      <c r="O134" s="52"/>
      <c r="P134" s="79">
        <v>7358449.5100000007</v>
      </c>
      <c r="Q134" s="79"/>
      <c r="R134" s="79"/>
      <c r="S134" s="79">
        <f>+'Приложение №2'!E134-'Приложение №1'!R134-P134</f>
        <v>2426769.1920975996</v>
      </c>
      <c r="T134" s="52">
        <f>+'Приложение №2'!E134-'Приложение №1'!P134-'Приложение №1'!Q134-'Приложение №1'!R134-'Приложение №1'!S134</f>
        <v>0</v>
      </c>
      <c r="U134" s="79">
        <f t="shared" si="41"/>
        <v>2764.4203469496288</v>
      </c>
      <c r="V134" s="79">
        <f t="shared" si="41"/>
        <v>2764.4203469496288</v>
      </c>
      <c r="W134" s="95">
        <v>2022</v>
      </c>
      <c r="X134" s="36" t="e">
        <f>+#REF!-'[1]Приложение №1'!$P1498</f>
        <v>#REF!</v>
      </c>
      <c r="Z134" s="38">
        <f t="shared" si="38"/>
        <v>36672038.07</v>
      </c>
      <c r="AA134" s="34">
        <v>0</v>
      </c>
      <c r="AB134" s="34">
        <v>0</v>
      </c>
      <c r="AC134" s="34">
        <v>0</v>
      </c>
      <c r="AD134" s="34">
        <v>0</v>
      </c>
      <c r="AE134" s="34">
        <v>0</v>
      </c>
      <c r="AF134" s="34"/>
      <c r="AG134" s="34">
        <v>0</v>
      </c>
      <c r="AH134" s="34">
        <v>0</v>
      </c>
      <c r="AI134" s="34">
        <v>15443839.101902403</v>
      </c>
      <c r="AJ134" s="34">
        <v>0</v>
      </c>
      <c r="AK134" s="34">
        <v>8018512.7549818195</v>
      </c>
      <c r="AL134" s="34">
        <v>8648904.6005779207</v>
      </c>
      <c r="AM134" s="34">
        <v>3491853.0894000004</v>
      </c>
      <c r="AN134" s="39">
        <v>366720.3807000001</v>
      </c>
      <c r="AO134" s="40">
        <v>702208.14243786025</v>
      </c>
      <c r="AP134" s="114">
        <f>+N134-'Приложение №2'!E134</f>
        <v>0</v>
      </c>
      <c r="AQ134" s="1">
        <v>1735682.5</v>
      </c>
      <c r="AR134" s="1">
        <f t="shared" ref="AR134:AR157" si="42">+(K134*10+L134*20)*12*0.85</f>
        <v>361049.39999999997</v>
      </c>
      <c r="AS134" s="1">
        <f>+(K134*10+L134*20)*12*30</f>
        <v>12742920</v>
      </c>
      <c r="AT134" s="36">
        <f t="shared" si="28"/>
        <v>-10316150.807902399</v>
      </c>
    </row>
    <row r="135" spans="1:46" x14ac:dyDescent="0.25">
      <c r="A135" s="91">
        <f t="shared" si="39"/>
        <v>121</v>
      </c>
      <c r="B135" s="92">
        <f t="shared" si="40"/>
        <v>121</v>
      </c>
      <c r="C135" s="92" t="s">
        <v>46</v>
      </c>
      <c r="D135" s="92" t="s">
        <v>219</v>
      </c>
      <c r="E135" s="93">
        <v>1966</v>
      </c>
      <c r="F135" s="93">
        <v>1966</v>
      </c>
      <c r="G135" s="93" t="s">
        <v>45</v>
      </c>
      <c r="H135" s="93">
        <v>4</v>
      </c>
      <c r="I135" s="93">
        <v>2</v>
      </c>
      <c r="J135" s="52">
        <v>1327.2</v>
      </c>
      <c r="K135" s="52">
        <v>1234.5999999999999</v>
      </c>
      <c r="L135" s="52">
        <v>0</v>
      </c>
      <c r="M135" s="94">
        <v>61</v>
      </c>
      <c r="N135" s="78">
        <f t="shared" si="34"/>
        <v>459932.97</v>
      </c>
      <c r="O135" s="52"/>
      <c r="P135" s="79">
        <v>226913.39</v>
      </c>
      <c r="Q135" s="79"/>
      <c r="R135" s="79">
        <v>192796.30000000002</v>
      </c>
      <c r="S135" s="79">
        <f>+'Приложение №2'!E135-'Приложение №1'!P135-'Приложение №1'!R135</f>
        <v>40223.279999999941</v>
      </c>
      <c r="T135" s="52">
        <f>+'Приложение №2'!E135-'Приложение №1'!P135-'Приложение №1'!Q135-'Приложение №1'!R135-'Приложение №1'!S135</f>
        <v>0</v>
      </c>
      <c r="U135" s="79">
        <f t="shared" si="41"/>
        <v>372.53601976348614</v>
      </c>
      <c r="V135" s="79">
        <f t="shared" si="41"/>
        <v>372.53601976348614</v>
      </c>
      <c r="W135" s="95">
        <v>2022</v>
      </c>
      <c r="X135" s="36" t="e">
        <f>+#REF!-'[1]Приложение №1'!$P727</f>
        <v>#REF!</v>
      </c>
      <c r="Z135" s="38">
        <f t="shared" si="38"/>
        <v>621576.65</v>
      </c>
      <c r="AA135" s="34">
        <v>0</v>
      </c>
      <c r="AB135" s="34">
        <v>0</v>
      </c>
      <c r="AC135" s="34">
        <v>0</v>
      </c>
      <c r="AD135" s="34">
        <v>0</v>
      </c>
      <c r="AE135" s="34">
        <v>419709.68768610002</v>
      </c>
      <c r="AF135" s="34"/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186472.995</v>
      </c>
      <c r="AN135" s="39">
        <v>6215.7665000000006</v>
      </c>
      <c r="AO135" s="40">
        <v>9178.2008139000009</v>
      </c>
      <c r="AP135" s="114">
        <f>+N135-'Приложение №2'!E135</f>
        <v>0</v>
      </c>
      <c r="AQ135" s="1">
        <v>512184.69</v>
      </c>
      <c r="AR135" s="1">
        <f t="shared" si="42"/>
        <v>125929.2</v>
      </c>
      <c r="AS135" s="1">
        <f>+(K135*10+L135*20)*12*30</f>
        <v>4444560</v>
      </c>
      <c r="AT135" s="36">
        <f t="shared" si="28"/>
        <v>-4404336.72</v>
      </c>
    </row>
    <row r="136" spans="1:46" ht="14.25" customHeight="1" x14ac:dyDescent="0.25">
      <c r="A136" s="91">
        <f t="shared" si="39"/>
        <v>122</v>
      </c>
      <c r="B136" s="92">
        <f t="shared" si="40"/>
        <v>122</v>
      </c>
      <c r="C136" s="92" t="s">
        <v>46</v>
      </c>
      <c r="D136" s="92" t="s">
        <v>382</v>
      </c>
      <c r="E136" s="93">
        <v>1969</v>
      </c>
      <c r="F136" s="93">
        <v>2013</v>
      </c>
      <c r="G136" s="93" t="s">
        <v>45</v>
      </c>
      <c r="H136" s="93">
        <v>4</v>
      </c>
      <c r="I136" s="93">
        <v>4</v>
      </c>
      <c r="J136" s="52">
        <v>3016.9</v>
      </c>
      <c r="K136" s="52">
        <v>2778.3</v>
      </c>
      <c r="L136" s="52">
        <v>0</v>
      </c>
      <c r="M136" s="94">
        <v>148</v>
      </c>
      <c r="N136" s="86">
        <f t="shared" si="34"/>
        <v>7741470.9756144602</v>
      </c>
      <c r="O136" s="52"/>
      <c r="P136" s="79">
        <v>1196060.5199999998</v>
      </c>
      <c r="Q136" s="79"/>
      <c r="R136" s="79">
        <f>+AQ136+AR136</f>
        <v>847797.20000000007</v>
      </c>
      <c r="S136" s="79">
        <f>+AS136</f>
        <v>2164833.5300000003</v>
      </c>
      <c r="T136" s="79">
        <f>+'Приложение №2'!E136-'Приложение №1'!P136-'Приложение №1'!Q136-'Приложение №1'!R136-'Приложение №1'!S136</f>
        <v>3532779.7256144602</v>
      </c>
      <c r="U136" s="52">
        <f t="shared" si="41"/>
        <v>2786.4057069482992</v>
      </c>
      <c r="V136" s="52">
        <f t="shared" si="41"/>
        <v>2786.4057069482992</v>
      </c>
      <c r="W136" s="95">
        <v>2022</v>
      </c>
      <c r="X136" s="36" t="e">
        <f>+#REF!-'[1]Приложение №1'!$P1314</f>
        <v>#REF!</v>
      </c>
      <c r="Y136" s="1" t="s">
        <v>551</v>
      </c>
      <c r="Z136" s="38">
        <f t="shared" si="38"/>
        <v>43468971.049999997</v>
      </c>
      <c r="AA136" s="34">
        <v>6634698.5656060204</v>
      </c>
      <c r="AB136" s="34">
        <v>2364215.8595970604</v>
      </c>
      <c r="AC136" s="34">
        <v>2470079.5170193799</v>
      </c>
      <c r="AD136" s="34">
        <v>0</v>
      </c>
      <c r="AE136" s="34">
        <v>946159.85291436012</v>
      </c>
      <c r="AF136" s="34"/>
      <c r="AG136" s="34">
        <v>254591.55199295998</v>
      </c>
      <c r="AH136" s="34">
        <v>0</v>
      </c>
      <c r="AI136" s="34">
        <v>12129238.4675742</v>
      </c>
      <c r="AJ136" s="34">
        <v>0</v>
      </c>
      <c r="AK136" s="34">
        <v>6297556.7640778795</v>
      </c>
      <c r="AL136" s="34">
        <v>6792652.1243855394</v>
      </c>
      <c r="AM136" s="34">
        <v>4316528.7305000005</v>
      </c>
      <c r="AN136" s="39">
        <v>434689.71049999999</v>
      </c>
      <c r="AO136" s="40">
        <v>828559.90583259996</v>
      </c>
      <c r="AP136" s="114">
        <f>+N136-'Приложение №2'!E136</f>
        <v>0</v>
      </c>
      <c r="AQ136" s="1">
        <f>1200544.79-636134.19</f>
        <v>564410.60000000009</v>
      </c>
      <c r="AR136" s="1">
        <f t="shared" si="42"/>
        <v>283386.59999999998</v>
      </c>
      <c r="AS136" s="1">
        <f>+(K136*10+L136*20)*12*30-7837046.47</f>
        <v>2164833.5300000003</v>
      </c>
      <c r="AT136" s="36">
        <f t="shared" si="28"/>
        <v>0</v>
      </c>
    </row>
    <row r="137" spans="1:46" x14ac:dyDescent="0.25">
      <c r="A137" s="91">
        <f t="shared" si="39"/>
        <v>123</v>
      </c>
      <c r="B137" s="92">
        <f t="shared" si="40"/>
        <v>123</v>
      </c>
      <c r="C137" s="92" t="s">
        <v>46</v>
      </c>
      <c r="D137" s="92" t="s">
        <v>47</v>
      </c>
      <c r="E137" s="93">
        <v>1971</v>
      </c>
      <c r="F137" s="93">
        <v>1971</v>
      </c>
      <c r="G137" s="93" t="s">
        <v>45</v>
      </c>
      <c r="H137" s="93">
        <v>4</v>
      </c>
      <c r="I137" s="93">
        <v>4</v>
      </c>
      <c r="J137" s="52">
        <v>2851.3</v>
      </c>
      <c r="K137" s="52">
        <v>2629.3</v>
      </c>
      <c r="L137" s="52">
        <v>0</v>
      </c>
      <c r="M137" s="94">
        <v>126</v>
      </c>
      <c r="N137" s="78">
        <f t="shared" si="34"/>
        <v>1318598.3729000001</v>
      </c>
      <c r="O137" s="52"/>
      <c r="P137" s="79"/>
      <c r="Q137" s="79"/>
      <c r="R137" s="79">
        <f>+'Приложение №2'!E137</f>
        <v>1318598.3729000001</v>
      </c>
      <c r="S137" s="79">
        <f>+'Приложение №2'!E137-'Приложение №1'!R137</f>
        <v>0</v>
      </c>
      <c r="T137" s="52">
        <f>+'Приложение №2'!E137-'Приложение №1'!P137-'Приложение №1'!Q137-'Приложение №1'!R137-'Приложение №1'!S137</f>
        <v>0</v>
      </c>
      <c r="U137" s="79">
        <f t="shared" si="41"/>
        <v>501.50168215874947</v>
      </c>
      <c r="V137" s="79">
        <f t="shared" si="41"/>
        <v>501.50168215874947</v>
      </c>
      <c r="W137" s="95">
        <v>2022</v>
      </c>
      <c r="X137" s="36" t="e">
        <f>+#REF!-'[1]Приложение №1'!$P436</f>
        <v>#REF!</v>
      </c>
      <c r="Z137" s="38">
        <f t="shared" si="38"/>
        <v>6580564.0300000003</v>
      </c>
      <c r="AA137" s="34">
        <v>0</v>
      </c>
      <c r="AB137" s="34">
        <v>2237961.00035928</v>
      </c>
      <c r="AC137" s="34">
        <v>2338171.2866580603</v>
      </c>
      <c r="AD137" s="34">
        <v>0</v>
      </c>
      <c r="AE137" s="34">
        <v>895632.61937688012</v>
      </c>
      <c r="AF137" s="34"/>
      <c r="AG137" s="34">
        <v>0</v>
      </c>
      <c r="AH137" s="34">
        <v>0</v>
      </c>
      <c r="AI137" s="34">
        <v>0</v>
      </c>
      <c r="AJ137" s="34">
        <v>0</v>
      </c>
      <c r="AK137" s="34">
        <v>0</v>
      </c>
      <c r="AL137" s="34">
        <v>0</v>
      </c>
      <c r="AM137" s="34">
        <v>923337.06700000004</v>
      </c>
      <c r="AN137" s="39">
        <v>65805.640299999999</v>
      </c>
      <c r="AO137" s="40">
        <v>119656.41630578002</v>
      </c>
      <c r="AP137" s="114">
        <f>+N137-'Приложение №2'!E137</f>
        <v>0</v>
      </c>
      <c r="AQ137" s="1">
        <v>1216435.44</v>
      </c>
      <c r="AR137" s="1">
        <f t="shared" si="42"/>
        <v>268188.59999999998</v>
      </c>
      <c r="AS137" s="1">
        <f>+(K137*10+L137*20)*12*30</f>
        <v>9465480</v>
      </c>
      <c r="AT137" s="36">
        <f t="shared" si="28"/>
        <v>-9465480</v>
      </c>
    </row>
    <row r="138" spans="1:46" x14ac:dyDescent="0.25">
      <c r="A138" s="91">
        <f t="shared" si="39"/>
        <v>124</v>
      </c>
      <c r="B138" s="92">
        <f t="shared" si="40"/>
        <v>124</v>
      </c>
      <c r="C138" s="92" t="s">
        <v>221</v>
      </c>
      <c r="D138" s="92" t="s">
        <v>223</v>
      </c>
      <c r="E138" s="93">
        <v>1983</v>
      </c>
      <c r="F138" s="93">
        <v>1983</v>
      </c>
      <c r="G138" s="93" t="s">
        <v>45</v>
      </c>
      <c r="H138" s="93">
        <v>2</v>
      </c>
      <c r="I138" s="93">
        <v>2</v>
      </c>
      <c r="J138" s="52">
        <v>910.77</v>
      </c>
      <c r="K138" s="52">
        <v>841.26</v>
      </c>
      <c r="L138" s="52">
        <v>0</v>
      </c>
      <c r="M138" s="94">
        <v>34</v>
      </c>
      <c r="N138" s="78">
        <f t="shared" si="34"/>
        <v>1175462.0518470199</v>
      </c>
      <c r="O138" s="52"/>
      <c r="P138" s="79">
        <v>54031.710000000661</v>
      </c>
      <c r="Q138" s="79"/>
      <c r="R138" s="79">
        <f t="shared" ref="R138:R144" si="43">+AQ138+AR138</f>
        <v>393318.14</v>
      </c>
      <c r="S138" s="79">
        <f>+'Приложение №2'!E138-'Приложение №1'!P138-'Приложение №1'!Q138-'Приложение №1'!R138</f>
        <v>728112.20184701926</v>
      </c>
      <c r="T138" s="52">
        <f>+'Приложение №2'!E138-'Приложение №1'!P138-'Приложение №1'!Q138-'Приложение №1'!R138-'Приложение №1'!S138</f>
        <v>0</v>
      </c>
      <c r="U138" s="79">
        <f t="shared" si="41"/>
        <v>1397.2636899971708</v>
      </c>
      <c r="V138" s="79">
        <f t="shared" si="41"/>
        <v>1397.2636899971708</v>
      </c>
      <c r="W138" s="95">
        <v>2022</v>
      </c>
      <c r="X138" s="36" t="e">
        <f>+#REF!-'[1]Приложение №1'!$P742</f>
        <v>#REF!</v>
      </c>
      <c r="Z138" s="38">
        <f t="shared" si="38"/>
        <v>6295969.4100000001</v>
      </c>
      <c r="AA138" s="34">
        <v>2467129.6784152202</v>
      </c>
      <c r="AB138" s="34">
        <v>1501213.4170404002</v>
      </c>
      <c r="AC138" s="34">
        <v>707372.31680261996</v>
      </c>
      <c r="AD138" s="34">
        <v>602841.43419444002</v>
      </c>
      <c r="AE138" s="34">
        <v>0</v>
      </c>
      <c r="AF138" s="34"/>
      <c r="AG138" s="34">
        <v>262217.35903776006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571070.00050000008</v>
      </c>
      <c r="AN138" s="39">
        <v>62959.694100000001</v>
      </c>
      <c r="AO138" s="40">
        <v>121165.50990956002</v>
      </c>
      <c r="AP138" s="114">
        <f>+N138-'Приложение №2'!E138</f>
        <v>0</v>
      </c>
      <c r="AQ138" s="42">
        <f>380898.3-73388.68</f>
        <v>307509.62</v>
      </c>
      <c r="AR138" s="1">
        <f t="shared" si="42"/>
        <v>85808.52</v>
      </c>
      <c r="AS138" s="1">
        <f>+(K138*10+L138*20)*12*30-439562.52</f>
        <v>2588973.4800000004</v>
      </c>
      <c r="AT138" s="36">
        <f t="shared" si="28"/>
        <v>-1860861.2781529813</v>
      </c>
    </row>
    <row r="139" spans="1:46" x14ac:dyDescent="0.25">
      <c r="A139" s="91">
        <f t="shared" si="39"/>
        <v>125</v>
      </c>
      <c r="B139" s="92">
        <f t="shared" si="40"/>
        <v>125</v>
      </c>
      <c r="C139" s="92" t="s">
        <v>90</v>
      </c>
      <c r="D139" s="92" t="s">
        <v>387</v>
      </c>
      <c r="E139" s="93">
        <v>1989</v>
      </c>
      <c r="F139" s="93">
        <v>1989</v>
      </c>
      <c r="G139" s="93" t="s">
        <v>45</v>
      </c>
      <c r="H139" s="93">
        <v>2</v>
      </c>
      <c r="I139" s="93">
        <v>2</v>
      </c>
      <c r="J139" s="52">
        <v>915</v>
      </c>
      <c r="K139" s="52">
        <v>892.81</v>
      </c>
      <c r="L139" s="52">
        <v>0</v>
      </c>
      <c r="M139" s="94">
        <v>32</v>
      </c>
      <c r="N139" s="78">
        <f t="shared" si="34"/>
        <v>7543619.078160001</v>
      </c>
      <c r="O139" s="52"/>
      <c r="P139" s="79">
        <v>1628827.3633333335</v>
      </c>
      <c r="Q139" s="79"/>
      <c r="R139" s="79">
        <f t="shared" si="43"/>
        <v>458392.32000000001</v>
      </c>
      <c r="S139" s="79">
        <f>+AS139</f>
        <v>3214115.9999999995</v>
      </c>
      <c r="T139" s="52">
        <f>+'Приложение №2'!E139-'Приложение №1'!P139-'Приложение №1'!Q139-'Приложение №1'!R139-'Приложение №1'!S139</f>
        <v>2242283.3948266669</v>
      </c>
      <c r="U139" s="79">
        <f t="shared" si="41"/>
        <v>8449.2994905523028</v>
      </c>
      <c r="V139" s="79">
        <f t="shared" si="41"/>
        <v>8449.2994905523028</v>
      </c>
      <c r="W139" s="95">
        <v>2022</v>
      </c>
      <c r="X139" s="36" t="e">
        <f>+#REF!-'[1]Приложение №1'!$P1127</f>
        <v>#REF!</v>
      </c>
      <c r="Z139" s="38">
        <f t="shared" si="38"/>
        <v>8546292.5500000007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/>
      <c r="AG139" s="34">
        <v>0</v>
      </c>
      <c r="AH139" s="34">
        <v>0</v>
      </c>
      <c r="AI139" s="34">
        <v>7527061.7004870009</v>
      </c>
      <c r="AJ139" s="34">
        <v>0</v>
      </c>
      <c r="AK139" s="34">
        <v>0</v>
      </c>
      <c r="AL139" s="34">
        <v>0</v>
      </c>
      <c r="AM139" s="34">
        <v>769166.32949999999</v>
      </c>
      <c r="AN139" s="39">
        <v>85462.925500000012</v>
      </c>
      <c r="AO139" s="40">
        <v>164601.59451300002</v>
      </c>
      <c r="AP139" s="114">
        <f>+N139-'Приложение №2'!E139</f>
        <v>0</v>
      </c>
      <c r="AQ139" s="1">
        <v>367325.7</v>
      </c>
      <c r="AR139" s="1">
        <f t="shared" si="42"/>
        <v>91066.619999999981</v>
      </c>
      <c r="AS139" s="1">
        <f>+(K139*10+L139*20)*12*30</f>
        <v>3214115.9999999995</v>
      </c>
      <c r="AT139" s="36">
        <f t="shared" si="28"/>
        <v>0</v>
      </c>
    </row>
    <row r="140" spans="1:46" x14ac:dyDescent="0.25">
      <c r="A140" s="91">
        <f t="shared" si="39"/>
        <v>126</v>
      </c>
      <c r="B140" s="92">
        <f t="shared" si="40"/>
        <v>126</v>
      </c>
      <c r="C140" s="92" t="s">
        <v>90</v>
      </c>
      <c r="D140" s="92" t="s">
        <v>228</v>
      </c>
      <c r="E140" s="93">
        <v>1976</v>
      </c>
      <c r="F140" s="93">
        <v>2008</v>
      </c>
      <c r="G140" s="93" t="s">
        <v>45</v>
      </c>
      <c r="H140" s="93">
        <v>4</v>
      </c>
      <c r="I140" s="93">
        <v>4</v>
      </c>
      <c r="J140" s="52">
        <v>4257.32</v>
      </c>
      <c r="K140" s="52">
        <v>3128.38</v>
      </c>
      <c r="L140" s="52">
        <v>991.08</v>
      </c>
      <c r="M140" s="94">
        <v>124</v>
      </c>
      <c r="N140" s="78">
        <f t="shared" si="34"/>
        <v>5577897.7643837398</v>
      </c>
      <c r="O140" s="52"/>
      <c r="P140" s="79"/>
      <c r="Q140" s="79"/>
      <c r="R140" s="79">
        <f t="shared" si="43"/>
        <v>1333462.67</v>
      </c>
      <c r="S140" s="79">
        <f>+'Приложение №2'!E140-'Приложение №1'!R140</f>
        <v>4244435.0943837399</v>
      </c>
      <c r="T140" s="52">
        <f>+'Приложение №2'!E140-'Приложение №1'!P140-'Приложение №1'!Q140-'Приложение №1'!R140-'Приложение №1'!S140</f>
        <v>0</v>
      </c>
      <c r="U140" s="79">
        <f t="shared" si="41"/>
        <v>1354.0361514333772</v>
      </c>
      <c r="V140" s="79">
        <f t="shared" si="41"/>
        <v>1354.0361514333772</v>
      </c>
      <c r="W140" s="95">
        <v>2022</v>
      </c>
      <c r="X140" s="36" t="e">
        <f>+#REF!-'[1]Приложение №1'!$P565</f>
        <v>#REF!</v>
      </c>
      <c r="Z140" s="38">
        <f t="shared" si="38"/>
        <v>16411728.570000004</v>
      </c>
      <c r="AA140" s="34">
        <v>7185234.1705489811</v>
      </c>
      <c r="AB140" s="34">
        <v>2542217.2836664799</v>
      </c>
      <c r="AC140" s="34">
        <v>0</v>
      </c>
      <c r="AD140" s="34">
        <v>1662855.463857</v>
      </c>
      <c r="AE140" s="34">
        <v>2127796.9824119406</v>
      </c>
      <c r="AF140" s="34"/>
      <c r="AG140" s="34">
        <v>285097.02429768001</v>
      </c>
      <c r="AH140" s="34">
        <v>0</v>
      </c>
      <c r="AI140" s="34">
        <v>0</v>
      </c>
      <c r="AJ140" s="34">
        <v>0</v>
      </c>
      <c r="AK140" s="34">
        <v>0</v>
      </c>
      <c r="AL140" s="34">
        <v>0</v>
      </c>
      <c r="AM140" s="34">
        <v>2142562.3114999998</v>
      </c>
      <c r="AN140" s="39">
        <v>164117.28570000004</v>
      </c>
      <c r="AO140" s="40">
        <v>301848.04801792005</v>
      </c>
      <c r="AP140" s="114">
        <f>+N140-'Приложение №2'!E140</f>
        <v>0</v>
      </c>
      <c r="AQ140" s="1">
        <f>1377282.4-565094.81</f>
        <v>812187.58999999985</v>
      </c>
      <c r="AR140" s="1">
        <f t="shared" si="42"/>
        <v>521275.08</v>
      </c>
      <c r="AS140" s="1">
        <f>+(K140*10+L140*20)*12*30-180969.62</f>
        <v>18216974.379999999</v>
      </c>
      <c r="AT140" s="36">
        <f t="shared" si="28"/>
        <v>-13972539.28561626</v>
      </c>
    </row>
    <row r="141" spans="1:46" x14ac:dyDescent="0.25">
      <c r="A141" s="91">
        <f t="shared" si="39"/>
        <v>127</v>
      </c>
      <c r="B141" s="92">
        <f t="shared" si="40"/>
        <v>127</v>
      </c>
      <c r="C141" s="92" t="s">
        <v>90</v>
      </c>
      <c r="D141" s="92" t="s">
        <v>229</v>
      </c>
      <c r="E141" s="93">
        <v>1964</v>
      </c>
      <c r="F141" s="93">
        <v>1964</v>
      </c>
      <c r="G141" s="93" t="s">
        <v>45</v>
      </c>
      <c r="H141" s="93">
        <v>2</v>
      </c>
      <c r="I141" s="93">
        <v>2</v>
      </c>
      <c r="J141" s="52">
        <v>816.77</v>
      </c>
      <c r="K141" s="52">
        <v>598.04999999999995</v>
      </c>
      <c r="L141" s="52">
        <v>218.72</v>
      </c>
      <c r="M141" s="94">
        <v>23</v>
      </c>
      <c r="N141" s="78">
        <f t="shared" si="34"/>
        <v>5711883.7509560008</v>
      </c>
      <c r="O141" s="52"/>
      <c r="P141" s="79">
        <v>1063520.6100000001</v>
      </c>
      <c r="Q141" s="79"/>
      <c r="R141" s="79">
        <f t="shared" si="43"/>
        <v>229835.71999999997</v>
      </c>
      <c r="S141" s="79">
        <f>+AS141</f>
        <v>3698306.2799999993</v>
      </c>
      <c r="T141" s="52">
        <f>+'Приложение №2'!E141-'Приложение №1'!P141-'Приложение №1'!Q141-'Приложение №1'!R141-'Приложение №1'!S141</f>
        <v>720221.14095600136</v>
      </c>
      <c r="U141" s="79">
        <f t="shared" si="41"/>
        <v>6993.2585072370448</v>
      </c>
      <c r="V141" s="79">
        <f t="shared" si="41"/>
        <v>6993.2585072370448</v>
      </c>
      <c r="W141" s="95">
        <v>2022</v>
      </c>
      <c r="X141" s="36" t="e">
        <f>+#REF!-'[1]Приложение №1'!$P563</f>
        <v>#REF!</v>
      </c>
      <c r="Z141" s="38">
        <f t="shared" si="38"/>
        <v>6301561.3699999992</v>
      </c>
      <c r="AA141" s="34">
        <v>0</v>
      </c>
      <c r="AB141" s="34">
        <v>0</v>
      </c>
      <c r="AC141" s="34">
        <v>499972.95528431999</v>
      </c>
      <c r="AD141" s="34">
        <v>0</v>
      </c>
      <c r="AE141" s="34">
        <v>0</v>
      </c>
      <c r="AF141" s="34"/>
      <c r="AG141" s="34">
        <v>0</v>
      </c>
      <c r="AH141" s="34">
        <v>0</v>
      </c>
      <c r="AI141" s="34">
        <v>5044446.5320746005</v>
      </c>
      <c r="AJ141" s="34">
        <v>0</v>
      </c>
      <c r="AK141" s="34">
        <v>0</v>
      </c>
      <c r="AL141" s="34">
        <v>0</v>
      </c>
      <c r="AM141" s="34">
        <v>572881.04409999994</v>
      </c>
      <c r="AN141" s="39">
        <v>63015.613700000002</v>
      </c>
      <c r="AO141" s="40">
        <v>121245.22484108002</v>
      </c>
      <c r="AP141" s="114">
        <f>+N141-'Приложение №2'!E141</f>
        <v>0</v>
      </c>
      <c r="AQ141" s="1">
        <f>223283.02-99067.28</f>
        <v>124215.73999999999</v>
      </c>
      <c r="AR141" s="1">
        <f t="shared" si="42"/>
        <v>105619.97999999998</v>
      </c>
      <c r="AS141" s="1">
        <f>+(K141*10+L141*20)*12*30-29457.72</f>
        <v>3698306.2799999993</v>
      </c>
      <c r="AT141" s="36">
        <f t="shared" si="28"/>
        <v>0</v>
      </c>
    </row>
    <row r="142" spans="1:46" x14ac:dyDescent="0.25">
      <c r="A142" s="91">
        <f t="shared" si="39"/>
        <v>128</v>
      </c>
      <c r="B142" s="92">
        <f t="shared" si="40"/>
        <v>128</v>
      </c>
      <c r="C142" s="92" t="s">
        <v>90</v>
      </c>
      <c r="D142" s="92" t="s">
        <v>230</v>
      </c>
      <c r="E142" s="93">
        <v>1975</v>
      </c>
      <c r="F142" s="93">
        <v>2008</v>
      </c>
      <c r="G142" s="93" t="s">
        <v>45</v>
      </c>
      <c r="H142" s="93">
        <v>4</v>
      </c>
      <c r="I142" s="93">
        <v>4</v>
      </c>
      <c r="J142" s="52">
        <v>4182.96</v>
      </c>
      <c r="K142" s="52">
        <v>3048.03</v>
      </c>
      <c r="L142" s="52">
        <v>978.37</v>
      </c>
      <c r="M142" s="94">
        <v>135</v>
      </c>
      <c r="N142" s="78">
        <f t="shared" ref="N142:N173" si="44">+P142+Q142+R142+S142+T142</f>
        <v>4646812.088689819</v>
      </c>
      <c r="O142" s="52"/>
      <c r="P142" s="79"/>
      <c r="Q142" s="79"/>
      <c r="R142" s="79">
        <f t="shared" si="43"/>
        <v>1566212.3599999999</v>
      </c>
      <c r="S142" s="79">
        <f>+'Приложение №2'!E142-'Приложение №1'!R142</f>
        <v>3080599.7286898191</v>
      </c>
      <c r="T142" s="52">
        <f>+'Приложение №2'!E142-'Приложение №1'!P142-'Приложение №1'!Q142-'Приложение №1'!R142-'Приложение №1'!S142</f>
        <v>0</v>
      </c>
      <c r="U142" s="79">
        <f t="shared" si="41"/>
        <v>1154.0860542146381</v>
      </c>
      <c r="V142" s="79">
        <f t="shared" si="41"/>
        <v>1154.0860542146381</v>
      </c>
      <c r="W142" s="95">
        <v>2022</v>
      </c>
      <c r="X142" s="36" t="e">
        <f>+#REF!-'[1]Приложение №1'!$P564</f>
        <v>#REF!</v>
      </c>
      <c r="Z142" s="38">
        <f t="shared" si="38"/>
        <v>16048675.259999996</v>
      </c>
      <c r="AA142" s="34">
        <v>7026285.4671664191</v>
      </c>
      <c r="AB142" s="34">
        <v>2485979.4267953397</v>
      </c>
      <c r="AC142" s="34">
        <v>0</v>
      </c>
      <c r="AD142" s="34">
        <v>1626070.4809313999</v>
      </c>
      <c r="AE142" s="34">
        <v>2080726.7578889399</v>
      </c>
      <c r="AF142" s="34"/>
      <c r="AG142" s="34">
        <v>278790.22600296006</v>
      </c>
      <c r="AH142" s="34">
        <v>0</v>
      </c>
      <c r="AI142" s="34">
        <v>0</v>
      </c>
      <c r="AJ142" s="34">
        <v>0</v>
      </c>
      <c r="AK142" s="34">
        <v>0</v>
      </c>
      <c r="AL142" s="34">
        <v>0</v>
      </c>
      <c r="AM142" s="34">
        <v>2095165.4553</v>
      </c>
      <c r="AN142" s="39">
        <v>160486.75260000001</v>
      </c>
      <c r="AO142" s="40">
        <v>295170.69331494003</v>
      </c>
      <c r="AP142" s="114">
        <f>+N142-'Приложение №2'!E142</f>
        <v>0</v>
      </c>
      <c r="AQ142" s="1">
        <f>1500891.17-445165.35</f>
        <v>1055725.8199999998</v>
      </c>
      <c r="AR142" s="1">
        <f t="shared" si="42"/>
        <v>510486.54</v>
      </c>
      <c r="AS142" s="1">
        <f>+(K142*10+L142*20)*12*30-179374.89</f>
        <v>17837797.109999999</v>
      </c>
      <c r="AT142" s="36">
        <f t="shared" si="28"/>
        <v>-14757197.38131018</v>
      </c>
    </row>
    <row r="143" spans="1:46" x14ac:dyDescent="0.25">
      <c r="A143" s="91">
        <f t="shared" si="39"/>
        <v>129</v>
      </c>
      <c r="B143" s="92">
        <f t="shared" si="40"/>
        <v>129</v>
      </c>
      <c r="C143" s="92" t="s">
        <v>90</v>
      </c>
      <c r="D143" s="92" t="s">
        <v>231</v>
      </c>
      <c r="E143" s="93">
        <v>1978</v>
      </c>
      <c r="F143" s="93">
        <v>2007</v>
      </c>
      <c r="G143" s="93" t="s">
        <v>45</v>
      </c>
      <c r="H143" s="93">
        <v>4</v>
      </c>
      <c r="I143" s="93">
        <v>4</v>
      </c>
      <c r="J143" s="52">
        <v>3576.31</v>
      </c>
      <c r="K143" s="52">
        <v>2733.31</v>
      </c>
      <c r="L143" s="52">
        <v>843</v>
      </c>
      <c r="M143" s="94">
        <v>110</v>
      </c>
      <c r="N143" s="78">
        <f t="shared" si="44"/>
        <v>4535295.2881458001</v>
      </c>
      <c r="O143" s="52"/>
      <c r="P143" s="79"/>
      <c r="Q143" s="79"/>
      <c r="R143" s="79">
        <f t="shared" si="43"/>
        <v>1244325.77</v>
      </c>
      <c r="S143" s="79">
        <f>+'Приложение №2'!E143-'Приложение №1'!R143</f>
        <v>3290969.5181458001</v>
      </c>
      <c r="T143" s="52">
        <f>+'Приложение №2'!E143-'Приложение №1'!P143-'Приложение №1'!Q143-'Приложение №1'!R143-'Приложение №1'!S143</f>
        <v>0</v>
      </c>
      <c r="U143" s="79">
        <f t="shared" si="41"/>
        <v>1268.1493741162819</v>
      </c>
      <c r="V143" s="79">
        <f t="shared" si="41"/>
        <v>1268.1493741162819</v>
      </c>
      <c r="W143" s="95">
        <v>2022</v>
      </c>
      <c r="X143" s="36" t="e">
        <f>+#REF!-'[1]Приложение №1'!$P565</f>
        <v>#REF!</v>
      </c>
      <c r="Z143" s="38">
        <f t="shared" si="38"/>
        <v>14323988.610000001</v>
      </c>
      <c r="AA143" s="34">
        <v>6271198.8006540602</v>
      </c>
      <c r="AB143" s="34">
        <v>2218821.2026700997</v>
      </c>
      <c r="AC143" s="34">
        <v>0</v>
      </c>
      <c r="AD143" s="34">
        <v>1451323.2211791598</v>
      </c>
      <c r="AE143" s="34">
        <v>1857119.41303938</v>
      </c>
      <c r="AF143" s="34"/>
      <c r="AG143" s="34">
        <v>248829.75972035999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1870006.4417999999</v>
      </c>
      <c r="AN143" s="39">
        <v>143239.88609999997</v>
      </c>
      <c r="AO143" s="40">
        <v>263449.88483693998</v>
      </c>
      <c r="AP143" s="114">
        <f>+N143-'Приложение №2'!E143</f>
        <v>0</v>
      </c>
      <c r="AQ143" s="1">
        <f>1278728.82-485172.67</f>
        <v>793556.15000000014</v>
      </c>
      <c r="AR143" s="1">
        <f t="shared" si="42"/>
        <v>450769.61999999994</v>
      </c>
      <c r="AS143" s="1">
        <f>+(K143*10+L143*20)*12*30-175262.76</f>
        <v>15734253.239999998</v>
      </c>
      <c r="AT143" s="36">
        <f t="shared" si="28"/>
        <v>-12443283.721854199</v>
      </c>
    </row>
    <row r="144" spans="1:46" x14ac:dyDescent="0.25">
      <c r="A144" s="91">
        <f t="shared" si="39"/>
        <v>130</v>
      </c>
      <c r="B144" s="92">
        <f t="shared" si="40"/>
        <v>130</v>
      </c>
      <c r="C144" s="92" t="s">
        <v>90</v>
      </c>
      <c r="D144" s="92" t="s">
        <v>232</v>
      </c>
      <c r="E144" s="93">
        <v>1964</v>
      </c>
      <c r="F144" s="93">
        <v>1964</v>
      </c>
      <c r="G144" s="93" t="s">
        <v>45</v>
      </c>
      <c r="H144" s="93">
        <v>2</v>
      </c>
      <c r="I144" s="93">
        <v>2</v>
      </c>
      <c r="J144" s="52">
        <v>868.87</v>
      </c>
      <c r="K144" s="52">
        <v>613.55999999999995</v>
      </c>
      <c r="L144" s="52">
        <v>255.31</v>
      </c>
      <c r="M144" s="94">
        <v>26</v>
      </c>
      <c r="N144" s="78">
        <f t="shared" si="44"/>
        <v>5854211.9964419995</v>
      </c>
      <c r="O144" s="52"/>
      <c r="P144" s="79">
        <v>1044649.4833333333</v>
      </c>
      <c r="Q144" s="79"/>
      <c r="R144" s="79">
        <f t="shared" si="43"/>
        <v>292223.84999999998</v>
      </c>
      <c r="S144" s="79">
        <f>+AS144</f>
        <v>4017523.1399999992</v>
      </c>
      <c r="T144" s="52">
        <f>+'Приложение №2'!E144-'Приложение №1'!P144-'Приложение №1'!Q144-'Приложение №1'!R144-'Приложение №1'!S144</f>
        <v>499815.52310866723</v>
      </c>
      <c r="U144" s="79">
        <f t="shared" si="41"/>
        <v>6737.7306115322199</v>
      </c>
      <c r="V144" s="79">
        <f t="shared" si="41"/>
        <v>6737.7306115322199</v>
      </c>
      <c r="W144" s="95">
        <v>2022</v>
      </c>
      <c r="X144" s="36" t="e">
        <f>+#REF!-'[1]Приложение №1'!$P566</f>
        <v>#REF!</v>
      </c>
      <c r="Z144" s="38">
        <f t="shared" si="38"/>
        <v>6504868.2400000012</v>
      </c>
      <c r="AA144" s="34">
        <v>0</v>
      </c>
      <c r="AB144" s="34">
        <v>0</v>
      </c>
      <c r="AC144" s="34">
        <v>516103.55464625999</v>
      </c>
      <c r="AD144" s="34">
        <v>0</v>
      </c>
      <c r="AE144" s="34">
        <v>0</v>
      </c>
      <c r="AF144" s="34"/>
      <c r="AG144" s="34">
        <v>0</v>
      </c>
      <c r="AH144" s="34">
        <v>0</v>
      </c>
      <c r="AI144" s="34">
        <v>5207195.1827070005</v>
      </c>
      <c r="AJ144" s="34">
        <v>0</v>
      </c>
      <c r="AK144" s="34">
        <v>0</v>
      </c>
      <c r="AL144" s="34">
        <v>0</v>
      </c>
      <c r="AM144" s="34">
        <v>591363.86849999998</v>
      </c>
      <c r="AN144" s="39">
        <v>65048.682400000005</v>
      </c>
      <c r="AO144" s="40">
        <v>125156.95174674</v>
      </c>
      <c r="AP144" s="114">
        <f>+N144-'Приложение №2'!E144</f>
        <v>0</v>
      </c>
      <c r="AQ144" s="1">
        <f>278417.8-100860.31</f>
        <v>177557.49</v>
      </c>
      <c r="AR144" s="1">
        <f t="shared" si="42"/>
        <v>114666.35999999997</v>
      </c>
      <c r="AS144" s="1">
        <f>+(K144*10+L144*20)*12*30-29524.86</f>
        <v>4017523.1399999992</v>
      </c>
      <c r="AT144" s="36">
        <f t="shared" ref="AT144:AT207" si="45">+S144-AS144</f>
        <v>0</v>
      </c>
    </row>
    <row r="145" spans="1:46" x14ac:dyDescent="0.25">
      <c r="A145" s="91">
        <f t="shared" si="39"/>
        <v>131</v>
      </c>
      <c r="B145" s="92">
        <f t="shared" si="40"/>
        <v>131</v>
      </c>
      <c r="C145" s="92" t="s">
        <v>235</v>
      </c>
      <c r="D145" s="92" t="s">
        <v>237</v>
      </c>
      <c r="E145" s="93">
        <v>1984</v>
      </c>
      <c r="F145" s="93">
        <v>2010</v>
      </c>
      <c r="G145" s="93" t="s">
        <v>45</v>
      </c>
      <c r="H145" s="93">
        <v>5</v>
      </c>
      <c r="I145" s="93">
        <v>4</v>
      </c>
      <c r="J145" s="52">
        <v>3209.1</v>
      </c>
      <c r="K145" s="52">
        <v>1814.6</v>
      </c>
      <c r="L145" s="52">
        <v>635</v>
      </c>
      <c r="M145" s="94">
        <v>66</v>
      </c>
      <c r="N145" s="78">
        <f t="shared" si="44"/>
        <v>526378.2994685102</v>
      </c>
      <c r="O145" s="52"/>
      <c r="P145" s="79"/>
      <c r="Q145" s="79"/>
      <c r="R145" s="79">
        <f>+'Приложение №2'!E145</f>
        <v>526378.2994685102</v>
      </c>
      <c r="S145" s="79"/>
      <c r="T145" s="52"/>
      <c r="U145" s="79">
        <f t="shared" si="41"/>
        <v>214.88336849628928</v>
      </c>
      <c r="V145" s="79">
        <f t="shared" si="41"/>
        <v>214.88336849628928</v>
      </c>
      <c r="W145" s="95">
        <v>2022</v>
      </c>
      <c r="X145" s="36" t="e">
        <f>+#REF!-'[1]Приложение №1'!$P1748</f>
        <v>#REF!</v>
      </c>
      <c r="Z145" s="38">
        <f t="shared" si="38"/>
        <v>1865966.0654482848</v>
      </c>
      <c r="AA145" s="34"/>
      <c r="AB145" s="34"/>
      <c r="AC145" s="34"/>
      <c r="AD145" s="34">
        <v>1570389.5768170147</v>
      </c>
      <c r="AE145" s="34">
        <v>0</v>
      </c>
      <c r="AF145" s="34"/>
      <c r="AG145" s="34">
        <v>0</v>
      </c>
      <c r="AH145" s="34">
        <v>0</v>
      </c>
      <c r="AI145" s="34">
        <v>0</v>
      </c>
      <c r="AJ145" s="34">
        <v>0</v>
      </c>
      <c r="AK145" s="34">
        <v>0</v>
      </c>
      <c r="AL145" s="34">
        <v>0</v>
      </c>
      <c r="AM145" s="34">
        <v>242575.58850827703</v>
      </c>
      <c r="AN145" s="39">
        <v>18659.66065448285</v>
      </c>
      <c r="AO145" s="40">
        <v>34341.239468510234</v>
      </c>
      <c r="AP145" s="114">
        <f>+N145-'Приложение №2'!E145</f>
        <v>0</v>
      </c>
      <c r="AQ145" s="1">
        <v>1304593.93</v>
      </c>
      <c r="AR145" s="1">
        <f t="shared" si="42"/>
        <v>314629.2</v>
      </c>
      <c r="AS145" s="1">
        <f>+(K145*10+L145*20)*12*30</f>
        <v>11104560</v>
      </c>
      <c r="AT145" s="36">
        <f t="shared" si="45"/>
        <v>-11104560</v>
      </c>
    </row>
    <row r="146" spans="1:46" x14ac:dyDescent="0.25">
      <c r="A146" s="91">
        <f t="shared" si="39"/>
        <v>132</v>
      </c>
      <c r="B146" s="92">
        <f t="shared" si="40"/>
        <v>132</v>
      </c>
      <c r="C146" s="92" t="s">
        <v>235</v>
      </c>
      <c r="D146" s="92" t="s">
        <v>238</v>
      </c>
      <c r="E146" s="93">
        <v>1979</v>
      </c>
      <c r="F146" s="93">
        <v>2013</v>
      </c>
      <c r="G146" s="93" t="s">
        <v>45</v>
      </c>
      <c r="H146" s="93">
        <v>5</v>
      </c>
      <c r="I146" s="93">
        <v>4</v>
      </c>
      <c r="J146" s="52">
        <v>3313.8</v>
      </c>
      <c r="K146" s="52">
        <v>2402.9</v>
      </c>
      <c r="L146" s="52">
        <v>0</v>
      </c>
      <c r="M146" s="94">
        <v>83</v>
      </c>
      <c r="N146" s="78">
        <f t="shared" si="44"/>
        <v>466454.1786358984</v>
      </c>
      <c r="O146" s="52"/>
      <c r="P146" s="79"/>
      <c r="Q146" s="79"/>
      <c r="R146" s="79">
        <f>+'Приложение №2'!E146</f>
        <v>466454.1786358984</v>
      </c>
      <c r="S146" s="79">
        <f>+'Приложение №2'!E146-'Приложение №1'!R146</f>
        <v>0</v>
      </c>
      <c r="T146" s="52">
        <f>+'Приложение №2'!E146-'Приложение №1'!P146-'Приложение №1'!Q146-'Приложение №1'!R146-'Приложение №1'!S146</f>
        <v>0</v>
      </c>
      <c r="U146" s="79">
        <f t="shared" si="41"/>
        <v>194.12134447371858</v>
      </c>
      <c r="V146" s="79">
        <f t="shared" si="41"/>
        <v>194.12134447371858</v>
      </c>
      <c r="W146" s="95">
        <v>2022</v>
      </c>
      <c r="X146" s="36" t="e">
        <f>+#REF!-'[1]Приложение №1'!$P1539</f>
        <v>#REF!</v>
      </c>
      <c r="Z146" s="38">
        <f t="shared" si="38"/>
        <v>2386447.4372907174</v>
      </c>
      <c r="AA146" s="34"/>
      <c r="AB146" s="34"/>
      <c r="AC146" s="34"/>
      <c r="AD146" s="34">
        <v>2008424.6174341184</v>
      </c>
      <c r="AE146" s="34">
        <v>0</v>
      </c>
      <c r="AF146" s="34"/>
      <c r="AG146" s="34">
        <v>0</v>
      </c>
      <c r="AH146" s="34">
        <v>0</v>
      </c>
      <c r="AI146" s="34">
        <v>0</v>
      </c>
      <c r="AJ146" s="34">
        <v>0</v>
      </c>
      <c r="AK146" s="34">
        <v>0</v>
      </c>
      <c r="AL146" s="34">
        <v>0</v>
      </c>
      <c r="AM146" s="34">
        <v>310238.16684779321</v>
      </c>
      <c r="AN146" s="39">
        <v>23864.474372907171</v>
      </c>
      <c r="AO146" s="40">
        <v>43920.178635898366</v>
      </c>
      <c r="AP146" s="114">
        <f>+N146-'Приложение №2'!E146</f>
        <v>0</v>
      </c>
      <c r="AQ146" s="1">
        <f>846724.36-198805.3544</f>
        <v>647919.00560000003</v>
      </c>
      <c r="AR146" s="1">
        <f t="shared" si="42"/>
        <v>245095.8</v>
      </c>
      <c r="AS146" s="1">
        <f>+(K146*10+L146*20)*12*30-658098.6</f>
        <v>7992341.4000000004</v>
      </c>
      <c r="AT146" s="36">
        <f t="shared" si="45"/>
        <v>-7992341.4000000004</v>
      </c>
    </row>
    <row r="147" spans="1:46" x14ac:dyDescent="0.25">
      <c r="A147" s="91">
        <f t="shared" si="39"/>
        <v>133</v>
      </c>
      <c r="B147" s="92">
        <f t="shared" si="40"/>
        <v>133</v>
      </c>
      <c r="C147" s="92" t="s">
        <v>235</v>
      </c>
      <c r="D147" s="92" t="s">
        <v>239</v>
      </c>
      <c r="E147" s="93">
        <v>1983</v>
      </c>
      <c r="F147" s="93">
        <v>2013</v>
      </c>
      <c r="G147" s="93" t="s">
        <v>45</v>
      </c>
      <c r="H147" s="93">
        <v>5</v>
      </c>
      <c r="I147" s="93">
        <v>4</v>
      </c>
      <c r="J147" s="52">
        <v>3317.4</v>
      </c>
      <c r="K147" s="52">
        <v>2427.1</v>
      </c>
      <c r="L147" s="52">
        <v>0</v>
      </c>
      <c r="M147" s="94">
        <v>71</v>
      </c>
      <c r="N147" s="78">
        <f t="shared" si="44"/>
        <v>592533.52921070822</v>
      </c>
      <c r="O147" s="52"/>
      <c r="P147" s="79"/>
      <c r="Q147" s="79"/>
      <c r="R147" s="79">
        <f>+'Приложение №2'!E147</f>
        <v>592533.52921070822</v>
      </c>
      <c r="S147" s="79">
        <f>+'Приложение №2'!E147-'Приложение №1'!R147</f>
        <v>0</v>
      </c>
      <c r="T147" s="52">
        <f>+'Приложение №2'!E147-'Приложение №1'!P147-'Приложение №1'!Q147-'Приложение №1'!R147-'Приложение №1'!S147</f>
        <v>0</v>
      </c>
      <c r="U147" s="79">
        <f t="shared" si="41"/>
        <v>244.13230983919419</v>
      </c>
      <c r="V147" s="79">
        <f t="shared" si="41"/>
        <v>244.13230983919419</v>
      </c>
      <c r="W147" s="95">
        <v>2022</v>
      </c>
      <c r="X147" s="36" t="e">
        <f>+#REF!-'[1]Приложение №1'!$P1144</f>
        <v>#REF!</v>
      </c>
      <c r="Z147" s="38">
        <f t="shared" si="38"/>
        <v>2412370.6373999235</v>
      </c>
      <c r="AA147" s="34">
        <v>0</v>
      </c>
      <c r="AB147" s="34">
        <v>0</v>
      </c>
      <c r="AC147" s="34">
        <v>0</v>
      </c>
      <c r="AD147" s="34">
        <v>2030241.478953226</v>
      </c>
      <c r="AE147" s="34">
        <v>0</v>
      </c>
      <c r="AF147" s="34"/>
      <c r="AG147" s="34">
        <v>0</v>
      </c>
      <c r="AH147" s="34">
        <v>0</v>
      </c>
      <c r="AI147" s="34">
        <v>0</v>
      </c>
      <c r="AJ147" s="34">
        <v>0</v>
      </c>
      <c r="AK147" s="34">
        <v>0</v>
      </c>
      <c r="AL147" s="34">
        <v>0</v>
      </c>
      <c r="AM147" s="34">
        <v>313608.18286199</v>
      </c>
      <c r="AN147" s="39">
        <v>24123.70637399923</v>
      </c>
      <c r="AO147" s="40">
        <v>44397.269210708189</v>
      </c>
      <c r="AP147" s="114">
        <f>+N147-'Приложение №2'!E147</f>
        <v>0</v>
      </c>
      <c r="AQ147" s="1">
        <v>701008.17</v>
      </c>
      <c r="AR147" s="1">
        <f t="shared" si="42"/>
        <v>247564.19999999998</v>
      </c>
      <c r="AS147" s="1">
        <f>+(K147*10+L147*20)*12*30</f>
        <v>8737560</v>
      </c>
      <c r="AT147" s="36">
        <f t="shared" si="45"/>
        <v>-8737560</v>
      </c>
    </row>
    <row r="148" spans="1:46" x14ac:dyDescent="0.25">
      <c r="A148" s="91">
        <f t="shared" si="39"/>
        <v>134</v>
      </c>
      <c r="B148" s="92">
        <f t="shared" si="40"/>
        <v>134</v>
      </c>
      <c r="C148" s="92" t="s">
        <v>96</v>
      </c>
      <c r="D148" s="92" t="s">
        <v>241</v>
      </c>
      <c r="E148" s="93">
        <v>1977</v>
      </c>
      <c r="F148" s="93">
        <v>1977</v>
      </c>
      <c r="G148" s="93" t="s">
        <v>45</v>
      </c>
      <c r="H148" s="93">
        <v>5</v>
      </c>
      <c r="I148" s="93">
        <v>1</v>
      </c>
      <c r="J148" s="52">
        <v>1730.3</v>
      </c>
      <c r="K148" s="52">
        <v>1456.4</v>
      </c>
      <c r="L148" s="52">
        <v>0</v>
      </c>
      <c r="M148" s="94">
        <v>49</v>
      </c>
      <c r="N148" s="78">
        <f t="shared" si="44"/>
        <v>16085249.867532</v>
      </c>
      <c r="O148" s="52"/>
      <c r="P148" s="79">
        <v>3285382.14</v>
      </c>
      <c r="Q148" s="79"/>
      <c r="R148" s="79">
        <v>737257.37</v>
      </c>
      <c r="S148" s="79">
        <v>5196600</v>
      </c>
      <c r="T148" s="52">
        <f>+'Приложение №2'!E148-'Приложение №1'!P148-'Приложение №1'!Q148-'Приложение №1'!R148-'Приложение №1'!S148</f>
        <v>6866010.3575320002</v>
      </c>
      <c r="U148" s="79">
        <f t="shared" si="41"/>
        <v>11044.527511351276</v>
      </c>
      <c r="V148" s="79">
        <f t="shared" si="41"/>
        <v>11044.527511351276</v>
      </c>
      <c r="W148" s="95">
        <v>2022</v>
      </c>
      <c r="X148" s="36" t="e">
        <f>+#REF!-'[1]Приложение №1'!$P791</f>
        <v>#REF!</v>
      </c>
      <c r="Z148" s="38">
        <f t="shared" si="38"/>
        <v>38072067.120000005</v>
      </c>
      <c r="AA148" s="34">
        <v>4710479.1050062198</v>
      </c>
      <c r="AB148" s="34">
        <v>2176226.3089270201</v>
      </c>
      <c r="AC148" s="34">
        <v>2204614.3839224395</v>
      </c>
      <c r="AD148" s="34">
        <v>1424137.1203432798</v>
      </c>
      <c r="AE148" s="34">
        <v>0</v>
      </c>
      <c r="AF148" s="34"/>
      <c r="AG148" s="34">
        <v>146063.50321331999</v>
      </c>
      <c r="AH148" s="34">
        <v>0</v>
      </c>
      <c r="AI148" s="34">
        <v>11068738.746596999</v>
      </c>
      <c r="AJ148" s="34">
        <v>0</v>
      </c>
      <c r="AK148" s="34">
        <v>5717896.3951359605</v>
      </c>
      <c r="AL148" s="34">
        <v>5901111.3759779995</v>
      </c>
      <c r="AM148" s="34">
        <v>3612798.5854000002</v>
      </c>
      <c r="AN148" s="39">
        <v>380720.67119999998</v>
      </c>
      <c r="AO148" s="40">
        <v>729280.92427675996</v>
      </c>
      <c r="AP148" s="114">
        <f>+N148-'Приложение №2'!E148</f>
        <v>0</v>
      </c>
      <c r="AQ148" s="1">
        <v>590020.37</v>
      </c>
      <c r="AR148" s="1">
        <f t="shared" si="42"/>
        <v>148552.79999999999</v>
      </c>
      <c r="AS148" s="1">
        <f>+(K148*10+L148*20)*12*30</f>
        <v>5243040</v>
      </c>
      <c r="AT148" s="36">
        <f t="shared" si="45"/>
        <v>-46440</v>
      </c>
    </row>
    <row r="149" spans="1:46" x14ac:dyDescent="0.25">
      <c r="A149" s="91">
        <f t="shared" si="39"/>
        <v>135</v>
      </c>
      <c r="B149" s="92">
        <f t="shared" si="40"/>
        <v>135</v>
      </c>
      <c r="C149" s="92" t="s">
        <v>242</v>
      </c>
      <c r="D149" s="92" t="s">
        <v>401</v>
      </c>
      <c r="E149" s="93">
        <v>1984</v>
      </c>
      <c r="F149" s="93">
        <v>1984</v>
      </c>
      <c r="G149" s="93" t="s">
        <v>45</v>
      </c>
      <c r="H149" s="93">
        <v>5</v>
      </c>
      <c r="I149" s="93">
        <v>4</v>
      </c>
      <c r="J149" s="52">
        <v>3359.4</v>
      </c>
      <c r="K149" s="52">
        <v>2391.8000000000002</v>
      </c>
      <c r="L149" s="52">
        <v>553.20000000000005</v>
      </c>
      <c r="M149" s="94">
        <v>62</v>
      </c>
      <c r="N149" s="78">
        <f t="shared" si="44"/>
        <v>20219702.920000002</v>
      </c>
      <c r="O149" s="52"/>
      <c r="P149" s="79">
        <v>8393227.5</v>
      </c>
      <c r="Q149" s="79"/>
      <c r="R149" s="79">
        <v>597104.52</v>
      </c>
      <c r="S149" s="79">
        <f>+'Приложение №2'!E149-'Приложение №1'!P149-'Приложение №1'!R149-'Приложение №1'!T149</f>
        <v>9814456.8800000027</v>
      </c>
      <c r="T149" s="52">
        <v>1414914.02</v>
      </c>
      <c r="U149" s="79">
        <f t="shared" si="41"/>
        <v>6865.7734872665542</v>
      </c>
      <c r="V149" s="79">
        <f t="shared" si="41"/>
        <v>6865.7734872665542</v>
      </c>
      <c r="W149" s="95">
        <v>2022</v>
      </c>
      <c r="X149" s="36" t="e">
        <f>+#REF!-'[1]Приложение №1'!$P1544</f>
        <v>#REF!</v>
      </c>
      <c r="Z149" s="38">
        <f t="shared" si="38"/>
        <v>24399375.708956141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/>
      <c r="AG149" s="34">
        <v>0</v>
      </c>
      <c r="AH149" s="34">
        <v>0</v>
      </c>
      <c r="AI149" s="34">
        <v>0</v>
      </c>
      <c r="AJ149" s="34">
        <v>0</v>
      </c>
      <c r="AK149" s="34">
        <v>10229706.1</v>
      </c>
      <c r="AL149" s="34">
        <v>13577874.103206001</v>
      </c>
      <c r="AM149" s="34">
        <v>258631.32</v>
      </c>
      <c r="AN149" s="34">
        <v>39488.83</v>
      </c>
      <c r="AO149" s="40">
        <v>293675.35575013998</v>
      </c>
      <c r="AP149" s="114">
        <f>+N149-'Приложение №2'!E149</f>
        <v>0</v>
      </c>
      <c r="AQ149" s="1">
        <v>1110865.6299999999</v>
      </c>
      <c r="AR149" s="1">
        <f t="shared" si="42"/>
        <v>356816.39999999997</v>
      </c>
      <c r="AS149" s="1">
        <f>+(K149*10+L149*20)*12*30-3112059.45</f>
        <v>9481460.5500000007</v>
      </c>
      <c r="AT149" s="36">
        <f t="shared" si="45"/>
        <v>332996.33000000194</v>
      </c>
    </row>
    <row r="150" spans="1:46" x14ac:dyDescent="0.25">
      <c r="A150" s="91">
        <f t="shared" si="39"/>
        <v>136</v>
      </c>
      <c r="B150" s="92">
        <f t="shared" si="40"/>
        <v>136</v>
      </c>
      <c r="C150" s="92" t="s">
        <v>242</v>
      </c>
      <c r="D150" s="92" t="s">
        <v>243</v>
      </c>
      <c r="E150" s="93">
        <v>1980</v>
      </c>
      <c r="F150" s="93">
        <v>2013</v>
      </c>
      <c r="G150" s="93" t="s">
        <v>45</v>
      </c>
      <c r="H150" s="93">
        <v>5</v>
      </c>
      <c r="I150" s="93">
        <v>4</v>
      </c>
      <c r="J150" s="52">
        <v>3517.3</v>
      </c>
      <c r="K150" s="52">
        <v>2413.5</v>
      </c>
      <c r="L150" s="52">
        <v>670.3</v>
      </c>
      <c r="M150" s="94">
        <v>55</v>
      </c>
      <c r="N150" s="78">
        <f t="shared" si="44"/>
        <v>13485796.644782159</v>
      </c>
      <c r="O150" s="52"/>
      <c r="P150" s="79">
        <v>3328292.21</v>
      </c>
      <c r="Q150" s="79"/>
      <c r="R150" s="79"/>
      <c r="S150" s="79">
        <f>+'Приложение №2'!E150-'Приложение №1'!P150-'Приложение №1'!R150-'Приложение №1'!T150</f>
        <v>9692213.0105478577</v>
      </c>
      <c r="T150" s="52">
        <v>465291.42423429998</v>
      </c>
      <c r="U150" s="79">
        <f t="shared" si="41"/>
        <v>4373.110008684791</v>
      </c>
      <c r="V150" s="79">
        <f t="shared" si="41"/>
        <v>4373.110008684791</v>
      </c>
      <c r="W150" s="95">
        <v>2022</v>
      </c>
      <c r="X150" s="36" t="e">
        <f>+#REF!-'[1]Приложение №1'!$P794</f>
        <v>#REF!</v>
      </c>
      <c r="Y150" s="1" t="s">
        <v>552</v>
      </c>
      <c r="Z150" s="38">
        <f t="shared" si="38"/>
        <v>14492948.68038216</v>
      </c>
      <c r="AA150" s="34">
        <v>0</v>
      </c>
      <c r="AB150" s="34">
        <v>0</v>
      </c>
      <c r="AC150" s="34"/>
      <c r="AD150" s="34">
        <v>0</v>
      </c>
      <c r="AE150" s="34">
        <v>0</v>
      </c>
      <c r="AF150" s="34"/>
      <c r="AG150" s="34">
        <v>0</v>
      </c>
      <c r="AH150" s="34">
        <v>0</v>
      </c>
      <c r="AI150" s="34">
        <v>0</v>
      </c>
      <c r="AJ150" s="34">
        <v>0</v>
      </c>
      <c r="AK150" s="34">
        <v>13313168.82</v>
      </c>
      <c r="AL150" s="34">
        <v>0</v>
      </c>
      <c r="AM150" s="34">
        <v>947969.25600000005</v>
      </c>
      <c r="AN150" s="39">
        <v>59182.779600000002</v>
      </c>
      <c r="AO150" s="40">
        <v>172627.82478215999</v>
      </c>
      <c r="AP150" s="114">
        <f>+N150-'Приложение №2'!E150</f>
        <v>0</v>
      </c>
      <c r="AQ150" s="1">
        <v>1112557.28</v>
      </c>
      <c r="AR150" s="1">
        <f t="shared" si="42"/>
        <v>382918.2</v>
      </c>
      <c r="AS150" s="1">
        <f>+(K150*10+L150*20)*12*30-2158139.11-363880.66</f>
        <v>10992740.23</v>
      </c>
      <c r="AT150" s="36">
        <f t="shared" si="45"/>
        <v>-1300527.2194521427</v>
      </c>
    </row>
    <row r="151" spans="1:46" x14ac:dyDescent="0.25">
      <c r="A151" s="91">
        <f t="shared" si="39"/>
        <v>137</v>
      </c>
      <c r="B151" s="92">
        <f t="shared" si="40"/>
        <v>137</v>
      </c>
      <c r="C151" s="92" t="s">
        <v>48</v>
      </c>
      <c r="D151" s="92" t="s">
        <v>49</v>
      </c>
      <c r="E151" s="93">
        <v>1964</v>
      </c>
      <c r="F151" s="93">
        <v>1964</v>
      </c>
      <c r="G151" s="93" t="s">
        <v>45</v>
      </c>
      <c r="H151" s="93">
        <v>3</v>
      </c>
      <c r="I151" s="93">
        <v>3</v>
      </c>
      <c r="J151" s="52">
        <v>977.7</v>
      </c>
      <c r="K151" s="52">
        <v>824.1</v>
      </c>
      <c r="L151" s="52">
        <v>81.5</v>
      </c>
      <c r="M151" s="94">
        <v>40</v>
      </c>
      <c r="N151" s="78">
        <f t="shared" si="44"/>
        <v>275546.21000000002</v>
      </c>
      <c r="O151" s="52"/>
      <c r="P151" s="79"/>
      <c r="Q151" s="79"/>
      <c r="R151" s="79">
        <v>204954.46</v>
      </c>
      <c r="S151" s="79">
        <v>70591.750000000029</v>
      </c>
      <c r="T151" s="52">
        <f>+'Приложение №2'!E151-'Приложение №1'!P151-'Приложение №1'!Q151-'Приложение №1'!R151-'Приложение №1'!S151</f>
        <v>0</v>
      </c>
      <c r="U151" s="79">
        <f t="shared" si="41"/>
        <v>304.26922482332157</v>
      </c>
      <c r="V151" s="79">
        <f t="shared" si="41"/>
        <v>304.26922482332157</v>
      </c>
      <c r="W151" s="95">
        <v>2022</v>
      </c>
      <c r="X151" s="36" t="e">
        <f>+#REF!-'[1]Приложение №1'!$P344</f>
        <v>#REF!</v>
      </c>
      <c r="Z151" s="38">
        <f t="shared" si="38"/>
        <v>8343290.9400000013</v>
      </c>
      <c r="AA151" s="34">
        <v>0</v>
      </c>
      <c r="AB151" s="34">
        <v>0</v>
      </c>
      <c r="AC151" s="34">
        <v>0</v>
      </c>
      <c r="AD151" s="34">
        <v>0</v>
      </c>
      <c r="AE151" s="34">
        <v>0</v>
      </c>
      <c r="AF151" s="34"/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7266622.6173567604</v>
      </c>
      <c r="AM151" s="34">
        <v>834329.09400000004</v>
      </c>
      <c r="AN151" s="39">
        <v>83432.909400000004</v>
      </c>
      <c r="AO151" s="40">
        <v>158906.31924324002</v>
      </c>
      <c r="AP151" s="114">
        <f>+N151-'Приложение №2'!E151</f>
        <v>0</v>
      </c>
      <c r="AQ151" s="1">
        <f>314113.02-85397.7</f>
        <v>228715.32</v>
      </c>
      <c r="AR151" s="1">
        <f t="shared" si="42"/>
        <v>100684.2</v>
      </c>
      <c r="AS151" s="1">
        <f>+(K151*10+L151*20)*12*30</f>
        <v>3553560</v>
      </c>
      <c r="AT151" s="36">
        <f t="shared" si="45"/>
        <v>-3482968.25</v>
      </c>
    </row>
    <row r="152" spans="1:46" x14ac:dyDescent="0.25">
      <c r="A152" s="91">
        <f t="shared" si="39"/>
        <v>138</v>
      </c>
      <c r="B152" s="92">
        <f t="shared" si="40"/>
        <v>138</v>
      </c>
      <c r="C152" s="92" t="s">
        <v>48</v>
      </c>
      <c r="D152" s="92" t="s">
        <v>50</v>
      </c>
      <c r="E152" s="93">
        <v>1973</v>
      </c>
      <c r="F152" s="93">
        <v>1973</v>
      </c>
      <c r="G152" s="93" t="s">
        <v>45</v>
      </c>
      <c r="H152" s="93">
        <v>4</v>
      </c>
      <c r="I152" s="93">
        <v>3</v>
      </c>
      <c r="J152" s="52">
        <v>1399</v>
      </c>
      <c r="K152" s="52">
        <v>1081.5999999999999</v>
      </c>
      <c r="L152" s="52">
        <v>197.9</v>
      </c>
      <c r="M152" s="94">
        <v>41</v>
      </c>
      <c r="N152" s="78">
        <f t="shared" si="44"/>
        <v>2485206.75</v>
      </c>
      <c r="O152" s="52"/>
      <c r="P152" s="79">
        <v>404178.60000000009</v>
      </c>
      <c r="Q152" s="79"/>
      <c r="R152" s="79">
        <v>325425.82</v>
      </c>
      <c r="S152" s="79">
        <v>1755602.33</v>
      </c>
      <c r="T152" s="52">
        <f>+'Приложение №2'!E152-'Приложение №1'!P152-'Приложение №1'!Q152-'Приложение №1'!R152-'Приложение №1'!S152</f>
        <v>0</v>
      </c>
      <c r="U152" s="79">
        <f t="shared" si="41"/>
        <v>1942.3264947245018</v>
      </c>
      <c r="V152" s="79">
        <f t="shared" si="41"/>
        <v>1942.3264947245018</v>
      </c>
      <c r="W152" s="95">
        <v>2022</v>
      </c>
      <c r="X152" s="36" t="e">
        <f>+#REF!-'[1]Приложение №1'!$P345</f>
        <v>#REF!</v>
      </c>
      <c r="Z152" s="38">
        <f t="shared" si="38"/>
        <v>11828796.82</v>
      </c>
      <c r="AA152" s="34">
        <v>0</v>
      </c>
      <c r="AB152" s="34">
        <v>0</v>
      </c>
      <c r="AC152" s="34">
        <v>0</v>
      </c>
      <c r="AD152" s="34">
        <v>0</v>
      </c>
      <c r="AE152" s="34">
        <v>0</v>
      </c>
      <c r="AF152" s="34"/>
      <c r="AG152" s="34">
        <v>0</v>
      </c>
      <c r="AH152" s="34">
        <v>0</v>
      </c>
      <c r="AI152" s="34">
        <v>6651371.2383216005</v>
      </c>
      <c r="AJ152" s="34">
        <v>0</v>
      </c>
      <c r="AK152" s="34">
        <v>0</v>
      </c>
      <c r="AL152" s="34">
        <v>3724870.7921149204</v>
      </c>
      <c r="AM152" s="34">
        <v>1107359.4236000001</v>
      </c>
      <c r="AN152" s="39">
        <v>118287.9682</v>
      </c>
      <c r="AO152" s="40">
        <v>226907.39776348002</v>
      </c>
      <c r="AP152" s="114">
        <f>+N152-'Приложение №2'!E152</f>
        <v>0</v>
      </c>
      <c r="AQ152" s="1">
        <f>414772.6-182047.66</f>
        <v>232724.93999999997</v>
      </c>
      <c r="AR152" s="1">
        <f t="shared" si="42"/>
        <v>150694.79999999999</v>
      </c>
      <c r="AS152" s="1">
        <f>+(K152*10+L152*20)*12*30</f>
        <v>5318640</v>
      </c>
      <c r="AT152" s="36">
        <f t="shared" si="45"/>
        <v>-3563037.67</v>
      </c>
    </row>
    <row r="153" spans="1:46" x14ac:dyDescent="0.25">
      <c r="A153" s="91">
        <f t="shared" si="39"/>
        <v>139</v>
      </c>
      <c r="B153" s="92">
        <f t="shared" si="40"/>
        <v>139</v>
      </c>
      <c r="C153" s="92" t="s">
        <v>48</v>
      </c>
      <c r="D153" s="92" t="s">
        <v>405</v>
      </c>
      <c r="E153" s="93">
        <v>1969</v>
      </c>
      <c r="F153" s="93">
        <v>1969</v>
      </c>
      <c r="G153" s="93" t="s">
        <v>45</v>
      </c>
      <c r="H153" s="93">
        <v>4</v>
      </c>
      <c r="I153" s="93">
        <v>4</v>
      </c>
      <c r="J153" s="52">
        <v>1301.0999999999999</v>
      </c>
      <c r="K153" s="52">
        <v>1206.0999999999999</v>
      </c>
      <c r="L153" s="52">
        <v>0</v>
      </c>
      <c r="M153" s="94">
        <v>55</v>
      </c>
      <c r="N153" s="78">
        <f t="shared" si="44"/>
        <v>1052989.615364</v>
      </c>
      <c r="O153" s="52"/>
      <c r="P153" s="79">
        <v>48024.160000000003</v>
      </c>
      <c r="Q153" s="79"/>
      <c r="R153" s="79"/>
      <c r="S153" s="79">
        <f>+'Приложение №2'!E153-'Приложение №1'!P153</f>
        <v>1004965.4553639999</v>
      </c>
      <c r="T153" s="52"/>
      <c r="U153" s="79">
        <f t="shared" si="41"/>
        <v>873.05332506757316</v>
      </c>
      <c r="V153" s="79">
        <f t="shared" si="41"/>
        <v>873.05332506757316</v>
      </c>
      <c r="W153" s="95">
        <v>2022</v>
      </c>
      <c r="X153" s="36" t="e">
        <f>+#REF!-'[1]Приложение №1'!$P1171</f>
        <v>#REF!</v>
      </c>
      <c r="Z153" s="38">
        <f t="shared" si="38"/>
        <v>20711430.510000002</v>
      </c>
      <c r="AA153" s="34">
        <v>3099206.3677902599</v>
      </c>
      <c r="AB153" s="34">
        <v>1118078.6011840198</v>
      </c>
      <c r="AC153" s="34">
        <v>1168117.9829516402</v>
      </c>
      <c r="AD153" s="34">
        <v>731341.61352924001</v>
      </c>
      <c r="AE153" s="34">
        <v>0</v>
      </c>
      <c r="AF153" s="34"/>
      <c r="AG153" s="34">
        <v>111818.98213248001</v>
      </c>
      <c r="AH153" s="34">
        <v>0</v>
      </c>
      <c r="AI153" s="34">
        <v>5736153.9664296005</v>
      </c>
      <c r="AJ153" s="34">
        <v>0</v>
      </c>
      <c r="AK153" s="34">
        <v>2978257.4163942602</v>
      </c>
      <c r="AL153" s="34">
        <v>3212334.9611770199</v>
      </c>
      <c r="AM153" s="34">
        <v>1951986.4567</v>
      </c>
      <c r="AN153" s="39">
        <v>207114.30510000003</v>
      </c>
      <c r="AO153" s="40">
        <v>397019.85661148006</v>
      </c>
      <c r="AP153" s="114">
        <f>+N153-'Приложение №2'!E153</f>
        <v>0</v>
      </c>
      <c r="AQ153" s="1">
        <v>468456.03</v>
      </c>
      <c r="AR153" s="1">
        <f t="shared" si="42"/>
        <v>123022.2</v>
      </c>
      <c r="AS153" s="1">
        <f>+(K153*10+L153*20)*12*30-171359.03</f>
        <v>4170600.97</v>
      </c>
      <c r="AT153" s="36">
        <f t="shared" si="45"/>
        <v>-3165635.5146360002</v>
      </c>
    </row>
    <row r="154" spans="1:46" x14ac:dyDescent="0.25">
      <c r="A154" s="91">
        <f t="shared" si="39"/>
        <v>140</v>
      </c>
      <c r="B154" s="92">
        <f t="shared" si="40"/>
        <v>140</v>
      </c>
      <c r="C154" s="92" t="s">
        <v>48</v>
      </c>
      <c r="D154" s="92" t="s">
        <v>409</v>
      </c>
      <c r="E154" s="93">
        <v>1967</v>
      </c>
      <c r="F154" s="93">
        <v>1967</v>
      </c>
      <c r="G154" s="93" t="s">
        <v>45</v>
      </c>
      <c r="H154" s="93">
        <v>3</v>
      </c>
      <c r="I154" s="93">
        <v>2</v>
      </c>
      <c r="J154" s="52">
        <v>994.3</v>
      </c>
      <c r="K154" s="52">
        <v>775.2</v>
      </c>
      <c r="L154" s="52">
        <v>168.7</v>
      </c>
      <c r="M154" s="94">
        <v>26</v>
      </c>
      <c r="N154" s="78">
        <f t="shared" si="44"/>
        <v>1356273.2386333202</v>
      </c>
      <c r="O154" s="52"/>
      <c r="P154" s="79"/>
      <c r="Q154" s="79"/>
      <c r="R154" s="79">
        <v>203649.93</v>
      </c>
      <c r="S154" s="79">
        <f>+'Приложение №2'!E154-'Приложение №1'!P154-'Приложение №1'!Q154-'Приложение №1'!R154</f>
        <v>1152623.3086333203</v>
      </c>
      <c r="T154" s="52">
        <f>+'Приложение №2'!E154-'Приложение №1'!P154-'Приложение №1'!Q154-'Приложение №1'!R154-'Приложение №1'!S154</f>
        <v>0</v>
      </c>
      <c r="U154" s="79">
        <f t="shared" si="41"/>
        <v>1436.8823377829433</v>
      </c>
      <c r="V154" s="79">
        <f t="shared" si="41"/>
        <v>1436.8823377829433</v>
      </c>
      <c r="W154" s="95">
        <v>2022</v>
      </c>
      <c r="X154" s="36" t="e">
        <f>+#REF!-'[1]Приложение №1'!$P1175</f>
        <v>#REF!</v>
      </c>
      <c r="Z154" s="38">
        <f t="shared" si="38"/>
        <v>34167233.340000004</v>
      </c>
      <c r="AA154" s="34">
        <v>3079218.0664572599</v>
      </c>
      <c r="AB154" s="34">
        <v>1873658.3176915799</v>
      </c>
      <c r="AC154" s="34">
        <v>882894.70095414005</v>
      </c>
      <c r="AD154" s="34">
        <v>752401.6108417199</v>
      </c>
      <c r="AE154" s="34">
        <v>0</v>
      </c>
      <c r="AF154" s="34"/>
      <c r="AG154" s="34">
        <v>291874.83960432006</v>
      </c>
      <c r="AH154" s="34">
        <v>0</v>
      </c>
      <c r="AI154" s="34">
        <v>8907648.2312202007</v>
      </c>
      <c r="AJ154" s="34">
        <v>0</v>
      </c>
      <c r="AK154" s="34">
        <v>7283473.6350293402</v>
      </c>
      <c r="AL154" s="34">
        <v>6854126.4005717998</v>
      </c>
      <c r="AM154" s="34">
        <v>3245859.5940000005</v>
      </c>
      <c r="AN154" s="39">
        <v>341672.33340000006</v>
      </c>
      <c r="AO154" s="40">
        <v>654405.61022964003</v>
      </c>
      <c r="AP154" s="114">
        <f>+N154-'Приложение №2'!E154</f>
        <v>0</v>
      </c>
      <c r="AQ154" s="1">
        <v>373291.08</v>
      </c>
      <c r="AR154" s="1">
        <f t="shared" si="42"/>
        <v>113485.2</v>
      </c>
      <c r="AS154" s="1">
        <f>+(K154*10+L154*20)*12*30</f>
        <v>4005360</v>
      </c>
      <c r="AT154" s="36">
        <f t="shared" si="45"/>
        <v>-2852736.69136668</v>
      </c>
    </row>
    <row r="155" spans="1:46" x14ac:dyDescent="0.25">
      <c r="A155" s="91">
        <f t="shared" si="39"/>
        <v>141</v>
      </c>
      <c r="B155" s="92">
        <f t="shared" si="40"/>
        <v>141</v>
      </c>
      <c r="C155" s="92" t="s">
        <v>48</v>
      </c>
      <c r="D155" s="92" t="s">
        <v>411</v>
      </c>
      <c r="E155" s="93">
        <v>1974</v>
      </c>
      <c r="F155" s="93">
        <v>1974</v>
      </c>
      <c r="G155" s="93" t="s">
        <v>45</v>
      </c>
      <c r="H155" s="93">
        <v>4</v>
      </c>
      <c r="I155" s="93">
        <v>3</v>
      </c>
      <c r="J155" s="52">
        <v>1380.9</v>
      </c>
      <c r="K155" s="52">
        <v>1261.0999999999999</v>
      </c>
      <c r="L155" s="52">
        <v>0</v>
      </c>
      <c r="M155" s="94">
        <v>43</v>
      </c>
      <c r="N155" s="78">
        <f t="shared" si="44"/>
        <v>1738894.6808183601</v>
      </c>
      <c r="O155" s="52"/>
      <c r="P155" s="79"/>
      <c r="Q155" s="79"/>
      <c r="R155" s="79">
        <f>+AQ155+AR155</f>
        <v>641924.76</v>
      </c>
      <c r="S155" s="79">
        <f>+'Приложение №2'!E155-'Приложение №1'!P155-'Приложение №1'!Q155-'Приложение №1'!R155</f>
        <v>1096969.9208183601</v>
      </c>
      <c r="T155" s="52">
        <f>+'Приложение №2'!E155-'Приложение №1'!P155-'Приложение №1'!Q155-'Приложение №1'!R155-'Приложение №1'!S155</f>
        <v>0</v>
      </c>
      <c r="U155" s="79">
        <f t="shared" si="41"/>
        <v>1378.8713669164699</v>
      </c>
      <c r="V155" s="79">
        <f t="shared" si="41"/>
        <v>1378.8713669164699</v>
      </c>
      <c r="W155" s="95">
        <v>2022</v>
      </c>
      <c r="X155" s="36" t="e">
        <f>+#REF!-'[1]Приложение №1'!$P1177</f>
        <v>#REF!</v>
      </c>
      <c r="Z155" s="38">
        <f t="shared" si="38"/>
        <v>24082184.68</v>
      </c>
      <c r="AA155" s="34">
        <v>3459603.0948952204</v>
      </c>
      <c r="AB155" s="34">
        <v>1248096.36492156</v>
      </c>
      <c r="AC155" s="34">
        <v>1303954.6600395001</v>
      </c>
      <c r="AD155" s="34">
        <v>816386.97648732003</v>
      </c>
      <c r="AE155" s="34">
        <v>0</v>
      </c>
      <c r="AF155" s="34"/>
      <c r="AG155" s="34">
        <v>124822.049583</v>
      </c>
      <c r="AH155" s="34">
        <v>0</v>
      </c>
      <c r="AI155" s="34">
        <v>6403192.8421985991</v>
      </c>
      <c r="AJ155" s="34">
        <v>838109.10532439989</v>
      </c>
      <c r="AK155" s="34">
        <v>3324589.38292698</v>
      </c>
      <c r="AL155" s="34">
        <v>3585887.05339116</v>
      </c>
      <c r="AM155" s="34">
        <v>2275205.5373000004</v>
      </c>
      <c r="AN155" s="39">
        <v>240821.8468</v>
      </c>
      <c r="AO155" s="40">
        <v>461515.76613225997</v>
      </c>
      <c r="AP155" s="114">
        <f>+N155-'Приложение №2'!E155</f>
        <v>0</v>
      </c>
      <c r="AQ155" s="1">
        <v>513292.56</v>
      </c>
      <c r="AR155" s="1">
        <f t="shared" si="42"/>
        <v>128632.2</v>
      </c>
      <c r="AS155" s="1">
        <f>+(K155*10+L155*20)*12*30</f>
        <v>4539960</v>
      </c>
      <c r="AT155" s="36">
        <f t="shared" si="45"/>
        <v>-3442990.0791816399</v>
      </c>
    </row>
    <row r="156" spans="1:46" x14ac:dyDescent="0.25">
      <c r="A156" s="91">
        <f t="shared" si="39"/>
        <v>142</v>
      </c>
      <c r="B156" s="92">
        <f t="shared" si="40"/>
        <v>142</v>
      </c>
      <c r="C156" s="92" t="s">
        <v>48</v>
      </c>
      <c r="D156" s="92" t="s">
        <v>412</v>
      </c>
      <c r="E156" s="93">
        <v>1962</v>
      </c>
      <c r="F156" s="93">
        <v>1962</v>
      </c>
      <c r="G156" s="93" t="s">
        <v>45</v>
      </c>
      <c r="H156" s="93">
        <v>3</v>
      </c>
      <c r="I156" s="93">
        <v>2</v>
      </c>
      <c r="J156" s="52">
        <v>937.1</v>
      </c>
      <c r="K156" s="52">
        <v>723.7</v>
      </c>
      <c r="L156" s="52">
        <v>213.4</v>
      </c>
      <c r="M156" s="94">
        <v>26</v>
      </c>
      <c r="N156" s="78">
        <f t="shared" si="44"/>
        <v>2639128.318248</v>
      </c>
      <c r="O156" s="52"/>
      <c r="P156" s="79">
        <v>83339.016051200218</v>
      </c>
      <c r="Q156" s="79"/>
      <c r="R156" s="79">
        <f>+AQ156+AR156</f>
        <v>193257.44</v>
      </c>
      <c r="S156" s="79">
        <f>+'Приложение №2'!E156-'Приложение №1'!P156-'Приложение №1'!Q156-'Приложение №1'!R156</f>
        <v>2362531.8621967998</v>
      </c>
      <c r="T156" s="52">
        <f>+'Приложение №2'!E156-'Приложение №1'!P156-'Приложение №1'!Q156-'Приложение №1'!R156-'Приложение №1'!S156</f>
        <v>0</v>
      </c>
      <c r="U156" s="79">
        <f t="shared" si="41"/>
        <v>2816.2718154391205</v>
      </c>
      <c r="V156" s="79">
        <f t="shared" si="41"/>
        <v>2816.2718154391205</v>
      </c>
      <c r="W156" s="95">
        <v>2022</v>
      </c>
      <c r="X156" s="36" t="e">
        <f>+#REF!-'[1]Приложение №1'!$P1178</f>
        <v>#REF!</v>
      </c>
      <c r="Z156" s="38">
        <f t="shared" si="38"/>
        <v>26675784</v>
      </c>
      <c r="AA156" s="34">
        <v>2404073.9634912</v>
      </c>
      <c r="AB156" s="34">
        <v>1462843.1901888</v>
      </c>
      <c r="AC156" s="34">
        <v>689312.71110239998</v>
      </c>
      <c r="AD156" s="34">
        <v>587431.31489280006</v>
      </c>
      <c r="AE156" s="34">
        <v>0</v>
      </c>
      <c r="AF156" s="34"/>
      <c r="AG156" s="34">
        <v>227878.8628032</v>
      </c>
      <c r="AH156" s="34">
        <v>0</v>
      </c>
      <c r="AI156" s="34">
        <v>6954572.4655679995</v>
      </c>
      <c r="AJ156" s="34">
        <v>0</v>
      </c>
      <c r="AK156" s="34">
        <v>5686511.6200032001</v>
      </c>
      <c r="AL156" s="34">
        <v>5351302.3282992002</v>
      </c>
      <c r="AM156" s="34">
        <v>2534177.952</v>
      </c>
      <c r="AN156" s="39">
        <v>266757.84000000003</v>
      </c>
      <c r="AO156" s="40">
        <v>510921.75165120006</v>
      </c>
      <c r="AP156" s="114">
        <f>+N156-'Приложение №2'!E156</f>
        <v>0</v>
      </c>
      <c r="AQ156" s="1">
        <f>294416.56-218510.12</f>
        <v>75906.44</v>
      </c>
      <c r="AR156" s="1">
        <f t="shared" si="42"/>
        <v>117351</v>
      </c>
      <c r="AS156" s="1">
        <f>+(K156*10+L156*20)*12*30</f>
        <v>4141800</v>
      </c>
      <c r="AT156" s="36">
        <f t="shared" si="45"/>
        <v>-1779268.1378032002</v>
      </c>
    </row>
    <row r="157" spans="1:46" x14ac:dyDescent="0.25">
      <c r="A157" s="91">
        <f t="shared" si="39"/>
        <v>143</v>
      </c>
      <c r="B157" s="92">
        <f t="shared" si="40"/>
        <v>143</v>
      </c>
      <c r="C157" s="92" t="s">
        <v>51</v>
      </c>
      <c r="D157" s="92" t="s">
        <v>244</v>
      </c>
      <c r="E157" s="93">
        <v>1993</v>
      </c>
      <c r="F157" s="93">
        <v>2015</v>
      </c>
      <c r="G157" s="93" t="s">
        <v>45</v>
      </c>
      <c r="H157" s="93">
        <v>4</v>
      </c>
      <c r="I157" s="93">
        <v>2</v>
      </c>
      <c r="J157" s="52">
        <v>2573</v>
      </c>
      <c r="K157" s="52">
        <v>2088.4</v>
      </c>
      <c r="L157" s="52">
        <v>299.89999999999998</v>
      </c>
      <c r="M157" s="94">
        <v>79</v>
      </c>
      <c r="N157" s="78">
        <f t="shared" si="44"/>
        <v>2468575.5752603058</v>
      </c>
      <c r="O157" s="52"/>
      <c r="P157" s="79">
        <v>1496471.33</v>
      </c>
      <c r="Q157" s="79"/>
      <c r="R157" s="79">
        <f>+AQ157+AR157</f>
        <v>897791.1399999999</v>
      </c>
      <c r="S157" s="79">
        <f>+'Приложение №2'!E157-'Приложение №1'!P157-'Приложение №1'!Q157-'Приложение №1'!R157</f>
        <v>74313.105260306271</v>
      </c>
      <c r="T157" s="52">
        <f>+'Приложение №2'!E157-'Приложение №1'!P157-'Приложение №1'!Q157-'Приложение №1'!R157-'Приложение №1'!S157</f>
        <v>0</v>
      </c>
      <c r="U157" s="79">
        <f t="shared" si="41"/>
        <v>1033.6120149312505</v>
      </c>
      <c r="V157" s="79">
        <f t="shared" si="41"/>
        <v>1033.6120149312505</v>
      </c>
      <c r="W157" s="95">
        <v>2022</v>
      </c>
      <c r="X157" s="36" t="e">
        <f>+#REF!-'[1]Приложение №1'!$P818</f>
        <v>#REF!</v>
      </c>
      <c r="Y157" s="1" t="s">
        <v>550</v>
      </c>
      <c r="Z157" s="38">
        <f t="shared" si="38"/>
        <v>18343019.5</v>
      </c>
      <c r="AA157" s="34">
        <v>6746829.5476327194</v>
      </c>
      <c r="AB157" s="34">
        <v>0</v>
      </c>
      <c r="AC157" s="34">
        <v>2584833.4548157803</v>
      </c>
      <c r="AD157" s="34">
        <v>0</v>
      </c>
      <c r="AE157" s="34">
        <v>0</v>
      </c>
      <c r="AF157" s="34"/>
      <c r="AG157" s="34">
        <v>222731.80747859998</v>
      </c>
      <c r="AH157" s="34">
        <v>0</v>
      </c>
      <c r="AI157" s="34">
        <v>0</v>
      </c>
      <c r="AJ157" s="34">
        <v>0</v>
      </c>
      <c r="AK157" s="34">
        <v>6590268.3256670404</v>
      </c>
      <c r="AL157" s="34">
        <v>0</v>
      </c>
      <c r="AM157" s="34">
        <v>1661875.0851000003</v>
      </c>
      <c r="AN157" s="39">
        <v>183430.19500000001</v>
      </c>
      <c r="AO157" s="40">
        <v>353051.08430586004</v>
      </c>
      <c r="AP157" s="114">
        <f>+N157-'Приложение №2'!E157</f>
        <v>0</v>
      </c>
      <c r="AQ157" s="1">
        <f>1272443.19-648848.45</f>
        <v>623594.74</v>
      </c>
      <c r="AR157" s="1">
        <f t="shared" si="42"/>
        <v>274196.39999999997</v>
      </c>
      <c r="AS157" s="1">
        <f>+(K157*10+L157*20)*12*30-5206204.7</f>
        <v>4471315.3</v>
      </c>
      <c r="AT157" s="36">
        <f t="shared" si="45"/>
        <v>-4397002.1947396938</v>
      </c>
    </row>
    <row r="158" spans="1:46" x14ac:dyDescent="0.25">
      <c r="A158" s="91">
        <f t="shared" si="39"/>
        <v>144</v>
      </c>
      <c r="B158" s="92">
        <f t="shared" si="40"/>
        <v>144</v>
      </c>
      <c r="C158" s="92" t="s">
        <v>51</v>
      </c>
      <c r="D158" s="92" t="s">
        <v>415</v>
      </c>
      <c r="E158" s="93">
        <v>1989</v>
      </c>
      <c r="F158" s="93">
        <v>2014</v>
      </c>
      <c r="G158" s="93" t="s">
        <v>45</v>
      </c>
      <c r="H158" s="93">
        <v>9</v>
      </c>
      <c r="I158" s="93">
        <v>3</v>
      </c>
      <c r="J158" s="52">
        <v>6626.1</v>
      </c>
      <c r="K158" s="52">
        <v>6102.5</v>
      </c>
      <c r="L158" s="52">
        <v>67.8</v>
      </c>
      <c r="M158" s="94">
        <v>265</v>
      </c>
      <c r="N158" s="86">
        <f t="shared" si="44"/>
        <v>32383284.490927193</v>
      </c>
      <c r="O158" s="52"/>
      <c r="P158" s="79">
        <f>13751242.06-1196060.52-48024.16</f>
        <v>12507157.380000001</v>
      </c>
      <c r="Q158" s="79"/>
      <c r="R158" s="79">
        <v>741139.03</v>
      </c>
      <c r="S158" s="79">
        <f>+'Приложение №2'!E158-'Приложение №1'!P158-'Приложение №1'!R158</f>
        <v>19134988.080927193</v>
      </c>
      <c r="T158" s="79">
        <f>+'Приложение №2'!E158-'Приложение №1'!P158-'Приложение №1'!Q158-'Приложение №1'!R158-'Приложение №1'!S158</f>
        <v>0</v>
      </c>
      <c r="U158" s="52">
        <f t="shared" si="41"/>
        <v>5248.2512180813237</v>
      </c>
      <c r="V158" s="52">
        <f t="shared" si="41"/>
        <v>5248.2512180813237</v>
      </c>
      <c r="W158" s="95">
        <v>2022</v>
      </c>
      <c r="X158" s="36" t="e">
        <f>+#REF!-'[1]Приложение №1'!$P966</f>
        <v>#REF!</v>
      </c>
      <c r="Z158" s="38">
        <f t="shared" si="38"/>
        <v>133828117.44000001</v>
      </c>
      <c r="AA158" s="34">
        <v>13963940.488183141</v>
      </c>
      <c r="AB158" s="34">
        <v>9583521.8977096211</v>
      </c>
      <c r="AC158" s="34">
        <v>5833663.0608244799</v>
      </c>
      <c r="AD158" s="34">
        <v>5263338.7413885603</v>
      </c>
      <c r="AE158" s="34">
        <v>0</v>
      </c>
      <c r="AF158" s="34"/>
      <c r="AG158" s="34">
        <v>671777.63177280012</v>
      </c>
      <c r="AH158" s="34">
        <v>0</v>
      </c>
      <c r="AI158" s="34">
        <v>6811959.9181410009</v>
      </c>
      <c r="AJ158" s="34">
        <v>0</v>
      </c>
      <c r="AK158" s="34">
        <v>59138470.018736638</v>
      </c>
      <c r="AL158" s="34">
        <v>15552139.69889202</v>
      </c>
      <c r="AM158" s="34">
        <v>13116434.001499999</v>
      </c>
      <c r="AN158" s="39">
        <v>1338281.1743999999</v>
      </c>
      <c r="AO158" s="40">
        <v>2554590.8084517401</v>
      </c>
      <c r="AP158" s="114">
        <f>+N158-'Приложение №2'!E158</f>
        <v>0</v>
      </c>
      <c r="AQ158" s="41">
        <v>3444334.74</v>
      </c>
      <c r="AR158" s="1">
        <f>+(K158*13.29+L158*22.52)*12*0.85</f>
        <v>842816.62619999982</v>
      </c>
      <c r="AS158" s="1">
        <f>+(K158*13.29+L158*22.52)*12*30</f>
        <v>29746469.159999996</v>
      </c>
      <c r="AT158" s="36">
        <f t="shared" si="45"/>
        <v>-10611481.079072803</v>
      </c>
    </row>
    <row r="159" spans="1:46" s="43" customFormat="1" x14ac:dyDescent="0.25">
      <c r="A159" s="91">
        <f t="shared" si="39"/>
        <v>145</v>
      </c>
      <c r="B159" s="92">
        <f t="shared" si="40"/>
        <v>145</v>
      </c>
      <c r="C159" s="92" t="s">
        <v>51</v>
      </c>
      <c r="D159" s="92" t="s">
        <v>558</v>
      </c>
      <c r="E159" s="93" t="s">
        <v>573</v>
      </c>
      <c r="F159" s="93"/>
      <c r="G159" s="93" t="s">
        <v>574</v>
      </c>
      <c r="H159" s="93" t="s">
        <v>575</v>
      </c>
      <c r="I159" s="93" t="s">
        <v>580</v>
      </c>
      <c r="J159" s="52">
        <v>2294.4</v>
      </c>
      <c r="K159" s="52">
        <v>2020</v>
      </c>
      <c r="L159" s="52">
        <v>0</v>
      </c>
      <c r="M159" s="94">
        <v>107</v>
      </c>
      <c r="N159" s="78">
        <f t="shared" si="44"/>
        <v>3072511.9939301223</v>
      </c>
      <c r="O159" s="52">
        <v>0</v>
      </c>
      <c r="P159" s="79"/>
      <c r="Q159" s="79">
        <v>0</v>
      </c>
      <c r="R159" s="79">
        <f>+AQ159+AR159</f>
        <v>1430983.7999999998</v>
      </c>
      <c r="S159" s="79">
        <f>+'Приложение №2'!E159-'Приложение №1'!R159</f>
        <v>1641528.1939301225</v>
      </c>
      <c r="T159" s="52">
        <f>+'Приложение №2'!E159-'Приложение №1'!P159-'Приложение №1'!Q159-'Приложение №1'!R159-'Приложение №1'!S159</f>
        <v>0</v>
      </c>
      <c r="U159" s="79">
        <f>N159/K159</f>
        <v>1521.0455415495655</v>
      </c>
      <c r="V159" s="79">
        <v>1172.2830200640003</v>
      </c>
      <c r="W159" s="95">
        <v>2022</v>
      </c>
      <c r="X159" s="43">
        <v>930783.73</v>
      </c>
      <c r="Y159" s="43">
        <f>+(K159*12.08+L159*20.47)*12</f>
        <v>292819.19999999995</v>
      </c>
      <c r="Z159" s="128"/>
      <c r="AA159" s="130">
        <f>+N159-'[4]Приложение № 2'!E146</f>
        <v>-1043457.4460698776</v>
      </c>
      <c r="AB159" s="128"/>
      <c r="AC159" s="128"/>
      <c r="AD159" s="130">
        <f>+N159-'[4]Приложение № 2'!E146</f>
        <v>-1043457.4460698776</v>
      </c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14">
        <f>+N159-'Приложение №2'!E159</f>
        <v>0</v>
      </c>
      <c r="AQ159" s="43">
        <v>1157156.6399999999</v>
      </c>
      <c r="AR159" s="1">
        <f>+(K159*13.29+L159*22.52)*12*0.85</f>
        <v>273827.15999999997</v>
      </c>
      <c r="AS159" s="1">
        <f>+(K159*13.29+L159*22.52)*12*30</f>
        <v>9664488</v>
      </c>
      <c r="AT159" s="36">
        <f t="shared" si="45"/>
        <v>-8022959.806069877</v>
      </c>
    </row>
    <row r="160" spans="1:46" s="43" customFormat="1" x14ac:dyDescent="0.25">
      <c r="A160" s="91">
        <f t="shared" ref="A160:A191" si="46">+A159+1</f>
        <v>146</v>
      </c>
      <c r="B160" s="92">
        <f t="shared" ref="B160:B191" si="47">+B159+1</f>
        <v>146</v>
      </c>
      <c r="C160" s="92" t="s">
        <v>51</v>
      </c>
      <c r="D160" s="92" t="s">
        <v>559</v>
      </c>
      <c r="E160" s="93" t="s">
        <v>573</v>
      </c>
      <c r="F160" s="93"/>
      <c r="G160" s="93" t="s">
        <v>574</v>
      </c>
      <c r="H160" s="93" t="s">
        <v>575</v>
      </c>
      <c r="I160" s="93" t="s">
        <v>580</v>
      </c>
      <c r="J160" s="52">
        <v>2291.6999999999998</v>
      </c>
      <c r="K160" s="52">
        <v>2012</v>
      </c>
      <c r="L160" s="52">
        <v>65.3</v>
      </c>
      <c r="M160" s="94">
        <v>84</v>
      </c>
      <c r="N160" s="78">
        <f t="shared" si="44"/>
        <v>3072474.8799129105</v>
      </c>
      <c r="O160" s="52">
        <v>0</v>
      </c>
      <c r="P160" s="79"/>
      <c r="Q160" s="79">
        <v>0</v>
      </c>
      <c r="R160" s="79">
        <f>+AQ160+AR160</f>
        <v>1331435.4972000001</v>
      </c>
      <c r="S160" s="79">
        <f>+'Приложение №2'!E160-'Приложение №1'!R160</f>
        <v>1741039.3827129104</v>
      </c>
      <c r="T160" s="52">
        <f>+'Приложение №2'!E160-'Приложение №1'!P160-'Приложение №1'!Q160-'Приложение №1'!R160-'Приложение №1'!S160</f>
        <v>0</v>
      </c>
      <c r="U160" s="79">
        <f>N160/K160</f>
        <v>1527.0749900163571</v>
      </c>
      <c r="V160" s="79">
        <v>1172.2830200640003</v>
      </c>
      <c r="W160" s="95">
        <v>2022</v>
      </c>
      <c r="X160" s="43">
        <v>879242.71</v>
      </c>
      <c r="Y160" s="43">
        <f>+(K160*12.08+L160*20.47)*12</f>
        <v>307699.81199999998</v>
      </c>
      <c r="Z160" s="128"/>
      <c r="AA160" s="130">
        <f>+N160-'[4]Приложение № 2'!E147</f>
        <v>-380788.350087089</v>
      </c>
      <c r="AB160" s="128"/>
      <c r="AC160" s="128"/>
      <c r="AD160" s="130">
        <f>+N160-'[4]Приложение № 2'!E147</f>
        <v>-380788.350087089</v>
      </c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14">
        <f>+N160-'Приложение №2'!E160</f>
        <v>0</v>
      </c>
      <c r="AQ160" s="43">
        <v>1043693.13</v>
      </c>
      <c r="AR160" s="1">
        <f>+(K160*13.29+L160*22.52)*12*0.85</f>
        <v>287742.36720000004</v>
      </c>
      <c r="AS160" s="1">
        <f>+(K160*13.29+L160*22.52)*12*30</f>
        <v>10155612.960000001</v>
      </c>
      <c r="AT160" s="36">
        <f t="shared" si="45"/>
        <v>-8414573.5772870909</v>
      </c>
    </row>
    <row r="161" spans="1:46" s="43" customFormat="1" x14ac:dyDescent="0.25">
      <c r="A161" s="91">
        <f t="shared" si="46"/>
        <v>147</v>
      </c>
      <c r="B161" s="92">
        <f t="shared" si="47"/>
        <v>147</v>
      </c>
      <c r="C161" s="92" t="s">
        <v>51</v>
      </c>
      <c r="D161" s="92" t="s">
        <v>560</v>
      </c>
      <c r="E161" s="93" t="s">
        <v>581</v>
      </c>
      <c r="F161" s="93"/>
      <c r="G161" s="93" t="s">
        <v>574</v>
      </c>
      <c r="H161" s="93" t="s">
        <v>575</v>
      </c>
      <c r="I161" s="93" t="s">
        <v>580</v>
      </c>
      <c r="J161" s="52">
        <v>2263.9</v>
      </c>
      <c r="K161" s="52">
        <v>2004.44</v>
      </c>
      <c r="L161" s="52">
        <v>0</v>
      </c>
      <c r="M161" s="94">
        <v>82</v>
      </c>
      <c r="N161" s="78">
        <f t="shared" si="44"/>
        <v>3072835.2361071859</v>
      </c>
      <c r="O161" s="52">
        <v>0</v>
      </c>
      <c r="P161" s="79"/>
      <c r="Q161" s="79">
        <v>0</v>
      </c>
      <c r="R161" s="79">
        <f>+AQ161+AR161</f>
        <v>1305135.01752</v>
      </c>
      <c r="S161" s="79">
        <f>+'Приложение №2'!E161-'Приложение №1'!R161</f>
        <v>1767700.218587186</v>
      </c>
      <c r="T161" s="52">
        <f>+'Приложение №2'!E161-'Приложение №1'!P161-'Приложение №1'!Q161-'Приложение №1'!R161-'Приложение №1'!S161</f>
        <v>0</v>
      </c>
      <c r="U161" s="79">
        <f>N161/K161</f>
        <v>1533.0143262493195</v>
      </c>
      <c r="V161" s="79">
        <v>1172.2830200640003</v>
      </c>
      <c r="W161" s="95">
        <v>2022</v>
      </c>
      <c r="X161" s="43">
        <v>806093.85</v>
      </c>
      <c r="Y161" s="43">
        <f>+(K161*12.08+L161*20.47)*12</f>
        <v>290563.62239999999</v>
      </c>
      <c r="Z161" s="128"/>
      <c r="AA161" s="130">
        <f>+N161-'[4]Приложение № 2'!E148</f>
        <v>-3087466.5862912149</v>
      </c>
      <c r="AB161" s="128"/>
      <c r="AC161" s="128"/>
      <c r="AD161" s="130">
        <f>+N161-'[4]Приложение № 2'!E148</f>
        <v>-3087466.5862912149</v>
      </c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14">
        <f>+N161-'Приложение №2'!E161</f>
        <v>0</v>
      </c>
      <c r="AQ161" s="43">
        <v>1033417.14</v>
      </c>
      <c r="AR161" s="1">
        <f>+(K161*13.29+L161*22.52)*12*0.85</f>
        <v>271717.87752000004</v>
      </c>
      <c r="AS161" s="1">
        <f>+(K161*13.29+L161*22.52)*12*30</f>
        <v>9590042.7360000014</v>
      </c>
      <c r="AT161" s="36">
        <f t="shared" si="45"/>
        <v>-7822342.5174128152</v>
      </c>
    </row>
    <row r="162" spans="1:46" x14ac:dyDescent="0.25">
      <c r="A162" s="91">
        <f t="shared" si="46"/>
        <v>148</v>
      </c>
      <c r="B162" s="92">
        <f t="shared" si="47"/>
        <v>148</v>
      </c>
      <c r="C162" s="92" t="s">
        <v>51</v>
      </c>
      <c r="D162" s="92" t="s">
        <v>416</v>
      </c>
      <c r="E162" s="93">
        <v>1976</v>
      </c>
      <c r="F162" s="93">
        <v>2011</v>
      </c>
      <c r="G162" s="93" t="s">
        <v>45</v>
      </c>
      <c r="H162" s="93">
        <v>5</v>
      </c>
      <c r="I162" s="93">
        <v>3</v>
      </c>
      <c r="J162" s="52">
        <v>4142.3</v>
      </c>
      <c r="K162" s="52">
        <v>3019.79</v>
      </c>
      <c r="L162" s="52">
        <v>533.29999999999995</v>
      </c>
      <c r="M162" s="94">
        <v>117</v>
      </c>
      <c r="N162" s="78">
        <f t="shared" si="44"/>
        <v>6284189.3513380401</v>
      </c>
      <c r="O162" s="52"/>
      <c r="P162" s="79">
        <v>645040.81000000006</v>
      </c>
      <c r="Q162" s="79"/>
      <c r="R162" s="79"/>
      <c r="S162" s="79">
        <f>+'Приложение №2'!E162-'Приложение №1'!P162</f>
        <v>5639148.5413380396</v>
      </c>
      <c r="T162" s="52">
        <f>+'Приложение №2'!E162-'Приложение №1'!P162-'Приложение №1'!Q162-'Приложение №1'!R162-'Приложение №1'!S162</f>
        <v>0</v>
      </c>
      <c r="U162" s="79">
        <f t="shared" ref="U162:V184" si="48">$N162/($K162+$L162)</f>
        <v>1768.6547065619052</v>
      </c>
      <c r="V162" s="79">
        <f t="shared" si="48"/>
        <v>1768.6547065619052</v>
      </c>
      <c r="W162" s="95">
        <v>2022</v>
      </c>
      <c r="X162" s="36" t="e">
        <f>+#REF!-'[1]Приложение №1'!$P1192</f>
        <v>#REF!</v>
      </c>
      <c r="Z162" s="38">
        <f t="shared" ref="Z162:Z184" si="49">SUM(AA162:AO162)</f>
        <v>14409527.60733</v>
      </c>
      <c r="AA162" s="34">
        <v>10235799.652008839</v>
      </c>
      <c r="AB162" s="34">
        <v>0</v>
      </c>
      <c r="AC162" s="34">
        <v>0</v>
      </c>
      <c r="AD162" s="34">
        <v>2771852.98</v>
      </c>
      <c r="AE162" s="34">
        <v>0</v>
      </c>
      <c r="AF162" s="34"/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977830.47720000008</v>
      </c>
      <c r="AN162" s="39">
        <v>142733.0534</v>
      </c>
      <c r="AO162" s="40">
        <v>281311.44472115999</v>
      </c>
      <c r="AP162" s="114">
        <f>+N162-'Приложение №2'!E162</f>
        <v>0</v>
      </c>
      <c r="AQ162" s="1">
        <v>1203751.1100000001</v>
      </c>
      <c r="AR162" s="1">
        <f>+(K162*10+L162*20)*12*0.85</f>
        <v>416811.78</v>
      </c>
      <c r="AS162" s="1">
        <f>+(K162*10+L162*20)*12*30</f>
        <v>14711004.000000002</v>
      </c>
      <c r="AT162" s="36">
        <f t="shared" si="45"/>
        <v>-9071855.4586619623</v>
      </c>
    </row>
    <row r="163" spans="1:46" x14ac:dyDescent="0.25">
      <c r="A163" s="91">
        <f t="shared" si="46"/>
        <v>149</v>
      </c>
      <c r="B163" s="92">
        <f t="shared" si="47"/>
        <v>149</v>
      </c>
      <c r="C163" s="92" t="s">
        <v>51</v>
      </c>
      <c r="D163" s="92" t="s">
        <v>98</v>
      </c>
      <c r="E163" s="93">
        <v>1986</v>
      </c>
      <c r="F163" s="93">
        <v>2015</v>
      </c>
      <c r="G163" s="93" t="s">
        <v>45</v>
      </c>
      <c r="H163" s="93">
        <v>9</v>
      </c>
      <c r="I163" s="93">
        <v>1</v>
      </c>
      <c r="J163" s="52">
        <v>2267.6999999999998</v>
      </c>
      <c r="K163" s="52">
        <v>1885.78</v>
      </c>
      <c r="L163" s="52">
        <v>353.8</v>
      </c>
      <c r="M163" s="94">
        <v>71</v>
      </c>
      <c r="N163" s="78">
        <f t="shared" si="44"/>
        <v>863296.86591239995</v>
      </c>
      <c r="O163" s="52"/>
      <c r="P163" s="79"/>
      <c r="Q163" s="79"/>
      <c r="R163" s="79">
        <f>+'Приложение №2'!E163-'Приложение №1'!S163</f>
        <v>80395.895912399981</v>
      </c>
      <c r="S163" s="79">
        <v>782900.97</v>
      </c>
      <c r="T163" s="52">
        <f>+'Приложение №2'!E163-'Приложение №1'!P163-'Приложение №1'!Q163-'Приложение №1'!R163-'Приложение №1'!S163</f>
        <v>0</v>
      </c>
      <c r="U163" s="79">
        <f t="shared" si="48"/>
        <v>385.4726626922905</v>
      </c>
      <c r="V163" s="79">
        <f t="shared" si="48"/>
        <v>385.4726626922905</v>
      </c>
      <c r="W163" s="95">
        <v>2022</v>
      </c>
      <c r="X163" s="36" t="e">
        <f>+#REF!-'[1]Приложение №1'!$P499</f>
        <v>#REF!</v>
      </c>
      <c r="Z163" s="38">
        <f t="shared" si="49"/>
        <v>4290984.03</v>
      </c>
      <c r="AA163" s="34">
        <v>0</v>
      </c>
      <c r="AB163" s="34">
        <v>0</v>
      </c>
      <c r="AC163" s="34">
        <v>1932684.6731463599</v>
      </c>
      <c r="AD163" s="34">
        <v>1743736.9969412398</v>
      </c>
      <c r="AE163" s="34">
        <v>0</v>
      </c>
      <c r="AF163" s="34"/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491256.6237</v>
      </c>
      <c r="AN163" s="39">
        <v>42909.840299999996</v>
      </c>
      <c r="AO163" s="40">
        <v>80395.895912399996</v>
      </c>
      <c r="AP163" s="114">
        <f>+N163-'Приложение №2'!E163</f>
        <v>0</v>
      </c>
      <c r="AQ163" s="1">
        <v>1383560.53</v>
      </c>
      <c r="AR163" s="1">
        <f>+(K163*13.29+L163*22.52)*12*0.85</f>
        <v>336901.84044</v>
      </c>
      <c r="AS163" s="1">
        <f>+(K163*13.29+L163*22.52)*12*30-1239264.3</f>
        <v>10651388.891999999</v>
      </c>
      <c r="AT163" s="36">
        <f t="shared" si="45"/>
        <v>-9868487.9219999984</v>
      </c>
    </row>
    <row r="164" spans="1:46" x14ac:dyDescent="0.25">
      <c r="A164" s="91">
        <f t="shared" si="46"/>
        <v>150</v>
      </c>
      <c r="B164" s="92">
        <f t="shared" si="47"/>
        <v>150</v>
      </c>
      <c r="C164" s="92" t="s">
        <v>51</v>
      </c>
      <c r="D164" s="92" t="s">
        <v>418</v>
      </c>
      <c r="E164" s="93">
        <v>1985</v>
      </c>
      <c r="F164" s="93">
        <v>2015</v>
      </c>
      <c r="G164" s="93" t="s">
        <v>45</v>
      </c>
      <c r="H164" s="93">
        <v>9</v>
      </c>
      <c r="I164" s="93">
        <v>1</v>
      </c>
      <c r="J164" s="52">
        <v>2293.5</v>
      </c>
      <c r="K164" s="52">
        <v>1892.9</v>
      </c>
      <c r="L164" s="52">
        <v>103.9</v>
      </c>
      <c r="M164" s="94">
        <v>75</v>
      </c>
      <c r="N164" s="78">
        <f t="shared" si="44"/>
        <v>11321051.292631399</v>
      </c>
      <c r="O164" s="52"/>
      <c r="P164" s="79">
        <v>4582722.4000000004</v>
      </c>
      <c r="Q164" s="79"/>
      <c r="R164" s="79"/>
      <c r="S164" s="79">
        <f>+'Приложение №2'!E164-'Приложение №1'!P164</f>
        <v>6738328.8926313985</v>
      </c>
      <c r="T164" s="52">
        <f>+'Приложение №2'!E164-'Приложение №1'!P164-'Приложение №1'!Q164-'Приложение №1'!R164-'Приложение №1'!S164</f>
        <v>0</v>
      </c>
      <c r="U164" s="79">
        <f t="shared" si="48"/>
        <v>5669.5970015181283</v>
      </c>
      <c r="V164" s="79">
        <f t="shared" si="48"/>
        <v>5669.5970015181283</v>
      </c>
      <c r="W164" s="95">
        <v>2022</v>
      </c>
      <c r="X164" s="36" t="e">
        <f>+#REF!-'[1]Приложение №1'!$P1195</f>
        <v>#REF!</v>
      </c>
      <c r="Z164" s="38">
        <f t="shared" si="49"/>
        <v>19409539.310000002</v>
      </c>
      <c r="AA164" s="34">
        <v>4657498.8457725001</v>
      </c>
      <c r="AB164" s="34">
        <v>3196464.6551275197</v>
      </c>
      <c r="AC164" s="34">
        <v>1945745.8302928801</v>
      </c>
      <c r="AD164" s="34">
        <v>1755521.2429481999</v>
      </c>
      <c r="AE164" s="34">
        <v>0</v>
      </c>
      <c r="AF164" s="34"/>
      <c r="AG164" s="34">
        <v>224063.08219680001</v>
      </c>
      <c r="AH164" s="34">
        <v>0</v>
      </c>
      <c r="AI164" s="34">
        <v>0</v>
      </c>
      <c r="AJ164" s="34">
        <v>0</v>
      </c>
      <c r="AK164" s="34">
        <v>0</v>
      </c>
      <c r="AL164" s="34">
        <v>5187222.9645671407</v>
      </c>
      <c r="AM164" s="34">
        <v>1877903.9405</v>
      </c>
      <c r="AN164" s="39">
        <v>194095.39309999999</v>
      </c>
      <c r="AO164" s="40">
        <v>371023.35549496004</v>
      </c>
      <c r="AP164" s="114">
        <f>+N164-'Приложение №2'!E164</f>
        <v>0</v>
      </c>
      <c r="AQ164" s="1">
        <v>1237727.3</v>
      </c>
      <c r="AR164" s="1">
        <f>+(K164*13.29+L164*22.52)*12*0.85</f>
        <v>280463.98379999999</v>
      </c>
      <c r="AS164" s="1">
        <f>+(K164*13.29+L164*22.52)*12*30</f>
        <v>9898728.8399999999</v>
      </c>
      <c r="AT164" s="36">
        <f t="shared" si="45"/>
        <v>-3160399.9473686013</v>
      </c>
    </row>
    <row r="165" spans="1:46" x14ac:dyDescent="0.25">
      <c r="A165" s="91">
        <f t="shared" si="46"/>
        <v>151</v>
      </c>
      <c r="B165" s="92">
        <f t="shared" si="47"/>
        <v>151</v>
      </c>
      <c r="C165" s="92" t="s">
        <v>51</v>
      </c>
      <c r="D165" s="92" t="s">
        <v>99</v>
      </c>
      <c r="E165" s="93">
        <v>1975</v>
      </c>
      <c r="F165" s="93">
        <v>2013</v>
      </c>
      <c r="G165" s="93" t="s">
        <v>45</v>
      </c>
      <c r="H165" s="93">
        <v>4</v>
      </c>
      <c r="I165" s="93">
        <v>3</v>
      </c>
      <c r="J165" s="52">
        <v>2231.4</v>
      </c>
      <c r="K165" s="52">
        <v>2050.6999999999998</v>
      </c>
      <c r="L165" s="52">
        <v>57.4</v>
      </c>
      <c r="M165" s="94">
        <v>91</v>
      </c>
      <c r="N165" s="78">
        <f t="shared" si="44"/>
        <v>498098.01</v>
      </c>
      <c r="O165" s="52"/>
      <c r="P165" s="79">
        <v>356316.71</v>
      </c>
      <c r="Q165" s="79"/>
      <c r="R165" s="79"/>
      <c r="S165" s="79">
        <f>+'Приложение №2'!E165-'Приложение №1'!P165-'Приложение №1'!Q165-'Приложение №1'!R165</f>
        <v>141781.29999999999</v>
      </c>
      <c r="T165" s="52">
        <f>+'Приложение №2'!E165-'Приложение №1'!P165-'Приложение №1'!Q165-'Приложение №1'!R165-'Приложение №1'!S165</f>
        <v>0</v>
      </c>
      <c r="U165" s="79">
        <f t="shared" si="48"/>
        <v>236.27816991603817</v>
      </c>
      <c r="V165" s="79">
        <f t="shared" si="48"/>
        <v>236.27816991603817</v>
      </c>
      <c r="W165" s="95">
        <v>2022</v>
      </c>
      <c r="X165" s="36" t="e">
        <f>+#REF!-'[1]Приложение №1'!$P501</f>
        <v>#REF!</v>
      </c>
      <c r="Z165" s="38">
        <f t="shared" si="49"/>
        <v>31294041.869999997</v>
      </c>
      <c r="AA165" s="34">
        <v>0</v>
      </c>
      <c r="AB165" s="34">
        <v>2153754.7550966996</v>
      </c>
      <c r="AC165" s="34">
        <v>2250168.3177519003</v>
      </c>
      <c r="AD165" s="34">
        <v>0</v>
      </c>
      <c r="AE165" s="34">
        <v>0</v>
      </c>
      <c r="AF165" s="34"/>
      <c r="AG165" s="34">
        <v>0</v>
      </c>
      <c r="AH165" s="34">
        <v>0</v>
      </c>
      <c r="AI165" s="34">
        <v>11049571.316473201</v>
      </c>
      <c r="AJ165" s="34">
        <v>0</v>
      </c>
      <c r="AK165" s="34">
        <v>5737009.0626080399</v>
      </c>
      <c r="AL165" s="34">
        <v>6187940.5055416208</v>
      </c>
      <c r="AM165" s="34">
        <v>3003946.3752000001</v>
      </c>
      <c r="AN165" s="39">
        <v>312940.41869999998</v>
      </c>
      <c r="AO165" s="40">
        <v>598711.11862854008</v>
      </c>
      <c r="AP165" s="114">
        <f>+N165-'Приложение №2'!E165</f>
        <v>0</v>
      </c>
      <c r="AQ165" s="1">
        <v>972243.21</v>
      </c>
      <c r="AR165" s="1">
        <f>+(K165*10+L165*20)*12*0.85</f>
        <v>220881</v>
      </c>
      <c r="AS165" s="1">
        <f>+(K165*10+L165*20)*12*30</f>
        <v>7795800</v>
      </c>
      <c r="AT165" s="36">
        <f t="shared" si="45"/>
        <v>-7654018.7000000002</v>
      </c>
    </row>
    <row r="166" spans="1:46" x14ac:dyDescent="0.25">
      <c r="A166" s="91">
        <f t="shared" si="46"/>
        <v>152</v>
      </c>
      <c r="B166" s="92">
        <f t="shared" si="47"/>
        <v>152</v>
      </c>
      <c r="C166" s="92" t="s">
        <v>51</v>
      </c>
      <c r="D166" s="92" t="s">
        <v>101</v>
      </c>
      <c r="E166" s="93">
        <v>1974</v>
      </c>
      <c r="F166" s="93">
        <v>2014</v>
      </c>
      <c r="G166" s="93" t="s">
        <v>45</v>
      </c>
      <c r="H166" s="93">
        <v>4</v>
      </c>
      <c r="I166" s="93">
        <v>6</v>
      </c>
      <c r="J166" s="52">
        <v>4464.7</v>
      </c>
      <c r="K166" s="52">
        <v>4072.9</v>
      </c>
      <c r="L166" s="52">
        <v>35.1</v>
      </c>
      <c r="M166" s="94">
        <v>161</v>
      </c>
      <c r="N166" s="78">
        <f t="shared" si="44"/>
        <v>2689617.46</v>
      </c>
      <c r="O166" s="52"/>
      <c r="P166" s="79">
        <v>1182697.55</v>
      </c>
      <c r="Q166" s="79"/>
      <c r="R166" s="79">
        <v>1506919.91</v>
      </c>
      <c r="S166" s="79"/>
      <c r="T166" s="52">
        <f>+'Приложение №2'!E166-'Приложение №1'!P166-'Приложение №1'!Q166-'Приложение №1'!R166-'Приложение №1'!S166</f>
        <v>0</v>
      </c>
      <c r="U166" s="79">
        <f t="shared" si="48"/>
        <v>654.72674294060369</v>
      </c>
      <c r="V166" s="79">
        <f t="shared" si="48"/>
        <v>654.72674294060369</v>
      </c>
      <c r="W166" s="95">
        <v>2022</v>
      </c>
      <c r="X166" s="36" t="e">
        <f>+#REF!-'[1]Приложение №1'!$P1619</f>
        <v>#REF!</v>
      </c>
      <c r="Z166" s="38">
        <f t="shared" si="49"/>
        <v>5164492.49</v>
      </c>
      <c r="AA166" s="34">
        <v>0</v>
      </c>
      <c r="AB166" s="34">
        <v>0</v>
      </c>
      <c r="AC166" s="34">
        <v>4498035.3921354599</v>
      </c>
      <c r="AD166" s="34">
        <v>0</v>
      </c>
      <c r="AE166" s="34">
        <v>0</v>
      </c>
      <c r="AF166" s="34"/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516449.24900000007</v>
      </c>
      <c r="AN166" s="39">
        <v>51644.924900000005</v>
      </c>
      <c r="AO166" s="40">
        <v>98362.923964540008</v>
      </c>
      <c r="AP166" s="114">
        <f>+N166-'Приложение №2'!E166</f>
        <v>0</v>
      </c>
      <c r="AQ166" s="1">
        <v>1783982.53</v>
      </c>
      <c r="AR166" s="1">
        <f>+(K166*10+L166*20)*12*0.85</f>
        <v>422596.2</v>
      </c>
      <c r="AS166" s="1">
        <f>+(K166*10+L166*20)*12*30</f>
        <v>14915160</v>
      </c>
      <c r="AT166" s="36">
        <f t="shared" si="45"/>
        <v>-14915160</v>
      </c>
    </row>
    <row r="167" spans="1:46" s="119" customFormat="1" x14ac:dyDescent="0.25">
      <c r="A167" s="91">
        <f t="shared" si="46"/>
        <v>153</v>
      </c>
      <c r="B167" s="92">
        <f t="shared" si="47"/>
        <v>153</v>
      </c>
      <c r="C167" s="92" t="s">
        <v>51</v>
      </c>
      <c r="D167" s="92" t="s">
        <v>423</v>
      </c>
      <c r="E167" s="93">
        <v>1989</v>
      </c>
      <c r="F167" s="93">
        <v>2015</v>
      </c>
      <c r="G167" s="93" t="s">
        <v>45</v>
      </c>
      <c r="H167" s="93">
        <v>9</v>
      </c>
      <c r="I167" s="93">
        <v>4</v>
      </c>
      <c r="J167" s="52">
        <v>9199.2999999999993</v>
      </c>
      <c r="K167" s="52">
        <v>8072</v>
      </c>
      <c r="L167" s="52">
        <v>65.599999999999994</v>
      </c>
      <c r="M167" s="94">
        <v>366</v>
      </c>
      <c r="N167" s="86">
        <f t="shared" si="44"/>
        <v>25727773.27</v>
      </c>
      <c r="O167" s="52"/>
      <c r="P167" s="79"/>
      <c r="Q167" s="79"/>
      <c r="R167" s="79">
        <v>1050151.8600000001</v>
      </c>
      <c r="S167" s="79">
        <f>+AS167</f>
        <v>24677621.41</v>
      </c>
      <c r="T167" s="79">
        <f>+'Приложение №2'!E167-'Приложение №1'!P167-'Приложение №1'!Q167-'Приложение №1'!R167-'Приложение №1'!S167</f>
        <v>0</v>
      </c>
      <c r="U167" s="116">
        <f t="shared" si="48"/>
        <v>3161.5922716771529</v>
      </c>
      <c r="V167" s="116">
        <f t="shared" si="48"/>
        <v>3161.5922716771529</v>
      </c>
      <c r="W167" s="95">
        <v>2022</v>
      </c>
      <c r="X167" s="118" t="e">
        <f>+#REF!-'[1]Приложение №1'!$P1207</f>
        <v>#REF!</v>
      </c>
      <c r="Z167" s="120">
        <f t="shared" si="49"/>
        <v>77772109.160000011</v>
      </c>
      <c r="AA167" s="116">
        <v>18662138.402554922</v>
      </c>
      <c r="AB167" s="116">
        <v>12807918.526641842</v>
      </c>
      <c r="AC167" s="116">
        <v>7796411.5854290398</v>
      </c>
      <c r="AD167" s="116">
        <v>7034200.4194895998</v>
      </c>
      <c r="AE167" s="116">
        <v>0</v>
      </c>
      <c r="AF167" s="116"/>
      <c r="AG167" s="116">
        <v>897798.66553440015</v>
      </c>
      <c r="AH167" s="116">
        <v>0</v>
      </c>
      <c r="AI167" s="116">
        <v>0</v>
      </c>
      <c r="AJ167" s="116">
        <v>0</v>
      </c>
      <c r="AK167" s="116">
        <v>0</v>
      </c>
      <c r="AL167" s="116">
        <v>20784690.663111482</v>
      </c>
      <c r="AM167" s="116">
        <v>7524575.8236000016</v>
      </c>
      <c r="AN167" s="115">
        <v>777721.09159999993</v>
      </c>
      <c r="AO167" s="121">
        <v>1486653.9820387203</v>
      </c>
      <c r="AP167" s="114">
        <f>+N167-'Приложение №2'!E167</f>
        <v>0</v>
      </c>
      <c r="AQ167" s="119">
        <v>4641267.93</v>
      </c>
      <c r="AR167" s="119">
        <f>+(K167*13.29+L167*22.52)*12*0.85</f>
        <v>1109292.7583999999</v>
      </c>
      <c r="AS167" s="119">
        <v>24677621.41</v>
      </c>
      <c r="AT167" s="36">
        <f t="shared" si="45"/>
        <v>0</v>
      </c>
    </row>
    <row r="168" spans="1:46" x14ac:dyDescent="0.25">
      <c r="A168" s="91">
        <f t="shared" si="46"/>
        <v>154</v>
      </c>
      <c r="B168" s="92">
        <f t="shared" si="47"/>
        <v>154</v>
      </c>
      <c r="C168" s="92" t="s">
        <v>51</v>
      </c>
      <c r="D168" s="92" t="s">
        <v>420</v>
      </c>
      <c r="E168" s="93">
        <v>1991</v>
      </c>
      <c r="F168" s="93">
        <v>2015</v>
      </c>
      <c r="G168" s="93" t="s">
        <v>45</v>
      </c>
      <c r="H168" s="93">
        <v>9</v>
      </c>
      <c r="I168" s="93">
        <v>3</v>
      </c>
      <c r="J168" s="52">
        <v>6893.1</v>
      </c>
      <c r="K168" s="52">
        <v>6102.4</v>
      </c>
      <c r="L168" s="52">
        <v>65.5</v>
      </c>
      <c r="M168" s="94">
        <v>255</v>
      </c>
      <c r="N168" s="78">
        <f t="shared" si="44"/>
        <v>4832654.76811272</v>
      </c>
      <c r="O168" s="52"/>
      <c r="P168" s="79"/>
      <c r="Q168" s="79"/>
      <c r="R168" s="79">
        <f>+AQ168+AR168</f>
        <v>3192210.2211999996</v>
      </c>
      <c r="S168" s="79">
        <f>+'Приложение №2'!E168-'Приложение №1'!R168</f>
        <v>1640444.5469127204</v>
      </c>
      <c r="T168" s="52">
        <f>+'Приложение №2'!E168-'Приложение №1'!P168-'Приложение №1'!Q168-'Приложение №1'!R168-'Приложение №1'!S168</f>
        <v>0</v>
      </c>
      <c r="U168" s="79">
        <f t="shared" si="48"/>
        <v>783.51704277188674</v>
      </c>
      <c r="V168" s="79">
        <f t="shared" si="48"/>
        <v>783.51704277188674</v>
      </c>
      <c r="W168" s="95">
        <v>2022</v>
      </c>
      <c r="X168" s="36" t="e">
        <f>+#REF!-'[1]Приложение №1'!$P1197</f>
        <v>#REF!</v>
      </c>
      <c r="Z168" s="38">
        <f t="shared" si="49"/>
        <v>135273087.03</v>
      </c>
      <c r="AA168" s="34">
        <v>14114712.016718039</v>
      </c>
      <c r="AB168" s="34">
        <v>9686997.1466872804</v>
      </c>
      <c r="AC168" s="34">
        <v>5896650.3147518393</v>
      </c>
      <c r="AD168" s="34">
        <v>5320168.0919898003</v>
      </c>
      <c r="AE168" s="34">
        <v>0</v>
      </c>
      <c r="AF168" s="34"/>
      <c r="AG168" s="34">
        <v>679030.95234239998</v>
      </c>
      <c r="AH168" s="34">
        <v>0</v>
      </c>
      <c r="AI168" s="34">
        <v>6885510.0487487996</v>
      </c>
      <c r="AJ168" s="34">
        <v>0</v>
      </c>
      <c r="AK168" s="34">
        <v>59777000.180442296</v>
      </c>
      <c r="AL168" s="34">
        <v>15720059.33396766</v>
      </c>
      <c r="AM168" s="34">
        <v>13258054.825500002</v>
      </c>
      <c r="AN168" s="39">
        <v>1352730.8703000001</v>
      </c>
      <c r="AO168" s="40">
        <v>2582173.2485518805</v>
      </c>
      <c r="AP168" s="114">
        <f>+N168-'Приложение №2'!E168</f>
        <v>0</v>
      </c>
      <c r="AQ168" s="1">
        <f>3490024.25-1140088.78</f>
        <v>2349935.4699999997</v>
      </c>
      <c r="AR168" s="1">
        <f>+(K168*13.29+L168*22.52)*12*0.85</f>
        <v>842274.75119999982</v>
      </c>
      <c r="AS168" s="1">
        <f>+(K168*13.29+L168*22.52)*12*30-9367100.85</f>
        <v>20360243.309999995</v>
      </c>
      <c r="AT168" s="36">
        <f t="shared" si="45"/>
        <v>-18719798.763087273</v>
      </c>
    </row>
    <row r="169" spans="1:46" x14ac:dyDescent="0.25">
      <c r="A169" s="91">
        <f t="shared" si="46"/>
        <v>155</v>
      </c>
      <c r="B169" s="92">
        <f t="shared" si="47"/>
        <v>155</v>
      </c>
      <c r="C169" s="92" t="s">
        <v>51</v>
      </c>
      <c r="D169" s="92" t="s">
        <v>249</v>
      </c>
      <c r="E169" s="93">
        <v>1992</v>
      </c>
      <c r="F169" s="93">
        <v>2015</v>
      </c>
      <c r="G169" s="93" t="s">
        <v>45</v>
      </c>
      <c r="H169" s="93">
        <v>9</v>
      </c>
      <c r="I169" s="93">
        <v>3</v>
      </c>
      <c r="J169" s="52">
        <v>6872</v>
      </c>
      <c r="K169" s="52">
        <v>6094.4</v>
      </c>
      <c r="L169" s="52">
        <v>0</v>
      </c>
      <c r="M169" s="94">
        <v>259</v>
      </c>
      <c r="N169" s="78">
        <f t="shared" si="44"/>
        <v>9962928.3052925169</v>
      </c>
      <c r="O169" s="52"/>
      <c r="P169" s="79">
        <v>1498679.4424999999</v>
      </c>
      <c r="Q169" s="79"/>
      <c r="R169" s="79">
        <v>2405542.9034925196</v>
      </c>
      <c r="S169" s="79">
        <v>3644222.59</v>
      </c>
      <c r="T169" s="52">
        <f>+'Приложение №2'!E169-'Приложение №1'!P169-'Приложение №1'!Q169-'Приложение №1'!R169-'Приложение №1'!S169</f>
        <v>2414483.3692999985</v>
      </c>
      <c r="U169" s="79">
        <f t="shared" si="48"/>
        <v>1634.76770564658</v>
      </c>
      <c r="V169" s="79">
        <f t="shared" si="48"/>
        <v>1634.76770564658</v>
      </c>
      <c r="W169" s="95">
        <v>2022</v>
      </c>
      <c r="X169" s="36" t="e">
        <f>+#REF!-'[1]Приложение №1'!$P829</f>
        <v>#REF!</v>
      </c>
      <c r="Y169" s="1" t="s">
        <v>550</v>
      </c>
      <c r="Z169" s="38">
        <f t="shared" si="49"/>
        <v>58070573.899999999</v>
      </c>
      <c r="AA169" s="34">
        <v>13934572.418976301</v>
      </c>
      <c r="AB169" s="34">
        <v>9563366.4457228798</v>
      </c>
      <c r="AC169" s="34">
        <v>5821394.0711791199</v>
      </c>
      <c r="AD169" s="34">
        <v>5252269.220784599</v>
      </c>
      <c r="AE169" s="34">
        <v>0</v>
      </c>
      <c r="AF169" s="34"/>
      <c r="AG169" s="34">
        <v>670364.7917232</v>
      </c>
      <c r="AH169" s="34">
        <v>0</v>
      </c>
      <c r="AI169" s="34">
        <v>0</v>
      </c>
      <c r="AJ169" s="34">
        <v>0</v>
      </c>
      <c r="AK169" s="34">
        <v>0</v>
      </c>
      <c r="AL169" s="34">
        <v>15519431.430770401</v>
      </c>
      <c r="AM169" s="34">
        <v>5618420.8085000012</v>
      </c>
      <c r="AN169" s="39">
        <v>580705.73900000006</v>
      </c>
      <c r="AO169" s="40">
        <v>1110048.9733435002</v>
      </c>
      <c r="AP169" s="114">
        <f>+N169-'Приложение №2'!E169</f>
        <v>0</v>
      </c>
      <c r="AQ169" s="1">
        <f>3336709.09-263343.45</f>
        <v>3073365.6399999997</v>
      </c>
      <c r="AR169" s="1">
        <f>+(K169*13.29+L169*22.52)*12*0.85</f>
        <v>826144.67519999982</v>
      </c>
      <c r="AS169" s="1">
        <f>+(K169*13.29+L169*22.52)*12*30-1442656.44</f>
        <v>27715390.919999991</v>
      </c>
      <c r="AT169" s="36">
        <f t="shared" si="45"/>
        <v>-24071168.329999991</v>
      </c>
    </row>
    <row r="170" spans="1:46" x14ac:dyDescent="0.25">
      <c r="A170" s="91">
        <f t="shared" si="46"/>
        <v>156</v>
      </c>
      <c r="B170" s="92">
        <f t="shared" si="47"/>
        <v>156</v>
      </c>
      <c r="C170" s="92" t="s">
        <v>51</v>
      </c>
      <c r="D170" s="92" t="s">
        <v>251</v>
      </c>
      <c r="E170" s="93">
        <v>1984</v>
      </c>
      <c r="F170" s="93">
        <v>2013</v>
      </c>
      <c r="G170" s="93" t="s">
        <v>45</v>
      </c>
      <c r="H170" s="93">
        <v>9</v>
      </c>
      <c r="I170" s="93">
        <v>2</v>
      </c>
      <c r="J170" s="52">
        <v>8198.7000000000007</v>
      </c>
      <c r="K170" s="52">
        <v>7324.41</v>
      </c>
      <c r="L170" s="52">
        <v>0</v>
      </c>
      <c r="M170" s="94">
        <v>272</v>
      </c>
      <c r="N170" s="78">
        <f t="shared" si="44"/>
        <v>53790180.380000003</v>
      </c>
      <c r="O170" s="52"/>
      <c r="P170" s="79">
        <v>10676631.48</v>
      </c>
      <c r="Q170" s="79"/>
      <c r="R170" s="79">
        <v>1088675.32</v>
      </c>
      <c r="S170" s="79">
        <f>+'Приложение №2'!E170-'Приложение №1'!P170-'Приложение №1'!R170-'Приложение №1'!T170</f>
        <v>30794766.453999996</v>
      </c>
      <c r="T170" s="52">
        <v>11230107.126000009</v>
      </c>
      <c r="U170" s="79">
        <f t="shared" si="48"/>
        <v>7343.9608623766289</v>
      </c>
      <c r="V170" s="79">
        <f t="shared" si="48"/>
        <v>7343.9608623766289</v>
      </c>
      <c r="W170" s="95">
        <v>2022</v>
      </c>
      <c r="X170" s="36" t="e">
        <f>+#REF!-'[1]Приложение №1'!$P831</f>
        <v>#REF!</v>
      </c>
      <c r="Z170" s="38">
        <f t="shared" si="49"/>
        <v>153375371.99000001</v>
      </c>
      <c r="AA170" s="34">
        <v>16985175.195665035</v>
      </c>
      <c r="AB170" s="34">
        <v>11657010.324734461</v>
      </c>
      <c r="AC170" s="34">
        <v>7095832.9536935398</v>
      </c>
      <c r="AD170" s="34">
        <v>6402113.40647172</v>
      </c>
      <c r="AE170" s="34">
        <v>0</v>
      </c>
      <c r="AF170" s="34"/>
      <c r="AG170" s="34">
        <v>817123.27375728008</v>
      </c>
      <c r="AH170" s="34">
        <v>0</v>
      </c>
      <c r="AI170" s="34">
        <v>0</v>
      </c>
      <c r="AJ170" s="34">
        <v>0</v>
      </c>
      <c r="AK170" s="34">
        <v>71933654.736292869</v>
      </c>
      <c r="AL170" s="34">
        <v>18916996.795183621</v>
      </c>
      <c r="AM170" s="34">
        <v>15107603.671900002</v>
      </c>
      <c r="AN170" s="39">
        <v>1533753.7199000001</v>
      </c>
      <c r="AO170" s="40">
        <v>2926107.9124014801</v>
      </c>
      <c r="AP170" s="114">
        <f>+N170-'Приложение №2'!E170</f>
        <v>0</v>
      </c>
      <c r="AQ170" s="1">
        <f>4296548.24-1633012.98</f>
        <v>2663535.2600000002</v>
      </c>
      <c r="AR170" s="1">
        <f>+(K170*13.29+L170*22.52)*12*0.85</f>
        <v>992882.37078</v>
      </c>
      <c r="AS170" s="1">
        <f>+(K170*13.29+L170*22.52)*12*30-4248140.75</f>
        <v>30794766.453999996</v>
      </c>
      <c r="AT170" s="36">
        <f t="shared" si="45"/>
        <v>0</v>
      </c>
    </row>
    <row r="171" spans="1:46" x14ac:dyDescent="0.25">
      <c r="A171" s="91">
        <f t="shared" si="46"/>
        <v>157</v>
      </c>
      <c r="B171" s="92">
        <f t="shared" si="47"/>
        <v>157</v>
      </c>
      <c r="C171" s="92" t="s">
        <v>51</v>
      </c>
      <c r="D171" s="92" t="s">
        <v>426</v>
      </c>
      <c r="E171" s="93">
        <v>1981</v>
      </c>
      <c r="F171" s="93">
        <v>2012</v>
      </c>
      <c r="G171" s="93" t="s">
        <v>45</v>
      </c>
      <c r="H171" s="93">
        <v>5</v>
      </c>
      <c r="I171" s="93">
        <v>7</v>
      </c>
      <c r="J171" s="52">
        <v>6927.5</v>
      </c>
      <c r="K171" s="52">
        <v>5314.16</v>
      </c>
      <c r="L171" s="52">
        <v>83.1</v>
      </c>
      <c r="M171" s="94">
        <v>173</v>
      </c>
      <c r="N171" s="78">
        <f t="shared" si="44"/>
        <v>17169391.084560137</v>
      </c>
      <c r="O171" s="52"/>
      <c r="P171" s="79">
        <v>681444.46</v>
      </c>
      <c r="Q171" s="79"/>
      <c r="R171" s="79">
        <v>1307532.44</v>
      </c>
      <c r="S171" s="79">
        <f>+'Приложение №2'!E171-'Приложение №1'!P171-'Приложение №1'!Q171-'Приложение №1'!R171</f>
        <v>15180414.184560137</v>
      </c>
      <c r="T171" s="52">
        <f>+'Приложение №2'!E171-'Приложение №1'!P171-'Приложение №1'!Q171-'Приложение №1'!R171-'Приложение №1'!S171</f>
        <v>0</v>
      </c>
      <c r="U171" s="79">
        <f t="shared" si="48"/>
        <v>3181.1309969429185</v>
      </c>
      <c r="V171" s="79">
        <f t="shared" si="48"/>
        <v>3181.1309969429185</v>
      </c>
      <c r="W171" s="95">
        <v>2022</v>
      </c>
      <c r="X171" s="36" t="e">
        <f>+#REF!-'[1]Приложение №1'!$P1205</f>
        <v>#REF!</v>
      </c>
      <c r="Z171" s="38">
        <f t="shared" si="49"/>
        <v>106077568.56999999</v>
      </c>
      <c r="AA171" s="34">
        <v>18055119.95713608</v>
      </c>
      <c r="AB171" s="34">
        <v>0</v>
      </c>
      <c r="AC171" s="34">
        <v>0</v>
      </c>
      <c r="AD171" s="34">
        <v>4330714.8848485211</v>
      </c>
      <c r="AE171" s="34">
        <v>0</v>
      </c>
      <c r="AF171" s="34"/>
      <c r="AG171" s="34">
        <v>0</v>
      </c>
      <c r="AH171" s="34">
        <v>0</v>
      </c>
      <c r="AI171" s="34">
        <v>33967503.6578262</v>
      </c>
      <c r="AJ171" s="34">
        <v>0</v>
      </c>
      <c r="AK171" s="34">
        <v>17636148.100577578</v>
      </c>
      <c r="AL171" s="34">
        <v>19022357.136998877</v>
      </c>
      <c r="AM171" s="34">
        <v>9970968.5052000005</v>
      </c>
      <c r="AN171" s="39">
        <v>1060775.6857</v>
      </c>
      <c r="AO171" s="40">
        <v>2033980.6417127401</v>
      </c>
      <c r="AP171" s="114">
        <f>+N171-'Приложение №2'!E171</f>
        <v>0</v>
      </c>
      <c r="AQ171" s="1">
        <v>2353388.21</v>
      </c>
      <c r="AR171" s="1">
        <f>+(K171*10+L171*20)*12*0.85</f>
        <v>558996.72</v>
      </c>
      <c r="AS171" s="1">
        <f>+(K171*10+L171*20)*12*30</f>
        <v>19729296</v>
      </c>
      <c r="AT171" s="36">
        <f t="shared" si="45"/>
        <v>-4548881.8154398631</v>
      </c>
    </row>
    <row r="172" spans="1:46" x14ac:dyDescent="0.25">
      <c r="A172" s="91">
        <f t="shared" si="46"/>
        <v>158</v>
      </c>
      <c r="B172" s="92">
        <f t="shared" si="47"/>
        <v>158</v>
      </c>
      <c r="C172" s="92" t="s">
        <v>51</v>
      </c>
      <c r="D172" s="92" t="s">
        <v>253</v>
      </c>
      <c r="E172" s="93">
        <v>1993</v>
      </c>
      <c r="F172" s="93">
        <v>2014</v>
      </c>
      <c r="G172" s="93" t="s">
        <v>45</v>
      </c>
      <c r="H172" s="93">
        <v>9</v>
      </c>
      <c r="I172" s="93">
        <v>1</v>
      </c>
      <c r="J172" s="52">
        <v>2553.4</v>
      </c>
      <c r="K172" s="52">
        <v>2128.8000000000002</v>
      </c>
      <c r="L172" s="52">
        <v>0</v>
      </c>
      <c r="M172" s="94">
        <v>78</v>
      </c>
      <c r="N172" s="78">
        <f t="shared" si="44"/>
        <v>1160745.41417932</v>
      </c>
      <c r="O172" s="52"/>
      <c r="P172" s="79"/>
      <c r="Q172" s="79"/>
      <c r="R172" s="79">
        <v>597799.18099999998</v>
      </c>
      <c r="S172" s="79">
        <f>+'Приложение №2'!E172-'Приложение №1'!P172-'Приложение №1'!Q172-'Приложение №1'!R172</f>
        <v>562946.23317932</v>
      </c>
      <c r="T172" s="52">
        <f>+'Приложение №2'!E172-'Приложение №1'!P172-'Приложение №1'!Q172-'Приложение №1'!R172-'Приложение №1'!S172</f>
        <v>0</v>
      </c>
      <c r="U172" s="79">
        <f t="shared" si="48"/>
        <v>545.25808633000747</v>
      </c>
      <c r="V172" s="79">
        <f t="shared" si="48"/>
        <v>545.25808633000747</v>
      </c>
      <c r="W172" s="95">
        <v>2022</v>
      </c>
      <c r="X172" s="36" t="e">
        <f>+#REF!-'[1]Приложение №1'!$P833</f>
        <v>#REF!</v>
      </c>
      <c r="Z172" s="38">
        <f t="shared" si="49"/>
        <v>44395710.680000007</v>
      </c>
      <c r="AA172" s="34">
        <v>4916492.8733411394</v>
      </c>
      <c r="AB172" s="34">
        <v>3374213.5460846401</v>
      </c>
      <c r="AC172" s="34">
        <v>2053944.7940944801</v>
      </c>
      <c r="AD172" s="34">
        <v>1853142.2046320401</v>
      </c>
      <c r="AE172" s="34">
        <v>0</v>
      </c>
      <c r="AF172" s="34"/>
      <c r="AG172" s="34">
        <v>236522.77397279997</v>
      </c>
      <c r="AH172" s="34">
        <v>0</v>
      </c>
      <c r="AI172" s="34">
        <v>0</v>
      </c>
      <c r="AJ172" s="34">
        <v>0</v>
      </c>
      <c r="AK172" s="34">
        <v>20821763.508175142</v>
      </c>
      <c r="AL172" s="34">
        <v>5475673.8714455394</v>
      </c>
      <c r="AM172" s="34">
        <v>4373014.9959000014</v>
      </c>
      <c r="AN172" s="39">
        <v>443957.10680000001</v>
      </c>
      <c r="AO172" s="40">
        <v>846985.00555422006</v>
      </c>
      <c r="AP172" s="114">
        <f>+N172-'Приложение №2'!E172</f>
        <v>0</v>
      </c>
      <c r="AQ172" s="1">
        <f>1103126.79-79353.74-714183.7328</f>
        <v>309589.31720000005</v>
      </c>
      <c r="AR172" s="1">
        <f>+(K172*13.29+L172*22.52)*12*0.85</f>
        <v>288575.87039999996</v>
      </c>
      <c r="AS172" s="1">
        <f>+(K172*13.29+L172*22.52)*12*30-300950.5-2600695.91</f>
        <v>7283384.3099999987</v>
      </c>
      <c r="AT172" s="36">
        <f t="shared" si="45"/>
        <v>-6720438.076820679</v>
      </c>
    </row>
    <row r="173" spans="1:46" x14ac:dyDescent="0.25">
      <c r="A173" s="91">
        <f t="shared" si="46"/>
        <v>159</v>
      </c>
      <c r="B173" s="92">
        <f t="shared" si="47"/>
        <v>159</v>
      </c>
      <c r="C173" s="92" t="s">
        <v>51</v>
      </c>
      <c r="D173" s="92" t="s">
        <v>427</v>
      </c>
      <c r="E173" s="93">
        <v>1972</v>
      </c>
      <c r="F173" s="93">
        <v>2013</v>
      </c>
      <c r="G173" s="93" t="s">
        <v>45</v>
      </c>
      <c r="H173" s="93">
        <v>4</v>
      </c>
      <c r="I173" s="93">
        <v>6</v>
      </c>
      <c r="J173" s="52">
        <v>4437.8999999999996</v>
      </c>
      <c r="K173" s="52">
        <v>4088.2</v>
      </c>
      <c r="L173" s="52">
        <v>0</v>
      </c>
      <c r="M173" s="94">
        <v>207</v>
      </c>
      <c r="N173" s="78">
        <f t="shared" si="44"/>
        <v>8066054.8088218002</v>
      </c>
      <c r="O173" s="52"/>
      <c r="P173" s="79">
        <v>2746655.59</v>
      </c>
      <c r="Q173" s="79"/>
      <c r="R173" s="79">
        <v>501539.16</v>
      </c>
      <c r="S173" s="79">
        <f>+'Приложение №2'!E173-'Приложение №1'!P173-'Приложение №1'!Q173-'Приложение №1'!R173</f>
        <v>4817860.0588218002</v>
      </c>
      <c r="T173" s="52">
        <f>+'Приложение №2'!E173-'Приложение №1'!P173-'Приложение №1'!Q173-'Приложение №1'!R173-'Приложение №1'!S173</f>
        <v>0</v>
      </c>
      <c r="U173" s="79">
        <f t="shared" si="48"/>
        <v>1973.0088569105719</v>
      </c>
      <c r="V173" s="79">
        <f t="shared" si="48"/>
        <v>1973.0088569105719</v>
      </c>
      <c r="W173" s="95">
        <v>2022</v>
      </c>
      <c r="X173" s="36" t="e">
        <f>+#REF!-'[1]Приложение №1'!$P1223</f>
        <v>#REF!</v>
      </c>
      <c r="Z173" s="38">
        <f t="shared" si="49"/>
        <v>26371012.292399999</v>
      </c>
      <c r="AA173" s="34">
        <v>12305507</v>
      </c>
      <c r="AB173" s="34">
        <v>4288000.4889749996</v>
      </c>
      <c r="AC173" s="34">
        <v>4479954.2738714404</v>
      </c>
      <c r="AD173" s="34">
        <v>3127291</v>
      </c>
      <c r="AE173" s="34">
        <v>0</v>
      </c>
      <c r="AF173" s="34"/>
      <c r="AG173" s="34">
        <v>386031.94970675994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1122564.2276999999</v>
      </c>
      <c r="AN173" s="39">
        <v>134247.94030000002</v>
      </c>
      <c r="AO173" s="40">
        <v>527415.41184680001</v>
      </c>
      <c r="AP173" s="114">
        <f>+N173-'Приложение №2'!E173</f>
        <v>0</v>
      </c>
      <c r="AQ173" s="1">
        <v>1932968.35</v>
      </c>
      <c r="AR173" s="1">
        <f t="shared" ref="AR173:AR207" si="50">+(K173*10+L173*20)*12*0.85</f>
        <v>416996.39999999997</v>
      </c>
      <c r="AS173" s="1">
        <f t="shared" ref="AS173:AS180" si="51">+(K173*10+L173*20)*12*30</f>
        <v>14717520</v>
      </c>
      <c r="AT173" s="36">
        <f t="shared" si="45"/>
        <v>-9899659.9411781989</v>
      </c>
    </row>
    <row r="174" spans="1:46" x14ac:dyDescent="0.25">
      <c r="A174" s="91">
        <f t="shared" si="46"/>
        <v>160</v>
      </c>
      <c r="B174" s="92">
        <f t="shared" si="47"/>
        <v>160</v>
      </c>
      <c r="C174" s="92" t="s">
        <v>104</v>
      </c>
      <c r="D174" s="92" t="s">
        <v>429</v>
      </c>
      <c r="E174" s="93">
        <v>1985</v>
      </c>
      <c r="F174" s="93">
        <v>1985</v>
      </c>
      <c r="G174" s="93" t="s">
        <v>45</v>
      </c>
      <c r="H174" s="93">
        <v>5</v>
      </c>
      <c r="I174" s="93">
        <v>4</v>
      </c>
      <c r="J174" s="52">
        <v>4957.5</v>
      </c>
      <c r="K174" s="52">
        <v>4305.3999999999996</v>
      </c>
      <c r="L174" s="52">
        <v>651.20000000000005</v>
      </c>
      <c r="M174" s="94">
        <v>166</v>
      </c>
      <c r="N174" s="78">
        <f t="shared" ref="N174:N209" si="52">+P174+Q174+R174+S174+T174</f>
        <v>10316811.362920118</v>
      </c>
      <c r="O174" s="52"/>
      <c r="P174" s="79"/>
      <c r="Q174" s="79"/>
      <c r="R174" s="79">
        <v>2359386</v>
      </c>
      <c r="S174" s="79">
        <f>+'Приложение №2'!E174-'Приложение №1'!P174-'Приложение №1'!Q174-'Приложение №1'!R174</f>
        <v>7957425.3629201185</v>
      </c>
      <c r="T174" s="52">
        <f>+'Приложение №2'!E174-'Приложение №1'!P174-'Приложение №1'!Q174-'Приложение №1'!R174-'Приложение №1'!S174</f>
        <v>0</v>
      </c>
      <c r="U174" s="79">
        <f t="shared" si="48"/>
        <v>2081.429076972142</v>
      </c>
      <c r="V174" s="79">
        <f t="shared" si="48"/>
        <v>2081.429076972142</v>
      </c>
      <c r="W174" s="95">
        <v>2022</v>
      </c>
      <c r="X174" s="36" t="e">
        <f>+#REF!-'[1]Приложение №1'!$P1399</f>
        <v>#REF!</v>
      </c>
      <c r="Z174" s="38">
        <f t="shared" si="49"/>
        <v>19423335.669999994</v>
      </c>
      <c r="AA174" s="34">
        <v>12305784.620476618</v>
      </c>
      <c r="AB174" s="34">
        <v>4512564.0806433605</v>
      </c>
      <c r="AC174" s="34">
        <v>0</v>
      </c>
      <c r="AD174" s="34">
        <v>0</v>
      </c>
      <c r="AE174" s="34">
        <v>0</v>
      </c>
      <c r="AF174" s="34"/>
      <c r="AG174" s="34">
        <v>406248.53806487995</v>
      </c>
      <c r="AH174" s="34">
        <v>0</v>
      </c>
      <c r="AI174" s="34">
        <v>0</v>
      </c>
      <c r="AJ174" s="34">
        <v>0</v>
      </c>
      <c r="AK174" s="34">
        <v>0</v>
      </c>
      <c r="AL174" s="34">
        <v>0</v>
      </c>
      <c r="AM174" s="34">
        <v>1627838.0182</v>
      </c>
      <c r="AN174" s="39">
        <v>194233.35670000003</v>
      </c>
      <c r="AO174" s="40">
        <v>376667.05591514008</v>
      </c>
      <c r="AP174" s="114">
        <f>+N174-'Приложение №2'!E174</f>
        <v>0</v>
      </c>
      <c r="AQ174" s="1">
        <v>2028653.94</v>
      </c>
      <c r="AR174" s="1">
        <f t="shared" si="50"/>
        <v>571995.6</v>
      </c>
      <c r="AS174" s="1">
        <f t="shared" si="51"/>
        <v>20188080</v>
      </c>
      <c r="AT174" s="36">
        <f t="shared" si="45"/>
        <v>-12230654.637079882</v>
      </c>
    </row>
    <row r="175" spans="1:46" x14ac:dyDescent="0.25">
      <c r="A175" s="91">
        <f t="shared" si="46"/>
        <v>161</v>
      </c>
      <c r="B175" s="92">
        <f t="shared" si="47"/>
        <v>161</v>
      </c>
      <c r="C175" s="92" t="s">
        <v>104</v>
      </c>
      <c r="D175" s="92" t="s">
        <v>430</v>
      </c>
      <c r="E175" s="93">
        <v>1988</v>
      </c>
      <c r="F175" s="93">
        <v>1988</v>
      </c>
      <c r="G175" s="93" t="s">
        <v>45</v>
      </c>
      <c r="H175" s="93">
        <v>5</v>
      </c>
      <c r="I175" s="93">
        <v>4</v>
      </c>
      <c r="J175" s="52">
        <v>5038.3999999999996</v>
      </c>
      <c r="K175" s="52">
        <v>3442.8</v>
      </c>
      <c r="L175" s="52">
        <v>1586</v>
      </c>
      <c r="M175" s="94">
        <v>156</v>
      </c>
      <c r="N175" s="78">
        <f t="shared" si="52"/>
        <v>10050452.1841392</v>
      </c>
      <c r="O175" s="52"/>
      <c r="P175" s="79"/>
      <c r="Q175" s="79"/>
      <c r="R175" s="79">
        <v>2876903.01</v>
      </c>
      <c r="S175" s="79">
        <f>+'Приложение №2'!E175-'Приложение №1'!P175-'Приложение №1'!Q175-'Приложение №1'!R175</f>
        <v>7173549.1741391998</v>
      </c>
      <c r="T175" s="52">
        <f>+'Приложение №2'!E175-'Приложение №1'!P175-'Приложение №1'!Q175-'Приложение №1'!R175-'Приложение №1'!S175</f>
        <v>0</v>
      </c>
      <c r="U175" s="79">
        <f t="shared" si="48"/>
        <v>1998.5786239538656</v>
      </c>
      <c r="V175" s="79">
        <f t="shared" si="48"/>
        <v>1998.5786239538656</v>
      </c>
      <c r="W175" s="95">
        <v>2022</v>
      </c>
      <c r="X175" s="36" t="e">
        <f>+#REF!-'[1]Приложение №1'!$P1216</f>
        <v>#REF!</v>
      </c>
      <c r="Z175" s="38">
        <f t="shared" si="49"/>
        <v>50851543.909999996</v>
      </c>
      <c r="AA175" s="34">
        <v>12240570.226002298</v>
      </c>
      <c r="AB175" s="34">
        <v>4488649.7915120395</v>
      </c>
      <c r="AC175" s="34">
        <v>4689585.7163009401</v>
      </c>
      <c r="AD175" s="34">
        <v>0</v>
      </c>
      <c r="AE175" s="34">
        <v>0</v>
      </c>
      <c r="AF175" s="34"/>
      <c r="AG175" s="34">
        <v>404095.62569795997</v>
      </c>
      <c r="AH175" s="34">
        <v>0</v>
      </c>
      <c r="AI175" s="34">
        <v>23028460.340860799</v>
      </c>
      <c r="AJ175" s="34">
        <v>0</v>
      </c>
      <c r="AK175" s="34">
        <v>0</v>
      </c>
      <c r="AL175" s="34">
        <v>0</v>
      </c>
      <c r="AM175" s="34">
        <v>4510858.3295000009</v>
      </c>
      <c r="AN175" s="39">
        <v>508515.43910000008</v>
      </c>
      <c r="AO175" s="40">
        <v>980808.44102596026</v>
      </c>
      <c r="AP175" s="114">
        <f>+N175-'Приложение №2'!E175</f>
        <v>0</v>
      </c>
      <c r="AQ175" s="1">
        <v>2748459.05</v>
      </c>
      <c r="AR175" s="1">
        <f t="shared" si="50"/>
        <v>674709.6</v>
      </c>
      <c r="AS175" s="1">
        <f t="shared" si="51"/>
        <v>23813280</v>
      </c>
      <c r="AT175" s="36">
        <f t="shared" si="45"/>
        <v>-16639730.8258608</v>
      </c>
    </row>
    <row r="176" spans="1:46" x14ac:dyDescent="0.25">
      <c r="A176" s="91">
        <f t="shared" si="46"/>
        <v>162</v>
      </c>
      <c r="B176" s="92">
        <f t="shared" si="47"/>
        <v>162</v>
      </c>
      <c r="C176" s="92" t="s">
        <v>521</v>
      </c>
      <c r="D176" s="92" t="s">
        <v>522</v>
      </c>
      <c r="E176" s="93">
        <v>1994</v>
      </c>
      <c r="F176" s="93">
        <v>1994</v>
      </c>
      <c r="G176" s="93" t="s">
        <v>45</v>
      </c>
      <c r="H176" s="93">
        <v>2</v>
      </c>
      <c r="I176" s="93">
        <v>2</v>
      </c>
      <c r="J176" s="52">
        <v>1089.5</v>
      </c>
      <c r="K176" s="52">
        <v>978.3</v>
      </c>
      <c r="L176" s="52">
        <v>0</v>
      </c>
      <c r="M176" s="94">
        <v>43</v>
      </c>
      <c r="N176" s="78">
        <f t="shared" si="52"/>
        <v>650224.417044</v>
      </c>
      <c r="O176" s="52"/>
      <c r="P176" s="79">
        <v>327001.24</v>
      </c>
      <c r="Q176" s="79"/>
      <c r="R176" s="79">
        <v>252886.06000000006</v>
      </c>
      <c r="S176" s="79">
        <v>35183.907044000051</v>
      </c>
      <c r="T176" s="52">
        <f>+'Приложение №2'!E176-'Приложение №1'!P176-'Приложение №1'!Q176-'Приложение №1'!R176-'Приложение №1'!S176</f>
        <v>35153.210000000021</v>
      </c>
      <c r="U176" s="79">
        <f t="shared" si="48"/>
        <v>664.64726264336093</v>
      </c>
      <c r="V176" s="79">
        <f t="shared" si="48"/>
        <v>664.64726264336093</v>
      </c>
      <c r="W176" s="95">
        <v>2022</v>
      </c>
      <c r="X176" s="36" t="e">
        <f>+#REF!-'[1]Приложение №1'!$P1242</f>
        <v>#REF!</v>
      </c>
      <c r="Z176" s="38">
        <f t="shared" si="49"/>
        <v>593748.16</v>
      </c>
      <c r="AA176" s="34">
        <v>0</v>
      </c>
      <c r="AB176" s="34">
        <v>0</v>
      </c>
      <c r="AC176" s="34">
        <v>0</v>
      </c>
      <c r="AD176" s="34">
        <v>0</v>
      </c>
      <c r="AE176" s="34">
        <v>543023.63295600004</v>
      </c>
      <c r="AF176" s="34"/>
      <c r="AG176" s="34">
        <v>0</v>
      </c>
      <c r="AH176" s="34">
        <v>0</v>
      </c>
      <c r="AI176" s="34">
        <v>0</v>
      </c>
      <c r="AJ176" s="34">
        <v>0</v>
      </c>
      <c r="AK176" s="34">
        <v>0</v>
      </c>
      <c r="AL176" s="34">
        <v>0</v>
      </c>
      <c r="AM176" s="34">
        <v>34646.21</v>
      </c>
      <c r="AN176" s="34">
        <v>4203.49</v>
      </c>
      <c r="AO176" s="40">
        <v>11874.827044000001</v>
      </c>
      <c r="AP176" s="114">
        <f>+N176-'Приложение №2'!E176</f>
        <v>0</v>
      </c>
      <c r="AQ176" s="1">
        <v>431386</v>
      </c>
      <c r="AR176" s="1">
        <f t="shared" si="50"/>
        <v>99786.599999999991</v>
      </c>
      <c r="AS176" s="1">
        <f t="shared" si="51"/>
        <v>3521880</v>
      </c>
      <c r="AT176" s="36">
        <f t="shared" si="45"/>
        <v>-3486696.092956</v>
      </c>
    </row>
    <row r="177" spans="1:46" x14ac:dyDescent="0.25">
      <c r="A177" s="91">
        <f t="shared" si="46"/>
        <v>163</v>
      </c>
      <c r="B177" s="92">
        <f t="shared" si="47"/>
        <v>163</v>
      </c>
      <c r="C177" s="92" t="s">
        <v>254</v>
      </c>
      <c r="D177" s="92" t="s">
        <v>523</v>
      </c>
      <c r="E177" s="93">
        <v>1982</v>
      </c>
      <c r="F177" s="93">
        <v>1982</v>
      </c>
      <c r="G177" s="93" t="s">
        <v>45</v>
      </c>
      <c r="H177" s="93">
        <v>5</v>
      </c>
      <c r="I177" s="93">
        <v>1</v>
      </c>
      <c r="J177" s="52">
        <v>982.9</v>
      </c>
      <c r="K177" s="52">
        <v>982.9</v>
      </c>
      <c r="L177" s="52">
        <v>0</v>
      </c>
      <c r="M177" s="94">
        <v>23</v>
      </c>
      <c r="N177" s="86">
        <f t="shared" si="52"/>
        <v>5402443.1989632007</v>
      </c>
      <c r="O177" s="52"/>
      <c r="P177" s="79">
        <v>1701927.84</v>
      </c>
      <c r="Q177" s="79"/>
      <c r="R177" s="79">
        <f>+AR177</f>
        <v>100255.8</v>
      </c>
      <c r="S177" s="79">
        <f>+'Приложение №2'!E177-'Приложение №1'!P177-'Приложение №1'!R177</f>
        <v>3600259.558963201</v>
      </c>
      <c r="T177" s="79">
        <f>+'Приложение №2'!E177-'Приложение №1'!P177-'Приложение №1'!Q177-'Приложение №1'!R177-'Приложение №1'!S177</f>
        <v>0</v>
      </c>
      <c r="U177" s="52">
        <f t="shared" si="48"/>
        <v>5496.4321894019749</v>
      </c>
      <c r="V177" s="52">
        <f t="shared" si="48"/>
        <v>5496.4321894019749</v>
      </c>
      <c r="W177" s="95">
        <v>2022</v>
      </c>
      <c r="X177" s="36" t="e">
        <f>+#REF!-'[1]Приложение №1'!$P1602</f>
        <v>#REF!</v>
      </c>
      <c r="Z177" s="38">
        <f t="shared" si="49"/>
        <v>25846647.639999997</v>
      </c>
      <c r="AA177" s="34">
        <v>3015626.05896552</v>
      </c>
      <c r="AB177" s="34">
        <v>1381996.98965328</v>
      </c>
      <c r="AC177" s="34">
        <v>1398423.8962755599</v>
      </c>
      <c r="AD177" s="34">
        <v>910108.47884880006</v>
      </c>
      <c r="AE177" s="34">
        <v>0</v>
      </c>
      <c r="AF177" s="34"/>
      <c r="AG177" s="34">
        <v>91642.682540640002</v>
      </c>
      <c r="AH177" s="34">
        <v>0</v>
      </c>
      <c r="AI177" s="34">
        <v>7209302.2726031998</v>
      </c>
      <c r="AJ177" s="34">
        <v>0</v>
      </c>
      <c r="AK177" s="34">
        <v>3664064.3373272396</v>
      </c>
      <c r="AL177" s="34">
        <v>4963125.4813509602</v>
      </c>
      <c r="AM177" s="34">
        <v>2458924.8816</v>
      </c>
      <c r="AN177" s="39">
        <v>258466.47640000001</v>
      </c>
      <c r="AO177" s="40">
        <v>494966.08443480008</v>
      </c>
      <c r="AP177" s="114">
        <f>+N177-'Приложение №2'!E177</f>
        <v>0</v>
      </c>
      <c r="AQ177" s="36">
        <f>344430.27</f>
        <v>344430.27</v>
      </c>
      <c r="AR177" s="1">
        <f t="shared" si="50"/>
        <v>100255.8</v>
      </c>
      <c r="AS177" s="1">
        <f t="shared" si="51"/>
        <v>3538440</v>
      </c>
      <c r="AT177" s="36">
        <f t="shared" si="45"/>
        <v>61819.558963201009</v>
      </c>
    </row>
    <row r="178" spans="1:46" x14ac:dyDescent="0.25">
      <c r="A178" s="91">
        <f t="shared" si="46"/>
        <v>164</v>
      </c>
      <c r="B178" s="92">
        <f t="shared" si="47"/>
        <v>164</v>
      </c>
      <c r="C178" s="92" t="s">
        <v>254</v>
      </c>
      <c r="D178" s="92" t="s">
        <v>438</v>
      </c>
      <c r="E178" s="93">
        <v>1979</v>
      </c>
      <c r="F178" s="93">
        <v>2013</v>
      </c>
      <c r="G178" s="93" t="s">
        <v>45</v>
      </c>
      <c r="H178" s="93">
        <v>4</v>
      </c>
      <c r="I178" s="93">
        <v>2</v>
      </c>
      <c r="J178" s="52">
        <v>1304.3</v>
      </c>
      <c r="K178" s="52">
        <v>1304.3</v>
      </c>
      <c r="L178" s="52">
        <v>0</v>
      </c>
      <c r="M178" s="94">
        <v>47</v>
      </c>
      <c r="N178" s="86">
        <f t="shared" si="52"/>
        <v>2326131.7975841798</v>
      </c>
      <c r="O178" s="52"/>
      <c r="P178" s="79">
        <v>1109567.4762000002</v>
      </c>
      <c r="Q178" s="79"/>
      <c r="R178" s="79">
        <v>446256.02</v>
      </c>
      <c r="S178" s="79">
        <f>+'Приложение №2'!E178-'Приложение №1'!P178-'Приложение №1'!R178</f>
        <v>770308.30138417962</v>
      </c>
      <c r="T178" s="79">
        <f>+'Приложение №2'!E178-'Приложение №1'!P178-'Приложение №1'!Q178-'Приложение №1'!R178-'Приложение №1'!S178</f>
        <v>0</v>
      </c>
      <c r="U178" s="52">
        <f t="shared" si="48"/>
        <v>1783.4331040283523</v>
      </c>
      <c r="V178" s="52">
        <f t="shared" si="48"/>
        <v>1783.4331040283523</v>
      </c>
      <c r="W178" s="95">
        <v>2022</v>
      </c>
      <c r="X178" s="36" t="e">
        <f>+#REF!-'[1]Приложение №1'!$P1221</f>
        <v>#REF!</v>
      </c>
      <c r="Z178" s="38">
        <f t="shared" si="49"/>
        <v>28614187.700000003</v>
      </c>
      <c r="AA178" s="34">
        <v>0</v>
      </c>
      <c r="AB178" s="34">
        <v>0</v>
      </c>
      <c r="AC178" s="34">
        <v>1925825.0481519001</v>
      </c>
      <c r="AD178" s="34">
        <v>1253346.5063616</v>
      </c>
      <c r="AE178" s="34">
        <v>0</v>
      </c>
      <c r="AF178" s="34"/>
      <c r="AG178" s="34">
        <v>0</v>
      </c>
      <c r="AH178" s="34">
        <v>0</v>
      </c>
      <c r="AI178" s="34">
        <v>9928216.292715</v>
      </c>
      <c r="AJ178" s="34">
        <v>0</v>
      </c>
      <c r="AK178" s="34">
        <v>5045928.4281096598</v>
      </c>
      <c r="AL178" s="34">
        <v>6834917.0833343398</v>
      </c>
      <c r="AM178" s="34">
        <v>2793370.4105000002</v>
      </c>
      <c r="AN178" s="39">
        <v>286141.87699999998</v>
      </c>
      <c r="AO178" s="40">
        <v>546442.05382749997</v>
      </c>
      <c r="AP178" s="114">
        <f>+N178-'Приложение №2'!E178</f>
        <v>0</v>
      </c>
      <c r="AQ178" s="36">
        <f>505122.22</f>
        <v>505122.22</v>
      </c>
      <c r="AR178" s="1">
        <f t="shared" si="50"/>
        <v>133038.6</v>
      </c>
      <c r="AS178" s="1">
        <f t="shared" si="51"/>
        <v>4695480</v>
      </c>
      <c r="AT178" s="36">
        <f t="shared" si="45"/>
        <v>-3925171.6986158201</v>
      </c>
    </row>
    <row r="179" spans="1:46" x14ac:dyDescent="0.25">
      <c r="A179" s="91">
        <f t="shared" si="46"/>
        <v>165</v>
      </c>
      <c r="B179" s="92">
        <f t="shared" si="47"/>
        <v>165</v>
      </c>
      <c r="C179" s="92" t="s">
        <v>254</v>
      </c>
      <c r="D179" s="92" t="s">
        <v>437</v>
      </c>
      <c r="E179" s="93">
        <v>1989</v>
      </c>
      <c r="F179" s="93">
        <v>2013</v>
      </c>
      <c r="G179" s="93" t="s">
        <v>45</v>
      </c>
      <c r="H179" s="93">
        <v>5</v>
      </c>
      <c r="I179" s="93">
        <v>3</v>
      </c>
      <c r="J179" s="52">
        <v>2867.1</v>
      </c>
      <c r="K179" s="52">
        <v>2862</v>
      </c>
      <c r="L179" s="52">
        <v>0</v>
      </c>
      <c r="M179" s="94">
        <v>82</v>
      </c>
      <c r="N179" s="86">
        <f t="shared" si="52"/>
        <v>1546028.3117803601</v>
      </c>
      <c r="O179" s="52"/>
      <c r="P179" s="79">
        <v>221179.57989999998</v>
      </c>
      <c r="Q179" s="79"/>
      <c r="R179" s="79">
        <f>+'Приложение №2'!E179-'Приложение №1'!P179</f>
        <v>1324848.7318803601</v>
      </c>
      <c r="S179" s="79"/>
      <c r="T179" s="79"/>
      <c r="U179" s="52">
        <f t="shared" si="48"/>
        <v>540.19158343129277</v>
      </c>
      <c r="V179" s="52">
        <f t="shared" si="48"/>
        <v>540.19158343129277</v>
      </c>
      <c r="W179" s="95">
        <v>2022</v>
      </c>
      <c r="X179" s="36" t="e">
        <f>+#REF!-'[1]Приложение №1'!$P1235</f>
        <v>#REF!</v>
      </c>
      <c r="Z179" s="38">
        <f t="shared" si="49"/>
        <v>8541004.8900000006</v>
      </c>
      <c r="AA179" s="34">
        <v>0</v>
      </c>
      <c r="AB179" s="34">
        <v>0</v>
      </c>
      <c r="AC179" s="34">
        <v>4445034.5403198004</v>
      </c>
      <c r="AD179" s="34">
        <v>2892873.6360392398</v>
      </c>
      <c r="AE179" s="34">
        <v>0</v>
      </c>
      <c r="AF179" s="34"/>
      <c r="AG179" s="34">
        <v>0</v>
      </c>
      <c r="AH179" s="34">
        <v>0</v>
      </c>
      <c r="AI179" s="34">
        <v>0</v>
      </c>
      <c r="AJ179" s="34">
        <v>0</v>
      </c>
      <c r="AK179" s="34">
        <v>0</v>
      </c>
      <c r="AL179" s="34">
        <v>0</v>
      </c>
      <c r="AM179" s="34">
        <v>957221.47470000014</v>
      </c>
      <c r="AN179" s="39">
        <v>85410.048900000009</v>
      </c>
      <c r="AO179" s="40">
        <v>160465.19004096001</v>
      </c>
      <c r="AP179" s="114">
        <f>+N179-'Приложение №2'!E179</f>
        <v>0</v>
      </c>
      <c r="AQ179" s="1">
        <v>853930.16</v>
      </c>
      <c r="AR179" s="1">
        <f t="shared" si="50"/>
        <v>291924</v>
      </c>
      <c r="AS179" s="1">
        <f t="shared" si="51"/>
        <v>10303200</v>
      </c>
      <c r="AT179" s="36">
        <f t="shared" si="45"/>
        <v>-10303200</v>
      </c>
    </row>
    <row r="180" spans="1:46" x14ac:dyDescent="0.25">
      <c r="A180" s="91">
        <f t="shared" si="46"/>
        <v>166</v>
      </c>
      <c r="B180" s="92">
        <f t="shared" si="47"/>
        <v>166</v>
      </c>
      <c r="C180" s="92" t="s">
        <v>260</v>
      </c>
      <c r="D180" s="92" t="s">
        <v>443</v>
      </c>
      <c r="E180" s="93">
        <v>1972</v>
      </c>
      <c r="F180" s="93">
        <v>1984</v>
      </c>
      <c r="G180" s="93" t="s">
        <v>45</v>
      </c>
      <c r="H180" s="93">
        <v>4</v>
      </c>
      <c r="I180" s="93">
        <v>2</v>
      </c>
      <c r="J180" s="52">
        <v>1930.2</v>
      </c>
      <c r="K180" s="52">
        <v>1800.4</v>
      </c>
      <c r="L180" s="52">
        <v>0</v>
      </c>
      <c r="M180" s="94">
        <v>51</v>
      </c>
      <c r="N180" s="78">
        <f t="shared" si="52"/>
        <v>15514381.078344278</v>
      </c>
      <c r="O180" s="52"/>
      <c r="P180" s="79">
        <v>3669216.29</v>
      </c>
      <c r="Q180" s="79"/>
      <c r="R180" s="79">
        <f>+AQ180+AR180</f>
        <v>820153.92999999993</v>
      </c>
      <c r="S180" s="79">
        <f>+AS180</f>
        <v>6481440</v>
      </c>
      <c r="T180" s="52">
        <f>+'Приложение №2'!E180-'Приложение №1'!P180-'Приложение №1'!Q180-'Приложение №1'!R180-'Приложение №1'!S180</f>
        <v>4543570.8583442792</v>
      </c>
      <c r="U180" s="79">
        <f t="shared" si="48"/>
        <v>8617.1856689315027</v>
      </c>
      <c r="V180" s="79">
        <f t="shared" si="48"/>
        <v>8617.1856689315027</v>
      </c>
      <c r="W180" s="95">
        <v>2022</v>
      </c>
      <c r="X180" s="36" t="e">
        <f>+#REF!-'[1]Приложение №1'!$P1261</f>
        <v>#REF!</v>
      </c>
      <c r="Z180" s="38">
        <f t="shared" si="49"/>
        <v>29490722.483319998</v>
      </c>
      <c r="AA180" s="34">
        <v>3709825.8866268601</v>
      </c>
      <c r="AB180" s="34">
        <v>1713921.9573709802</v>
      </c>
      <c r="AC180" s="34">
        <v>1736279.30300328</v>
      </c>
      <c r="AD180" s="34">
        <v>1121604.8779529999</v>
      </c>
      <c r="AE180" s="34">
        <v>0</v>
      </c>
      <c r="AF180" s="34"/>
      <c r="AG180" s="34">
        <v>0</v>
      </c>
      <c r="AH180" s="34">
        <v>0</v>
      </c>
      <c r="AI180" s="34">
        <v>8717365.728174597</v>
      </c>
      <c r="AJ180" s="34">
        <v>0</v>
      </c>
      <c r="AK180" s="34">
        <v>4503240.0913058994</v>
      </c>
      <c r="AL180" s="34">
        <v>4830668.1100000003</v>
      </c>
      <c r="AM180" s="34">
        <v>2380364.9164</v>
      </c>
      <c r="AN180" s="39">
        <v>273293.73689999996</v>
      </c>
      <c r="AO180" s="40">
        <v>504157.87558537989</v>
      </c>
      <c r="AP180" s="114">
        <f>+N180-'Приложение №2'!E180</f>
        <v>0</v>
      </c>
      <c r="AQ180" s="1">
        <v>636513.13</v>
      </c>
      <c r="AR180" s="1">
        <f t="shared" si="50"/>
        <v>183640.8</v>
      </c>
      <c r="AS180" s="1">
        <f t="shared" si="51"/>
        <v>6481440</v>
      </c>
      <c r="AT180" s="36">
        <f t="shared" si="45"/>
        <v>0</v>
      </c>
    </row>
    <row r="181" spans="1:46" x14ac:dyDescent="0.25">
      <c r="A181" s="91">
        <f t="shared" si="46"/>
        <v>167</v>
      </c>
      <c r="B181" s="92">
        <f t="shared" si="47"/>
        <v>167</v>
      </c>
      <c r="C181" s="92" t="s">
        <v>261</v>
      </c>
      <c r="D181" s="92" t="s">
        <v>262</v>
      </c>
      <c r="E181" s="93">
        <v>1986</v>
      </c>
      <c r="F181" s="93">
        <v>1986</v>
      </c>
      <c r="G181" s="93" t="s">
        <v>45</v>
      </c>
      <c r="H181" s="93">
        <v>2</v>
      </c>
      <c r="I181" s="93">
        <v>3</v>
      </c>
      <c r="J181" s="52">
        <v>946.5</v>
      </c>
      <c r="K181" s="52">
        <v>797.7</v>
      </c>
      <c r="L181" s="52">
        <v>0</v>
      </c>
      <c r="M181" s="94">
        <v>25</v>
      </c>
      <c r="N181" s="78">
        <f t="shared" si="52"/>
        <v>4147111.6458220007</v>
      </c>
      <c r="O181" s="52"/>
      <c r="P181" s="79">
        <v>1957073.0933333335</v>
      </c>
      <c r="Q181" s="79"/>
      <c r="R181" s="79">
        <v>202536.72</v>
      </c>
      <c r="S181" s="79">
        <v>1050861.08</v>
      </c>
      <c r="T181" s="52">
        <v>936640.75248866691</v>
      </c>
      <c r="U181" s="79">
        <f t="shared" si="48"/>
        <v>5198.8362113852327</v>
      </c>
      <c r="V181" s="79">
        <f t="shared" si="48"/>
        <v>5198.8362113852327</v>
      </c>
      <c r="W181" s="95">
        <v>2022</v>
      </c>
      <c r="X181" s="36" t="e">
        <f>+#REF!-'[1]Приложение №1'!$P1702</f>
        <v>#REF!</v>
      </c>
      <c r="Z181" s="38">
        <f t="shared" si="49"/>
        <v>7124617.0800000001</v>
      </c>
      <c r="AA181" s="34">
        <v>0</v>
      </c>
      <c r="AB181" s="34">
        <v>0</v>
      </c>
      <c r="AC181" s="34">
        <v>0</v>
      </c>
      <c r="AD181" s="34">
        <v>0</v>
      </c>
      <c r="AE181" s="34">
        <v>0</v>
      </c>
      <c r="AF181" s="34"/>
      <c r="AG181" s="34">
        <v>0</v>
      </c>
      <c r="AH181" s="34">
        <v>0</v>
      </c>
      <c r="AI181" s="34">
        <v>0</v>
      </c>
      <c r="AJ181" s="34">
        <v>0</v>
      </c>
      <c r="AK181" s="34">
        <v>0</v>
      </c>
      <c r="AL181" s="34">
        <v>6205213.7442943193</v>
      </c>
      <c r="AM181" s="34">
        <v>712461.7080000001</v>
      </c>
      <c r="AN181" s="39">
        <v>71246.170800000007</v>
      </c>
      <c r="AO181" s="40">
        <v>135695.45690567998</v>
      </c>
      <c r="AP181" s="114">
        <f>+N181-'Приложение №2'!E181</f>
        <v>0</v>
      </c>
      <c r="AQ181" s="1">
        <f>309904.68-196260.96</f>
        <v>113643.72</v>
      </c>
      <c r="AR181" s="1">
        <f t="shared" si="50"/>
        <v>81365.399999999994</v>
      </c>
      <c r="AS181" s="1">
        <f>+(K181*10+L181*20)*12*30-2086538.92</f>
        <v>785181.08000000007</v>
      </c>
      <c r="AT181" s="36">
        <f t="shared" si="45"/>
        <v>265680</v>
      </c>
    </row>
    <row r="182" spans="1:46" x14ac:dyDescent="0.25">
      <c r="A182" s="91">
        <f t="shared" si="46"/>
        <v>168</v>
      </c>
      <c r="B182" s="92">
        <f t="shared" si="47"/>
        <v>168</v>
      </c>
      <c r="C182" s="92" t="s">
        <v>261</v>
      </c>
      <c r="D182" s="92" t="s">
        <v>445</v>
      </c>
      <c r="E182" s="93">
        <v>1986</v>
      </c>
      <c r="F182" s="93">
        <v>1986</v>
      </c>
      <c r="G182" s="93" t="s">
        <v>45</v>
      </c>
      <c r="H182" s="93">
        <v>4</v>
      </c>
      <c r="I182" s="93">
        <v>4</v>
      </c>
      <c r="J182" s="52">
        <v>3420.4</v>
      </c>
      <c r="K182" s="52">
        <v>2641.9</v>
      </c>
      <c r="L182" s="52">
        <v>0</v>
      </c>
      <c r="M182" s="94">
        <v>102</v>
      </c>
      <c r="N182" s="78">
        <f t="shared" si="52"/>
        <v>7160735.1737979995</v>
      </c>
      <c r="O182" s="52"/>
      <c r="P182" s="79"/>
      <c r="Q182" s="79"/>
      <c r="R182" s="79">
        <v>1164386.93</v>
      </c>
      <c r="S182" s="79">
        <f>+'Приложение №2'!E182-'Приложение №1'!P182-'Приложение №1'!Q182-'Приложение №1'!R182</f>
        <v>5996348.2437979998</v>
      </c>
      <c r="T182" s="52">
        <f>+'Приложение №2'!E182-'Приложение №1'!P182-'Приложение №1'!Q182-'Приложение №1'!R182-'Приложение №1'!S182</f>
        <v>0</v>
      </c>
      <c r="U182" s="79">
        <f t="shared" si="48"/>
        <v>2710.4489851235849</v>
      </c>
      <c r="V182" s="79">
        <f t="shared" si="48"/>
        <v>2710.4489851235849</v>
      </c>
      <c r="W182" s="95">
        <v>2022</v>
      </c>
      <c r="X182" s="36" t="e">
        <f>+#REF!-'[1]Приложение №1'!$P1015</f>
        <v>#REF!</v>
      </c>
      <c r="Z182" s="38">
        <f t="shared" si="49"/>
        <v>21968812.859999999</v>
      </c>
      <c r="AA182" s="34">
        <v>0</v>
      </c>
      <c r="AB182" s="34">
        <v>0</v>
      </c>
      <c r="AC182" s="34">
        <v>0</v>
      </c>
      <c r="AD182" s="34">
        <v>0</v>
      </c>
      <c r="AE182" s="34">
        <v>0</v>
      </c>
      <c r="AF182" s="34"/>
      <c r="AG182" s="34">
        <v>0</v>
      </c>
      <c r="AH182" s="34">
        <v>0</v>
      </c>
      <c r="AI182" s="34">
        <v>12571294.6707264</v>
      </c>
      <c r="AJ182" s="34">
        <v>0</v>
      </c>
      <c r="AK182" s="34">
        <v>0</v>
      </c>
      <c r="AL182" s="34">
        <v>6702211.8168390002</v>
      </c>
      <c r="AM182" s="34">
        <v>2054145.6924000001</v>
      </c>
      <c r="AN182" s="39">
        <v>219688.1286</v>
      </c>
      <c r="AO182" s="40">
        <v>421472.55143459997</v>
      </c>
      <c r="AP182" s="114">
        <f>+N182-'Приложение №2'!E182</f>
        <v>0</v>
      </c>
      <c r="AQ182" s="1">
        <v>1184809.02</v>
      </c>
      <c r="AR182" s="1">
        <f t="shared" si="50"/>
        <v>269473.8</v>
      </c>
      <c r="AS182" s="1">
        <f t="shared" ref="AS182:AS197" si="53">+(K182*10+L182*20)*12*30</f>
        <v>9510840</v>
      </c>
      <c r="AT182" s="36">
        <f t="shared" si="45"/>
        <v>-3514491.7562020002</v>
      </c>
    </row>
    <row r="183" spans="1:46" x14ac:dyDescent="0.25">
      <c r="A183" s="91">
        <f t="shared" si="46"/>
        <v>169</v>
      </c>
      <c r="B183" s="92">
        <f t="shared" si="47"/>
        <v>169</v>
      </c>
      <c r="C183" s="92" t="s">
        <v>261</v>
      </c>
      <c r="D183" s="92" t="s">
        <v>446</v>
      </c>
      <c r="E183" s="93">
        <v>2001</v>
      </c>
      <c r="F183" s="93">
        <v>2001</v>
      </c>
      <c r="G183" s="93" t="s">
        <v>45</v>
      </c>
      <c r="H183" s="93">
        <v>4</v>
      </c>
      <c r="I183" s="93">
        <v>4</v>
      </c>
      <c r="J183" s="52">
        <v>1999.2</v>
      </c>
      <c r="K183" s="52">
        <v>1458.9</v>
      </c>
      <c r="L183" s="52">
        <v>314.60000000000002</v>
      </c>
      <c r="M183" s="94">
        <v>57</v>
      </c>
      <c r="N183" s="78">
        <f t="shared" si="52"/>
        <v>5397409.9453919996</v>
      </c>
      <c r="O183" s="52"/>
      <c r="P183" s="79"/>
      <c r="Q183" s="79"/>
      <c r="R183" s="79">
        <f>+AQ183+AR183</f>
        <v>1064233.07</v>
      </c>
      <c r="S183" s="79">
        <f>+'Приложение №2'!E183-'Приложение №1'!P183-'Приложение №1'!Q183-'Приложение №1'!R183</f>
        <v>4333176.8753919993</v>
      </c>
      <c r="T183" s="52">
        <f>+'Приложение №2'!E183-'Приложение №1'!P183-'Приложение №1'!Q183-'Приложение №1'!R183-'Приложение №1'!S183</f>
        <v>0</v>
      </c>
      <c r="U183" s="79">
        <f t="shared" si="48"/>
        <v>3043.366194187764</v>
      </c>
      <c r="V183" s="79">
        <f t="shared" si="48"/>
        <v>3043.366194187764</v>
      </c>
      <c r="W183" s="95">
        <v>2022</v>
      </c>
      <c r="X183" s="36" t="e">
        <f>+#REF!-'[1]Приложение №1'!$P1271</f>
        <v>#REF!</v>
      </c>
      <c r="Z183" s="38">
        <f t="shared" si="49"/>
        <v>9558548.6999999993</v>
      </c>
      <c r="AA183" s="34">
        <v>0</v>
      </c>
      <c r="AB183" s="34">
        <v>0</v>
      </c>
      <c r="AC183" s="34">
        <v>0</v>
      </c>
      <c r="AD183" s="34">
        <v>0</v>
      </c>
      <c r="AE183" s="34">
        <v>0</v>
      </c>
      <c r="AF183" s="34"/>
      <c r="AG183" s="34">
        <v>0</v>
      </c>
      <c r="AH183" s="34">
        <v>0</v>
      </c>
      <c r="AI183" s="34">
        <v>8418596.1820379999</v>
      </c>
      <c r="AJ183" s="34">
        <v>0</v>
      </c>
      <c r="AK183" s="34">
        <v>0</v>
      </c>
      <c r="AL183" s="34">
        <v>0</v>
      </c>
      <c r="AM183" s="34">
        <v>860269.38299999991</v>
      </c>
      <c r="AN183" s="39">
        <v>95585.486999999994</v>
      </c>
      <c r="AO183" s="40">
        <v>184097.64796199999</v>
      </c>
      <c r="AP183" s="114">
        <f>+N183-'Приложение №2'!E183</f>
        <v>0</v>
      </c>
      <c r="AQ183" s="1">
        <v>851246.87</v>
      </c>
      <c r="AR183" s="1">
        <f t="shared" si="50"/>
        <v>212986.19999999998</v>
      </c>
      <c r="AS183" s="1">
        <f t="shared" si="53"/>
        <v>7517160</v>
      </c>
      <c r="AT183" s="36">
        <f t="shared" si="45"/>
        <v>-3183983.1246080007</v>
      </c>
    </row>
    <row r="184" spans="1:46" x14ac:dyDescent="0.25">
      <c r="A184" s="91">
        <f t="shared" si="46"/>
        <v>170</v>
      </c>
      <c r="B184" s="92">
        <f t="shared" si="47"/>
        <v>170</v>
      </c>
      <c r="C184" s="92" t="s">
        <v>543</v>
      </c>
      <c r="D184" s="92" t="s">
        <v>692</v>
      </c>
      <c r="E184" s="93">
        <v>1988</v>
      </c>
      <c r="F184" s="93">
        <v>2011</v>
      </c>
      <c r="G184" s="93" t="s">
        <v>52</v>
      </c>
      <c r="H184" s="93">
        <v>4</v>
      </c>
      <c r="I184" s="93">
        <v>4</v>
      </c>
      <c r="J184" s="52">
        <v>4417.0200000000004</v>
      </c>
      <c r="K184" s="52">
        <v>3086.82</v>
      </c>
      <c r="L184" s="52">
        <v>1330.2</v>
      </c>
      <c r="M184" s="94">
        <v>138</v>
      </c>
      <c r="N184" s="78">
        <f t="shared" si="52"/>
        <v>5878693.8685020199</v>
      </c>
      <c r="O184" s="52"/>
      <c r="P184" s="79">
        <v>4957331.04</v>
      </c>
      <c r="Q184" s="79"/>
      <c r="R184" s="79">
        <f>+'Приложение №2'!E184-'Приложение №1'!P184</f>
        <v>921362.82850201987</v>
      </c>
      <c r="S184" s="79">
        <v>0</v>
      </c>
      <c r="T184" s="52">
        <f>+'Приложение №2'!E184-'Приложение №1'!P184-'Приложение №1'!Q184-'Приложение №1'!R184-'Приложение №1'!S184</f>
        <v>0</v>
      </c>
      <c r="U184" s="79">
        <f t="shared" si="48"/>
        <v>1330.9185533463781</v>
      </c>
      <c r="V184" s="79">
        <f t="shared" si="48"/>
        <v>1330.9185533463781</v>
      </c>
      <c r="W184" s="95">
        <v>2022</v>
      </c>
      <c r="X184" s="36" t="e">
        <f>+#REF!-'[1]Приложение №1'!$P1281</f>
        <v>#REF!</v>
      </c>
      <c r="Z184" s="38">
        <f t="shared" si="49"/>
        <v>21715352.68</v>
      </c>
      <c r="AA184" s="34">
        <v>8884367.4585665986</v>
      </c>
      <c r="AB184" s="34">
        <v>0</v>
      </c>
      <c r="AC184" s="34">
        <v>5714558.3855451001</v>
      </c>
      <c r="AD184" s="34">
        <v>4357405.7316862792</v>
      </c>
      <c r="AE184" s="34">
        <v>0</v>
      </c>
      <c r="AF184" s="34"/>
      <c r="AG184" s="34">
        <v>0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M184" s="34">
        <v>2127330.9989</v>
      </c>
      <c r="AN184" s="39">
        <v>217153.52679999999</v>
      </c>
      <c r="AO184" s="40">
        <v>414536.57850202004</v>
      </c>
      <c r="AP184" s="114">
        <f>+N184-'Приложение №2'!E184</f>
        <v>0</v>
      </c>
      <c r="AQ184" s="1">
        <v>1145113.48</v>
      </c>
      <c r="AR184" s="1">
        <f t="shared" si="50"/>
        <v>586216.43999999994</v>
      </c>
      <c r="AS184" s="1">
        <f t="shared" si="53"/>
        <v>20689991.999999996</v>
      </c>
      <c r="AT184" s="36">
        <f t="shared" si="45"/>
        <v>-20689991.999999996</v>
      </c>
    </row>
    <row r="185" spans="1:46" s="43" customFormat="1" x14ac:dyDescent="0.25">
      <c r="A185" s="91">
        <f t="shared" si="46"/>
        <v>171</v>
      </c>
      <c r="B185" s="92">
        <f t="shared" si="47"/>
        <v>171</v>
      </c>
      <c r="C185" s="92" t="s">
        <v>543</v>
      </c>
      <c r="D185" s="92" t="s">
        <v>684</v>
      </c>
      <c r="E185" s="93" t="s">
        <v>582</v>
      </c>
      <c r="F185" s="93"/>
      <c r="G185" s="93" t="s">
        <v>577</v>
      </c>
      <c r="H185" s="93" t="s">
        <v>583</v>
      </c>
      <c r="I185" s="93" t="s">
        <v>583</v>
      </c>
      <c r="J185" s="52">
        <v>4395.8500000000004</v>
      </c>
      <c r="K185" s="52">
        <v>3069.35</v>
      </c>
      <c r="L185" s="52">
        <v>1326.5</v>
      </c>
      <c r="M185" s="94">
        <v>146</v>
      </c>
      <c r="N185" s="78">
        <f t="shared" si="52"/>
        <v>29029624.603229266</v>
      </c>
      <c r="O185" s="52">
        <v>0</v>
      </c>
      <c r="P185" s="79">
        <v>26747489.989999998</v>
      </c>
      <c r="Q185" s="79">
        <v>0</v>
      </c>
      <c r="R185" s="79">
        <f>+AQ185+AR185</f>
        <v>1897179.8499999999</v>
      </c>
      <c r="S185" s="79"/>
      <c r="T185" s="52">
        <f>+'Приложение №2'!E185-'Приложение №1'!P185-'Приложение №1'!Q185-'Приложение №1'!R185-'Приложение №1'!S185</f>
        <v>384954.76322926744</v>
      </c>
      <c r="U185" s="79">
        <v>6486.13</v>
      </c>
      <c r="V185" s="79">
        <v>6486.13</v>
      </c>
      <c r="W185" s="95">
        <v>2022</v>
      </c>
      <c r="X185" s="43">
        <v>1133911.74</v>
      </c>
      <c r="Y185" s="43">
        <f>+(K185*9.1+L185*18.19)*12</f>
        <v>624721.44000000006</v>
      </c>
      <c r="Z185" s="128"/>
      <c r="AA185" s="130">
        <f>+N185-'[4]Приложение № 2'!E173</f>
        <v>27266076.923229266</v>
      </c>
      <c r="AB185" s="128"/>
      <c r="AC185" s="128"/>
      <c r="AD185" s="130">
        <f>+N185-'[4]Приложение № 2'!E173</f>
        <v>27266076.923229266</v>
      </c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14">
        <f>+N185-'Приложение №2'!E185</f>
        <v>0</v>
      </c>
      <c r="AQ185" s="43">
        <v>1313500.1499999999</v>
      </c>
      <c r="AR185" s="1">
        <f t="shared" si="50"/>
        <v>583679.69999999995</v>
      </c>
      <c r="AS185" s="1">
        <f t="shared" si="53"/>
        <v>20600460</v>
      </c>
      <c r="AT185" s="36">
        <f t="shared" si="45"/>
        <v>-20600460</v>
      </c>
    </row>
    <row r="186" spans="1:46" s="43" customFormat="1" x14ac:dyDescent="0.25">
      <c r="A186" s="91">
        <f t="shared" si="46"/>
        <v>172</v>
      </c>
      <c r="B186" s="92">
        <f t="shared" si="47"/>
        <v>172</v>
      </c>
      <c r="C186" s="92" t="s">
        <v>543</v>
      </c>
      <c r="D186" s="92" t="s">
        <v>685</v>
      </c>
      <c r="E186" s="93" t="s">
        <v>584</v>
      </c>
      <c r="F186" s="93"/>
      <c r="G186" s="93" t="s">
        <v>577</v>
      </c>
      <c r="H186" s="93" t="s">
        <v>583</v>
      </c>
      <c r="I186" s="93" t="s">
        <v>583</v>
      </c>
      <c r="J186" s="52">
        <v>4423.49</v>
      </c>
      <c r="K186" s="52">
        <v>3088.29</v>
      </c>
      <c r="L186" s="52">
        <v>1335.2</v>
      </c>
      <c r="M186" s="94">
        <v>130</v>
      </c>
      <c r="N186" s="78">
        <f t="shared" si="52"/>
        <v>20395305.887644947</v>
      </c>
      <c r="O186" s="52">
        <v>0</v>
      </c>
      <c r="P186" s="79">
        <v>18274358.620000001</v>
      </c>
      <c r="Q186" s="79">
        <v>0</v>
      </c>
      <c r="R186" s="79">
        <f>+AQ186+AR186</f>
        <v>1934814.5499999998</v>
      </c>
      <c r="S186" s="79"/>
      <c r="T186" s="52">
        <f>+'Приложение №2'!E186-'Приложение №1'!P186-'Приложение №1'!Q186-'Приложение №1'!R186-'Приложение №1'!S186</f>
        <v>186132.71764494572</v>
      </c>
      <c r="U186" s="79">
        <v>3634.91</v>
      </c>
      <c r="V186" s="79">
        <v>3634.91</v>
      </c>
      <c r="W186" s="95">
        <v>2022</v>
      </c>
      <c r="X186" s="43">
        <v>1155454.52</v>
      </c>
      <c r="Y186" s="43">
        <f>+(K186*9.1+L186*18.19)*12</f>
        <v>628688.72399999993</v>
      </c>
      <c r="Z186" s="128"/>
      <c r="AA186" s="130">
        <f>+N186-'[4]Приложение № 2'!E174</f>
        <v>18677461.237644948</v>
      </c>
      <c r="AB186" s="128"/>
      <c r="AC186" s="128"/>
      <c r="AD186" s="130">
        <f>+N186-'[4]Приложение № 2'!E174</f>
        <v>18677461.237644948</v>
      </c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14">
        <f>+N186-'Приложение №2'!E186</f>
        <v>0</v>
      </c>
      <c r="AQ186" s="43">
        <v>1347428.17</v>
      </c>
      <c r="AR186" s="1">
        <f t="shared" si="50"/>
        <v>587386.38</v>
      </c>
      <c r="AS186" s="1">
        <f t="shared" si="53"/>
        <v>20731284</v>
      </c>
      <c r="AT186" s="36">
        <f t="shared" si="45"/>
        <v>-20731284</v>
      </c>
    </row>
    <row r="187" spans="1:46" x14ac:dyDescent="0.25">
      <c r="A187" s="91">
        <f t="shared" si="46"/>
        <v>173</v>
      </c>
      <c r="B187" s="92">
        <f t="shared" si="47"/>
        <v>173</v>
      </c>
      <c r="C187" s="92" t="s">
        <v>543</v>
      </c>
      <c r="D187" s="92" t="s">
        <v>688</v>
      </c>
      <c r="E187" s="93">
        <v>1985</v>
      </c>
      <c r="F187" s="93">
        <v>2011</v>
      </c>
      <c r="G187" s="93" t="s">
        <v>52</v>
      </c>
      <c r="H187" s="93">
        <v>4</v>
      </c>
      <c r="I187" s="93">
        <v>4</v>
      </c>
      <c r="J187" s="52">
        <v>4469.6400000000003</v>
      </c>
      <c r="K187" s="52">
        <v>3113.04</v>
      </c>
      <c r="L187" s="52">
        <v>1356.6</v>
      </c>
      <c r="M187" s="94">
        <v>164</v>
      </c>
      <c r="N187" s="78">
        <f t="shared" si="52"/>
        <v>10151683.942115799</v>
      </c>
      <c r="O187" s="52"/>
      <c r="P187" s="79">
        <v>9504817.1999999993</v>
      </c>
      <c r="Q187" s="79"/>
      <c r="R187" s="79">
        <f>+'Приложение №2'!E187-'Приложение №1'!P187</f>
        <v>646866.74211579934</v>
      </c>
      <c r="S187" s="79">
        <f>+'Приложение №2'!E187-'Приложение №1'!P187-'Приложение №1'!Q187-'Приложение №1'!R187</f>
        <v>0</v>
      </c>
      <c r="T187" s="52">
        <f>+'Приложение №2'!E187-'Приложение №1'!P187-'Приложение №1'!Q187-'Приложение №1'!R187-'Приложение №1'!S187</f>
        <v>0</v>
      </c>
      <c r="U187" s="79">
        <f>$N187/($K187+$L187)</f>
        <v>2271.2531528525342</v>
      </c>
      <c r="V187" s="79">
        <f>$N187/($K187+$L187)</f>
        <v>2271.2531528525342</v>
      </c>
      <c r="W187" s="95">
        <v>2022</v>
      </c>
      <c r="X187" s="36" t="e">
        <f>+#REF!-'[1]Приложение №1'!$P885</f>
        <v>#REF!</v>
      </c>
      <c r="Z187" s="38">
        <f>SUM(AA187:AO187)</f>
        <v>18138776.329999998</v>
      </c>
      <c r="AA187" s="34">
        <v>0</v>
      </c>
      <c r="AB187" s="34">
        <v>0</v>
      </c>
      <c r="AC187" s="34">
        <v>0</v>
      </c>
      <c r="AD187" s="34">
        <v>0</v>
      </c>
      <c r="AE187" s="34">
        <v>0</v>
      </c>
      <c r="AF187" s="34"/>
      <c r="AG187" s="34">
        <v>0</v>
      </c>
      <c r="AH187" s="34">
        <v>0</v>
      </c>
      <c r="AI187" s="34">
        <v>15975545.8648842</v>
      </c>
      <c r="AJ187" s="34">
        <v>0</v>
      </c>
      <c r="AK187" s="34">
        <v>0</v>
      </c>
      <c r="AL187" s="34">
        <v>0</v>
      </c>
      <c r="AM187" s="34">
        <v>1632489.8696999997</v>
      </c>
      <c r="AN187" s="39">
        <v>181387.76329999999</v>
      </c>
      <c r="AO187" s="40">
        <v>349352.8321158</v>
      </c>
      <c r="AP187" s="114">
        <f>+N187-'Приложение №2'!E187</f>
        <v>0</v>
      </c>
      <c r="AQ187" s="1">
        <v>1300474.5900000001</v>
      </c>
      <c r="AR187" s="1">
        <f t="shared" si="50"/>
        <v>594276.48</v>
      </c>
      <c r="AS187" s="1">
        <f t="shared" si="53"/>
        <v>20974464</v>
      </c>
      <c r="AT187" s="36">
        <f t="shared" si="45"/>
        <v>-20974464</v>
      </c>
    </row>
    <row r="188" spans="1:46" s="43" customFormat="1" x14ac:dyDescent="0.25">
      <c r="A188" s="91">
        <f t="shared" si="46"/>
        <v>174</v>
      </c>
      <c r="B188" s="92">
        <f t="shared" si="47"/>
        <v>174</v>
      </c>
      <c r="C188" s="92" t="s">
        <v>543</v>
      </c>
      <c r="D188" s="92" t="s">
        <v>686</v>
      </c>
      <c r="E188" s="93" t="s">
        <v>585</v>
      </c>
      <c r="F188" s="93"/>
      <c r="G188" s="93" t="s">
        <v>577</v>
      </c>
      <c r="H188" s="93" t="s">
        <v>586</v>
      </c>
      <c r="I188" s="93" t="s">
        <v>587</v>
      </c>
      <c r="J188" s="52">
        <v>8240.9</v>
      </c>
      <c r="K188" s="52">
        <v>5786.7</v>
      </c>
      <c r="L188" s="52">
        <v>2454.1999999999998</v>
      </c>
      <c r="M188" s="94">
        <v>268</v>
      </c>
      <c r="N188" s="78">
        <f t="shared" si="52"/>
        <v>17671817.467479024</v>
      </c>
      <c r="O188" s="52">
        <v>0</v>
      </c>
      <c r="P188" s="79">
        <v>14417927.800000001</v>
      </c>
      <c r="Q188" s="79">
        <v>0</v>
      </c>
      <c r="R188" s="79">
        <f>+'Приложение №2'!E188-'Приложение №1'!P188</f>
        <v>3253889.6674790233</v>
      </c>
      <c r="S188" s="79">
        <v>0</v>
      </c>
      <c r="T188" s="52">
        <f>+'Приложение №2'!E188-'Приложение №1'!P188-'Приложение №1'!Q188-'Приложение №1'!R188-'Приложение №1'!S188</f>
        <v>0</v>
      </c>
      <c r="U188" s="79">
        <v>4392.93</v>
      </c>
      <c r="V188" s="79">
        <v>4392.93</v>
      </c>
      <c r="W188" s="95">
        <v>2022</v>
      </c>
      <c r="X188" s="43">
        <v>1929907.35</v>
      </c>
      <c r="Y188" s="43">
        <f>+(K188*9.1+L188*18.19)*12</f>
        <v>1167610.4159999997</v>
      </c>
      <c r="AA188" s="44">
        <f>+N188-'[4]Приложение № 2'!E176</f>
        <v>17461779.077479023</v>
      </c>
      <c r="AD188" s="44">
        <f>+N188-'[4]Приложение № 2'!E176</f>
        <v>17461779.077479023</v>
      </c>
      <c r="AP188" s="114">
        <f>+N188-'Приложение №2'!E188</f>
        <v>0</v>
      </c>
      <c r="AQ188" s="43">
        <v>2221538.7000000002</v>
      </c>
      <c r="AR188" s="1">
        <f t="shared" si="50"/>
        <v>1090900.2</v>
      </c>
      <c r="AS188" s="1">
        <f t="shared" si="53"/>
        <v>38502360</v>
      </c>
      <c r="AT188" s="36">
        <f t="shared" si="45"/>
        <v>-38502360</v>
      </c>
    </row>
    <row r="189" spans="1:46" s="43" customFormat="1" x14ac:dyDescent="0.25">
      <c r="A189" s="91">
        <f t="shared" si="46"/>
        <v>175</v>
      </c>
      <c r="B189" s="92">
        <f t="shared" si="47"/>
        <v>175</v>
      </c>
      <c r="C189" s="92" t="s">
        <v>543</v>
      </c>
      <c r="D189" s="92" t="s">
        <v>687</v>
      </c>
      <c r="E189" s="93" t="s">
        <v>582</v>
      </c>
      <c r="F189" s="93"/>
      <c r="G189" s="93" t="s">
        <v>577</v>
      </c>
      <c r="H189" s="93" t="s">
        <v>586</v>
      </c>
      <c r="I189" s="93" t="s">
        <v>579</v>
      </c>
      <c r="J189" s="52">
        <v>3960.6</v>
      </c>
      <c r="K189" s="52">
        <v>2780.6</v>
      </c>
      <c r="L189" s="52">
        <v>1180</v>
      </c>
      <c r="M189" s="94">
        <v>132</v>
      </c>
      <c r="N189" s="78">
        <f t="shared" si="52"/>
        <v>11775966.67212354</v>
      </c>
      <c r="O189" s="52">
        <v>0</v>
      </c>
      <c r="P189" s="79">
        <v>10200845.67</v>
      </c>
      <c r="Q189" s="79">
        <v>0</v>
      </c>
      <c r="R189" s="79">
        <f>+'Приложение №2'!E189-'Приложение №1'!P189</f>
        <v>1575121.0021235403</v>
      </c>
      <c r="S189" s="79"/>
      <c r="T189" s="52">
        <f>+'Приложение №2'!E189-'Приложение №1'!P189-'Приложение №1'!Q189-'Приложение №1'!R189-'Приложение №1'!S189</f>
        <v>0</v>
      </c>
      <c r="U189" s="79">
        <v>4392.93</v>
      </c>
      <c r="V189" s="79">
        <v>4392.93</v>
      </c>
      <c r="W189" s="95">
        <v>2022</v>
      </c>
      <c r="X189" s="43">
        <v>1020826.36</v>
      </c>
      <c r="Y189" s="43">
        <f>+(K189*9.1+L189*18.19)*12</f>
        <v>561211.92000000004</v>
      </c>
      <c r="AA189" s="44">
        <f>+N189-'[4]Приложение № 2'!E177</f>
        <v>10980074.25212354</v>
      </c>
      <c r="AD189" s="44">
        <f>+N189-'[4]Приложение № 2'!E177</f>
        <v>10980074.25212354</v>
      </c>
      <c r="AP189" s="114">
        <f>+N189-'Приложение №2'!E189</f>
        <v>0</v>
      </c>
      <c r="AQ189" s="43">
        <v>1131381.5</v>
      </c>
      <c r="AR189" s="1">
        <f t="shared" si="50"/>
        <v>524341.19999999995</v>
      </c>
      <c r="AS189" s="1">
        <f t="shared" si="53"/>
        <v>18506160</v>
      </c>
      <c r="AT189" s="36">
        <f t="shared" si="45"/>
        <v>-18506160</v>
      </c>
    </row>
    <row r="190" spans="1:46" s="43" customFormat="1" x14ac:dyDescent="0.25">
      <c r="A190" s="91">
        <f t="shared" si="46"/>
        <v>176</v>
      </c>
      <c r="B190" s="92">
        <f t="shared" si="47"/>
        <v>176</v>
      </c>
      <c r="C190" s="92" t="s">
        <v>543</v>
      </c>
      <c r="D190" s="92" t="s">
        <v>689</v>
      </c>
      <c r="E190" s="93" t="s">
        <v>585</v>
      </c>
      <c r="F190" s="93"/>
      <c r="G190" s="93" t="s">
        <v>577</v>
      </c>
      <c r="H190" s="93" t="s">
        <v>586</v>
      </c>
      <c r="I190" s="93" t="s">
        <v>587</v>
      </c>
      <c r="J190" s="52">
        <v>8244.17</v>
      </c>
      <c r="K190" s="52">
        <v>5789.27</v>
      </c>
      <c r="L190" s="52">
        <v>2454.9</v>
      </c>
      <c r="M190" s="94">
        <v>264</v>
      </c>
      <c r="N190" s="78">
        <f t="shared" si="52"/>
        <v>22244636.410089906</v>
      </c>
      <c r="O190" s="52">
        <v>0</v>
      </c>
      <c r="P190" s="79">
        <v>18789721.559999999</v>
      </c>
      <c r="Q190" s="79">
        <v>0</v>
      </c>
      <c r="R190" s="79">
        <f>+AQ190+AR190</f>
        <v>3434678.95</v>
      </c>
      <c r="S190" s="79"/>
      <c r="T190" s="52">
        <f>+'Приложение №2'!E190-'Приложение №1'!P190-'Приложение №1'!Q190-'Приложение №1'!R190-'Приложение №1'!S190</f>
        <v>20235.90008990746</v>
      </c>
      <c r="U190" s="79">
        <v>4392.93</v>
      </c>
      <c r="V190" s="79">
        <v>4392.93</v>
      </c>
      <c r="W190" s="95">
        <v>2022</v>
      </c>
      <c r="X190" s="43">
        <v>1958964.9</v>
      </c>
      <c r="Y190" s="43">
        <f>+(K190*9.1+L190*18.19)*12</f>
        <v>1168043.8560000001</v>
      </c>
      <c r="AA190" s="44">
        <f>+N190-'[4]Приложение № 2'!E178</f>
        <v>21858612.290089905</v>
      </c>
      <c r="AD190" s="44">
        <f>+N190-'[4]Приложение № 2'!E178</f>
        <v>21858612.290089905</v>
      </c>
      <c r="AP190" s="114">
        <f>+N190-'Приложение №2'!E190</f>
        <v>0</v>
      </c>
      <c r="AQ190" s="43">
        <v>2343373.81</v>
      </c>
      <c r="AR190" s="1">
        <f t="shared" si="50"/>
        <v>1091305.1400000001</v>
      </c>
      <c r="AS190" s="1">
        <f t="shared" si="53"/>
        <v>38516652.000000007</v>
      </c>
      <c r="AT190" s="36">
        <f t="shared" si="45"/>
        <v>-38516652.000000007</v>
      </c>
    </row>
    <row r="191" spans="1:46" s="43" customFormat="1" x14ac:dyDescent="0.25">
      <c r="A191" s="91">
        <f t="shared" si="46"/>
        <v>177</v>
      </c>
      <c r="B191" s="92">
        <f t="shared" si="47"/>
        <v>177</v>
      </c>
      <c r="C191" s="92" t="s">
        <v>543</v>
      </c>
      <c r="D191" s="92" t="s">
        <v>690</v>
      </c>
      <c r="E191" s="93" t="s">
        <v>582</v>
      </c>
      <c r="F191" s="93"/>
      <c r="G191" s="93" t="s">
        <v>577</v>
      </c>
      <c r="H191" s="93" t="s">
        <v>586</v>
      </c>
      <c r="I191" s="93" t="s">
        <v>587</v>
      </c>
      <c r="J191" s="52">
        <v>8245.7000000000007</v>
      </c>
      <c r="K191" s="52">
        <v>5795.3</v>
      </c>
      <c r="L191" s="52">
        <v>2450.4</v>
      </c>
      <c r="M191" s="94">
        <v>271</v>
      </c>
      <c r="N191" s="78">
        <f t="shared" si="52"/>
        <v>22243618.238094788</v>
      </c>
      <c r="O191" s="52">
        <v>0</v>
      </c>
      <c r="P191" s="79">
        <v>18913345.629999999</v>
      </c>
      <c r="Q191" s="79">
        <v>0</v>
      </c>
      <c r="R191" s="79">
        <f>+'Приложение №2'!E191-'Приложение №1'!P191</f>
        <v>3330272.6080947891</v>
      </c>
      <c r="S191" s="79"/>
      <c r="T191" s="52">
        <f>+'Приложение №2'!E191-'Приложение №1'!P191-'Приложение №1'!Q191-'Приложение №1'!R191-'Приложение №1'!S191</f>
        <v>0</v>
      </c>
      <c r="U191" s="79">
        <v>4392.93</v>
      </c>
      <c r="V191" s="79">
        <v>4392.93</v>
      </c>
      <c r="W191" s="95">
        <v>2022</v>
      </c>
      <c r="X191" s="43">
        <v>1989915.91</v>
      </c>
      <c r="Y191" s="43">
        <f>+(K191*9.1+L191*18.19)*12</f>
        <v>1167720.0720000002</v>
      </c>
      <c r="Z191" s="128"/>
      <c r="AA191" s="130">
        <f>+N191-'[4]Приложение № 2'!E179</f>
        <v>21994489.818094786</v>
      </c>
      <c r="AB191" s="128"/>
      <c r="AC191" s="128"/>
      <c r="AD191" s="130">
        <f>+N191-'[4]Приложение № 2'!E179</f>
        <v>21994489.818094786</v>
      </c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14">
        <f>+N191-'Приложение №2'!E191</f>
        <v>0</v>
      </c>
      <c r="AQ191" s="43">
        <v>2258124.61</v>
      </c>
      <c r="AR191" s="1">
        <f t="shared" si="50"/>
        <v>1091002.2</v>
      </c>
      <c r="AS191" s="1">
        <f t="shared" si="53"/>
        <v>38505960</v>
      </c>
      <c r="AT191" s="36">
        <f t="shared" si="45"/>
        <v>-38505960</v>
      </c>
    </row>
    <row r="192" spans="1:46" x14ac:dyDescent="0.25">
      <c r="A192" s="91">
        <f t="shared" ref="A192:A209" si="54">+A191+1</f>
        <v>178</v>
      </c>
      <c r="B192" s="92">
        <f t="shared" ref="B192:B209" si="55">+B191+1</f>
        <v>178</v>
      </c>
      <c r="C192" s="92" t="s">
        <v>543</v>
      </c>
      <c r="D192" s="92" t="s">
        <v>691</v>
      </c>
      <c r="E192" s="93">
        <v>1989</v>
      </c>
      <c r="F192" s="93">
        <v>2011</v>
      </c>
      <c r="G192" s="93" t="s">
        <v>52</v>
      </c>
      <c r="H192" s="93">
        <v>5</v>
      </c>
      <c r="I192" s="93">
        <v>3</v>
      </c>
      <c r="J192" s="52">
        <v>4149.8500000000004</v>
      </c>
      <c r="K192" s="52">
        <v>2952.15</v>
      </c>
      <c r="L192" s="52">
        <v>1197.7</v>
      </c>
      <c r="M192" s="94">
        <v>135</v>
      </c>
      <c r="N192" s="78">
        <f t="shared" si="52"/>
        <v>3910954.3912454001</v>
      </c>
      <c r="O192" s="52"/>
      <c r="P192" s="79">
        <v>2786045.63</v>
      </c>
      <c r="Q192" s="79"/>
      <c r="R192" s="79">
        <f>+'Приложение №2'!E192-'Приложение №1'!P192</f>
        <v>1124908.7612454002</v>
      </c>
      <c r="S192" s="79">
        <f>+'Приложение №2'!E192-'Приложение №1'!P192-'Приложение №1'!Q192-'Приложение №1'!R192</f>
        <v>0</v>
      </c>
      <c r="T192" s="52">
        <f>+'Приложение №2'!E192-'Приложение №1'!P192-'Приложение №1'!Q192-'Приложение №1'!R192-'Приложение №1'!S192</f>
        <v>0</v>
      </c>
      <c r="U192" s="79">
        <f t="shared" ref="U192:V209" si="56">$N192/($K192+$L192)</f>
        <v>942.432712325843</v>
      </c>
      <c r="V192" s="79">
        <f t="shared" si="56"/>
        <v>942.432712325843</v>
      </c>
      <c r="W192" s="95">
        <v>2022</v>
      </c>
      <c r="X192" s="36" t="e">
        <f>+#REF!-'[1]Приложение №1'!$P1286</f>
        <v>#REF!</v>
      </c>
      <c r="Z192" s="38">
        <f t="shared" ref="Z192:Z207" si="57">SUM(AA192:AO192)</f>
        <v>9087777.0999999996</v>
      </c>
      <c r="AA192" s="34">
        <v>8092901.7897546003</v>
      </c>
      <c r="AB192" s="34">
        <v>0</v>
      </c>
      <c r="AC192" s="34">
        <v>0</v>
      </c>
      <c r="AD192" s="34">
        <v>0</v>
      </c>
      <c r="AE192" s="34">
        <v>0</v>
      </c>
      <c r="AF192" s="34"/>
      <c r="AG192" s="34">
        <v>0</v>
      </c>
      <c r="AH192" s="34">
        <v>0</v>
      </c>
      <c r="AI192" s="34">
        <v>0</v>
      </c>
      <c r="AJ192" s="34">
        <v>0</v>
      </c>
      <c r="AK192" s="34">
        <v>0</v>
      </c>
      <c r="AL192" s="34">
        <v>0</v>
      </c>
      <c r="AM192" s="34">
        <v>727022.16799999995</v>
      </c>
      <c r="AN192" s="39">
        <v>90877.770999999993</v>
      </c>
      <c r="AO192" s="40">
        <v>176975.37124540002</v>
      </c>
      <c r="AP192" s="114">
        <f>+N192-'Приложение №2'!E192</f>
        <v>0</v>
      </c>
      <c r="AQ192" s="1">
        <v>1238172.51</v>
      </c>
      <c r="AR192" s="1">
        <f t="shared" si="50"/>
        <v>545450.1</v>
      </c>
      <c r="AS192" s="1">
        <f t="shared" si="53"/>
        <v>19251180</v>
      </c>
      <c r="AT192" s="36">
        <f t="shared" si="45"/>
        <v>-19251180</v>
      </c>
    </row>
    <row r="193" spans="1:46" x14ac:dyDescent="0.25">
      <c r="A193" s="91">
        <f t="shared" si="54"/>
        <v>179</v>
      </c>
      <c r="B193" s="92">
        <f t="shared" si="55"/>
        <v>179</v>
      </c>
      <c r="C193" s="92" t="s">
        <v>543</v>
      </c>
      <c r="D193" s="92" t="s">
        <v>693</v>
      </c>
      <c r="E193" s="93">
        <v>1986</v>
      </c>
      <c r="F193" s="93">
        <v>2011</v>
      </c>
      <c r="G193" s="93" t="s">
        <v>52</v>
      </c>
      <c r="H193" s="93">
        <v>4</v>
      </c>
      <c r="I193" s="93">
        <v>2</v>
      </c>
      <c r="J193" s="52">
        <v>2202.6</v>
      </c>
      <c r="K193" s="52">
        <v>1541.4</v>
      </c>
      <c r="L193" s="52">
        <v>661.2</v>
      </c>
      <c r="M193" s="94">
        <v>88</v>
      </c>
      <c r="N193" s="78">
        <f t="shared" si="52"/>
        <v>5217261.4636666002</v>
      </c>
      <c r="O193" s="52"/>
      <c r="P193" s="79">
        <v>4921136.82</v>
      </c>
      <c r="Q193" s="79"/>
      <c r="R193" s="79">
        <f>+'Приложение №2'!E193-'Приложение №1'!P193</f>
        <v>296124.64366659988</v>
      </c>
      <c r="S193" s="79">
        <f>+'Приложение №2'!E193-'Приложение №1'!P193-'Приложение №1'!Q193-'Приложение №1'!R193</f>
        <v>0</v>
      </c>
      <c r="T193" s="52">
        <f>+'Приложение №2'!E193-'Приложение №1'!P193-'Приложение №1'!Q193-'Приложение №1'!R193-'Приложение №1'!S193</f>
        <v>0</v>
      </c>
      <c r="U193" s="79">
        <f t="shared" si="56"/>
        <v>2368.6831306939976</v>
      </c>
      <c r="V193" s="79">
        <f t="shared" si="56"/>
        <v>2368.6831306939976</v>
      </c>
      <c r="W193" s="95">
        <v>2022</v>
      </c>
      <c r="X193" s="36" t="e">
        <f>+#REF!-'[1]Приложение №1'!$P886</f>
        <v>#REF!</v>
      </c>
      <c r="Z193" s="38">
        <f t="shared" si="57"/>
        <v>8976789.9100000001</v>
      </c>
      <c r="AA193" s="34">
        <v>0</v>
      </c>
      <c r="AB193" s="34">
        <v>0</v>
      </c>
      <c r="AC193" s="34">
        <v>0</v>
      </c>
      <c r="AD193" s="34">
        <v>0</v>
      </c>
      <c r="AE193" s="34">
        <v>0</v>
      </c>
      <c r="AF193" s="34"/>
      <c r="AG193" s="34">
        <v>0</v>
      </c>
      <c r="AH193" s="34">
        <v>0</v>
      </c>
      <c r="AI193" s="34">
        <v>7906217.9453333998</v>
      </c>
      <c r="AJ193" s="34">
        <v>0</v>
      </c>
      <c r="AK193" s="34">
        <v>0</v>
      </c>
      <c r="AL193" s="34">
        <v>0</v>
      </c>
      <c r="AM193" s="34">
        <v>807911.0919</v>
      </c>
      <c r="AN193" s="39">
        <v>89767.89910000001</v>
      </c>
      <c r="AO193" s="40">
        <v>172892.97366659998</v>
      </c>
      <c r="AP193" s="114">
        <f>+N193-'Приложение №2'!E193</f>
        <v>0</v>
      </c>
      <c r="AQ193" s="1">
        <v>658488.62</v>
      </c>
      <c r="AR193" s="1">
        <f t="shared" si="50"/>
        <v>292107.59999999998</v>
      </c>
      <c r="AS193" s="1">
        <f t="shared" si="53"/>
        <v>10309680</v>
      </c>
      <c r="AT193" s="36">
        <f t="shared" si="45"/>
        <v>-10309680</v>
      </c>
    </row>
    <row r="194" spans="1:46" x14ac:dyDescent="0.25">
      <c r="A194" s="91">
        <f t="shared" si="54"/>
        <v>180</v>
      </c>
      <c r="B194" s="92">
        <f t="shared" si="55"/>
        <v>180</v>
      </c>
      <c r="C194" s="92" t="s">
        <v>110</v>
      </c>
      <c r="D194" s="92" t="s">
        <v>450</v>
      </c>
      <c r="E194" s="93">
        <v>1975</v>
      </c>
      <c r="F194" s="93">
        <v>2010</v>
      </c>
      <c r="G194" s="93" t="s">
        <v>45</v>
      </c>
      <c r="H194" s="93">
        <v>4</v>
      </c>
      <c r="I194" s="93">
        <v>3</v>
      </c>
      <c r="J194" s="52">
        <v>2207.3000000000002</v>
      </c>
      <c r="K194" s="52">
        <v>1539.8</v>
      </c>
      <c r="L194" s="52">
        <v>72.900000000000006</v>
      </c>
      <c r="M194" s="94">
        <v>60</v>
      </c>
      <c r="N194" s="78">
        <f t="shared" si="52"/>
        <v>8755162.1893241219</v>
      </c>
      <c r="O194" s="52"/>
      <c r="P194" s="79">
        <v>305015.03999999998</v>
      </c>
      <c r="Q194" s="79"/>
      <c r="R194" s="79">
        <v>1072056.3099999998</v>
      </c>
      <c r="S194" s="79">
        <f>+'Приложение №2'!E194-'Приложение №1'!P194-'Приложение №1'!Q194-'Приложение №1'!R194</f>
        <v>7378090.8393241214</v>
      </c>
      <c r="T194" s="52">
        <f>+'Приложение №2'!E194-'Приложение №1'!P194-'Приложение №1'!Q194-'Приложение №1'!R194-'Приложение №1'!S194</f>
        <v>0</v>
      </c>
      <c r="U194" s="79">
        <f t="shared" si="56"/>
        <v>5428.8845968401574</v>
      </c>
      <c r="V194" s="79">
        <f t="shared" si="56"/>
        <v>5428.8845968401574</v>
      </c>
      <c r="W194" s="95">
        <v>2022</v>
      </c>
      <c r="X194" s="36" t="e">
        <f>+#REF!-'[1]Приложение №1'!$P1294</f>
        <v>#REF!</v>
      </c>
      <c r="Z194" s="38">
        <f t="shared" si="57"/>
        <v>12862454.159999998</v>
      </c>
      <c r="AA194" s="34">
        <v>0</v>
      </c>
      <c r="AB194" s="34">
        <v>0</v>
      </c>
      <c r="AC194" s="34">
        <v>1651099.99309374</v>
      </c>
      <c r="AD194" s="34">
        <v>0</v>
      </c>
      <c r="AE194" s="34">
        <v>658775.13073595997</v>
      </c>
      <c r="AF194" s="34"/>
      <c r="AG194" s="34">
        <v>0</v>
      </c>
      <c r="AH194" s="34">
        <v>0</v>
      </c>
      <c r="AI194" s="34">
        <v>0</v>
      </c>
      <c r="AJ194" s="34">
        <v>0</v>
      </c>
      <c r="AK194" s="34">
        <v>4282271.2316294406</v>
      </c>
      <c r="AL194" s="34">
        <v>4419510.2317526992</v>
      </c>
      <c r="AM194" s="34">
        <v>1481370.4040000001</v>
      </c>
      <c r="AN194" s="39">
        <v>128624.54160000001</v>
      </c>
      <c r="AO194" s="40">
        <v>240802.62718816006</v>
      </c>
      <c r="AP194" s="114">
        <f>+N194-'Приложение №2'!E194</f>
        <v>0</v>
      </c>
      <c r="AQ194" s="1">
        <v>817698.89</v>
      </c>
      <c r="AR194" s="1">
        <f t="shared" si="50"/>
        <v>171931.19999999998</v>
      </c>
      <c r="AS194" s="1">
        <f t="shared" si="53"/>
        <v>6068160</v>
      </c>
      <c r="AT194" s="36">
        <f t="shared" si="45"/>
        <v>1309930.8393241214</v>
      </c>
    </row>
    <row r="195" spans="1:46" x14ac:dyDescent="0.25">
      <c r="A195" s="91">
        <f t="shared" si="54"/>
        <v>181</v>
      </c>
      <c r="B195" s="92">
        <f t="shared" si="55"/>
        <v>181</v>
      </c>
      <c r="C195" s="92" t="s">
        <v>110</v>
      </c>
      <c r="D195" s="92" t="s">
        <v>265</v>
      </c>
      <c r="E195" s="93">
        <v>1968</v>
      </c>
      <c r="F195" s="93">
        <v>2010</v>
      </c>
      <c r="G195" s="93" t="s">
        <v>45</v>
      </c>
      <c r="H195" s="93">
        <v>2</v>
      </c>
      <c r="I195" s="93">
        <v>1</v>
      </c>
      <c r="J195" s="52">
        <v>395.2</v>
      </c>
      <c r="K195" s="52">
        <v>370.7</v>
      </c>
      <c r="L195" s="52">
        <v>0</v>
      </c>
      <c r="M195" s="94">
        <v>21</v>
      </c>
      <c r="N195" s="78">
        <f t="shared" si="52"/>
        <v>1521216.82339412</v>
      </c>
      <c r="O195" s="52"/>
      <c r="P195" s="79">
        <v>463367.23</v>
      </c>
      <c r="Q195" s="79"/>
      <c r="R195" s="79">
        <v>167186.07</v>
      </c>
      <c r="S195" s="79">
        <f>+'Приложение №2'!E195-P195-'Приложение №1'!Q195-'Приложение №1'!R195</f>
        <v>890663.52339411993</v>
      </c>
      <c r="T195" s="52">
        <f>+'Приложение №2'!E195-'Приложение №1'!P195-'Приложение №1'!Q195-'Приложение №1'!R195-'Приложение №1'!S195</f>
        <v>0</v>
      </c>
      <c r="U195" s="79">
        <f t="shared" si="56"/>
        <v>4103.6331896253578</v>
      </c>
      <c r="V195" s="79">
        <f t="shared" si="56"/>
        <v>4103.6331896253578</v>
      </c>
      <c r="W195" s="95">
        <v>2022</v>
      </c>
      <c r="X195" s="36" t="e">
        <f>+#REF!-'[1]Приложение №1'!$P887</f>
        <v>#REF!</v>
      </c>
      <c r="Z195" s="38">
        <f t="shared" si="57"/>
        <v>2665334.4900000002</v>
      </c>
      <c r="AA195" s="34">
        <v>0</v>
      </c>
      <c r="AB195" s="34">
        <v>0</v>
      </c>
      <c r="AC195" s="34">
        <v>0</v>
      </c>
      <c r="AD195" s="34">
        <v>0</v>
      </c>
      <c r="AE195" s="34">
        <v>0</v>
      </c>
      <c r="AF195" s="34"/>
      <c r="AG195" s="34">
        <v>0</v>
      </c>
      <c r="AH195" s="34">
        <v>0</v>
      </c>
      <c r="AI195" s="34">
        <v>0</v>
      </c>
      <c r="AJ195" s="34">
        <v>0</v>
      </c>
      <c r="AK195" s="34">
        <v>0</v>
      </c>
      <c r="AL195" s="34">
        <v>2321383.7354034605</v>
      </c>
      <c r="AM195" s="34">
        <v>266533.44900000002</v>
      </c>
      <c r="AN195" s="39">
        <v>26653.344900000004</v>
      </c>
      <c r="AO195" s="40">
        <v>50763.960696540009</v>
      </c>
      <c r="AP195" s="114">
        <f>+N195-'Приложение №2'!E195</f>
        <v>0</v>
      </c>
      <c r="AQ195" s="1">
        <v>177132.32</v>
      </c>
      <c r="AR195" s="1">
        <f t="shared" si="50"/>
        <v>37811.4</v>
      </c>
      <c r="AS195" s="1">
        <f t="shared" si="53"/>
        <v>1334520</v>
      </c>
      <c r="AT195" s="36">
        <f t="shared" si="45"/>
        <v>-443856.47660588007</v>
      </c>
    </row>
    <row r="196" spans="1:46" x14ac:dyDescent="0.25">
      <c r="A196" s="91">
        <f t="shared" si="54"/>
        <v>182</v>
      </c>
      <c r="B196" s="92">
        <f t="shared" si="55"/>
        <v>182</v>
      </c>
      <c r="C196" s="92" t="s">
        <v>111</v>
      </c>
      <c r="D196" s="92" t="s">
        <v>269</v>
      </c>
      <c r="E196" s="93">
        <v>1987</v>
      </c>
      <c r="F196" s="93">
        <v>1987</v>
      </c>
      <c r="G196" s="93" t="s">
        <v>45</v>
      </c>
      <c r="H196" s="93">
        <v>2</v>
      </c>
      <c r="I196" s="93">
        <v>2</v>
      </c>
      <c r="J196" s="52">
        <v>910.2</v>
      </c>
      <c r="K196" s="52">
        <v>783.4</v>
      </c>
      <c r="L196" s="52">
        <v>0</v>
      </c>
      <c r="M196" s="94">
        <v>32</v>
      </c>
      <c r="N196" s="78">
        <f t="shared" si="52"/>
        <v>658025.64019825996</v>
      </c>
      <c r="O196" s="52"/>
      <c r="P196" s="79"/>
      <c r="Q196" s="79"/>
      <c r="R196" s="79">
        <f>+AQ196+AR196</f>
        <v>398689.43</v>
      </c>
      <c r="S196" s="79">
        <f>+'Приложение №2'!E196-'Приложение №1'!R196</f>
        <v>259336.21019825997</v>
      </c>
      <c r="T196" s="52">
        <f>+'Приложение №2'!E196-'Приложение №1'!P196-'Приложение №1'!Q196-'Приложение №1'!R196-'Приложение №1'!S196</f>
        <v>0</v>
      </c>
      <c r="U196" s="79">
        <f t="shared" si="56"/>
        <v>839.96124610449317</v>
      </c>
      <c r="V196" s="79">
        <f t="shared" si="56"/>
        <v>839.96124610449317</v>
      </c>
      <c r="W196" s="95">
        <v>2022</v>
      </c>
      <c r="X196" s="36" t="e">
        <f>+#REF!-'[1]Приложение №1'!$P893</f>
        <v>#REF!</v>
      </c>
      <c r="Z196" s="38">
        <f t="shared" si="57"/>
        <v>1452392.59</v>
      </c>
      <c r="AA196" s="34">
        <v>0</v>
      </c>
      <c r="AB196" s="34">
        <v>0</v>
      </c>
      <c r="AC196" s="34">
        <v>672323.62980174005</v>
      </c>
      <c r="AD196" s="34">
        <v>572666.75863487995</v>
      </c>
      <c r="AE196" s="34">
        <v>0</v>
      </c>
      <c r="AF196" s="34"/>
      <c r="AG196" s="34">
        <v>0</v>
      </c>
      <c r="AH196" s="34">
        <v>0</v>
      </c>
      <c r="AI196" s="34">
        <v>0</v>
      </c>
      <c r="AJ196" s="34">
        <v>0</v>
      </c>
      <c r="AK196" s="34">
        <v>0</v>
      </c>
      <c r="AL196" s="34">
        <v>0</v>
      </c>
      <c r="AM196" s="34">
        <v>165652.85740000004</v>
      </c>
      <c r="AN196" s="39">
        <v>14523.925900000002</v>
      </c>
      <c r="AO196" s="40">
        <v>27225.418263380001</v>
      </c>
      <c r="AP196" s="114">
        <f>+N196-'Приложение №2'!E196</f>
        <v>0</v>
      </c>
      <c r="AQ196" s="1">
        <v>318782.63</v>
      </c>
      <c r="AR196" s="1">
        <f t="shared" si="50"/>
        <v>79906.8</v>
      </c>
      <c r="AS196" s="1">
        <f t="shared" si="53"/>
        <v>2820240</v>
      </c>
      <c r="AT196" s="36">
        <f t="shared" si="45"/>
        <v>-2560903.7898017401</v>
      </c>
    </row>
    <row r="197" spans="1:46" x14ac:dyDescent="0.25">
      <c r="A197" s="91">
        <f t="shared" si="54"/>
        <v>183</v>
      </c>
      <c r="B197" s="92">
        <f t="shared" si="55"/>
        <v>183</v>
      </c>
      <c r="C197" s="92" t="s">
        <v>111</v>
      </c>
      <c r="D197" s="92" t="s">
        <v>451</v>
      </c>
      <c r="E197" s="93">
        <v>1979</v>
      </c>
      <c r="F197" s="93">
        <v>2010</v>
      </c>
      <c r="G197" s="93" t="s">
        <v>45</v>
      </c>
      <c r="H197" s="93">
        <v>5</v>
      </c>
      <c r="I197" s="93">
        <v>2</v>
      </c>
      <c r="J197" s="52">
        <v>1745.5</v>
      </c>
      <c r="K197" s="52">
        <v>1575.1</v>
      </c>
      <c r="L197" s="52">
        <v>0</v>
      </c>
      <c r="M197" s="94">
        <v>61</v>
      </c>
      <c r="N197" s="78">
        <f t="shared" si="52"/>
        <v>353421.5598404</v>
      </c>
      <c r="O197" s="52"/>
      <c r="P197" s="79"/>
      <c r="Q197" s="79"/>
      <c r="R197" s="79">
        <f>+'Приложение №2'!E197</f>
        <v>353421.5598404</v>
      </c>
      <c r="S197" s="79">
        <f>+'Приложение №2'!E197-'Приложение №1'!R197</f>
        <v>0</v>
      </c>
      <c r="T197" s="52">
        <f>+'Приложение №2'!E197-'Приложение №1'!P197-'Приложение №1'!Q197-'Приложение №1'!R197-'Приложение №1'!S197</f>
        <v>0</v>
      </c>
      <c r="U197" s="79">
        <f t="shared" si="56"/>
        <v>224.38039479423531</v>
      </c>
      <c r="V197" s="79">
        <f t="shared" si="56"/>
        <v>224.38039479423531</v>
      </c>
      <c r="W197" s="95">
        <v>2022</v>
      </c>
      <c r="X197" s="36" t="e">
        <f>+#REF!-'[1]Приложение №1'!$P1296</f>
        <v>#REF!</v>
      </c>
      <c r="Z197" s="38">
        <f t="shared" si="57"/>
        <v>1782216.8299999998</v>
      </c>
      <c r="AA197" s="34">
        <v>0</v>
      </c>
      <c r="AB197" s="34">
        <v>0</v>
      </c>
      <c r="AC197" s="34">
        <v>0</v>
      </c>
      <c r="AD197" s="34">
        <v>847487.25615959987</v>
      </c>
      <c r="AE197" s="34">
        <v>523452.69346482004</v>
      </c>
      <c r="AF197" s="34"/>
      <c r="AG197" s="34">
        <v>0</v>
      </c>
      <c r="AH197" s="34">
        <v>0</v>
      </c>
      <c r="AI197" s="34">
        <v>0</v>
      </c>
      <c r="AJ197" s="34">
        <v>0</v>
      </c>
      <c r="AK197" s="34">
        <v>0</v>
      </c>
      <c r="AL197" s="34">
        <v>0</v>
      </c>
      <c r="AM197" s="34">
        <v>363475.03200000001</v>
      </c>
      <c r="AN197" s="39">
        <v>17822.168300000001</v>
      </c>
      <c r="AO197" s="40">
        <v>29979.68007558</v>
      </c>
      <c r="AP197" s="114">
        <f>+N197-'Приложение №2'!E197</f>
        <v>0</v>
      </c>
      <c r="AQ197" s="1">
        <f>667423.91-106073.7</f>
        <v>561350.21000000008</v>
      </c>
      <c r="AR197" s="1">
        <f t="shared" si="50"/>
        <v>160660.19999999998</v>
      </c>
      <c r="AS197" s="1">
        <f t="shared" si="53"/>
        <v>5670360</v>
      </c>
      <c r="AT197" s="36">
        <f t="shared" si="45"/>
        <v>-5670360</v>
      </c>
    </row>
    <row r="198" spans="1:46" x14ac:dyDescent="0.25">
      <c r="A198" s="91">
        <f t="shared" si="54"/>
        <v>184</v>
      </c>
      <c r="B198" s="92">
        <f t="shared" si="55"/>
        <v>184</v>
      </c>
      <c r="C198" s="92" t="s">
        <v>111</v>
      </c>
      <c r="D198" s="92" t="s">
        <v>115</v>
      </c>
      <c r="E198" s="93">
        <v>1979</v>
      </c>
      <c r="F198" s="93">
        <v>1979</v>
      </c>
      <c r="G198" s="93" t="s">
        <v>45</v>
      </c>
      <c r="H198" s="93">
        <v>5</v>
      </c>
      <c r="I198" s="93">
        <v>3</v>
      </c>
      <c r="J198" s="52">
        <v>4465.2700000000004</v>
      </c>
      <c r="K198" s="52">
        <v>4027.37</v>
      </c>
      <c r="L198" s="52">
        <v>437.9</v>
      </c>
      <c r="M198" s="94">
        <v>123</v>
      </c>
      <c r="N198" s="78">
        <f t="shared" si="52"/>
        <v>8606121.4599104002</v>
      </c>
      <c r="O198" s="52"/>
      <c r="P198" s="79"/>
      <c r="Q198" s="79"/>
      <c r="R198" s="79">
        <v>1518552.78</v>
      </c>
      <c r="S198" s="79">
        <f>+'Приложение №2'!E198-'Приложение №1'!R198</f>
        <v>7087568.6799104</v>
      </c>
      <c r="T198" s="52">
        <f>+'Приложение №2'!E198-'Приложение №1'!P198-'Приложение №1'!Q198-'Приложение №1'!R198-'Приложение №1'!S198</f>
        <v>0</v>
      </c>
      <c r="U198" s="79">
        <f t="shared" si="56"/>
        <v>1927.346265715265</v>
      </c>
      <c r="V198" s="79">
        <f t="shared" si="56"/>
        <v>1927.346265715265</v>
      </c>
      <c r="W198" s="95">
        <v>2022</v>
      </c>
      <c r="X198" s="36" t="e">
        <f>+#REF!-'[1]Приложение №1'!$P898</f>
        <v>#REF!</v>
      </c>
      <c r="Z198" s="38">
        <f t="shared" si="57"/>
        <v>15335711.040000001</v>
      </c>
      <c r="AA198" s="34">
        <v>0</v>
      </c>
      <c r="AB198" s="34">
        <v>0</v>
      </c>
      <c r="AC198" s="34">
        <v>0</v>
      </c>
      <c r="AD198" s="34">
        <v>1531596.9957119999</v>
      </c>
      <c r="AE198" s="34">
        <v>0</v>
      </c>
      <c r="AF198" s="34"/>
      <c r="AG198" s="34">
        <v>0</v>
      </c>
      <c r="AH198" s="34">
        <v>0</v>
      </c>
      <c r="AI198" s="34">
        <v>11903940.0760896</v>
      </c>
      <c r="AJ198" s="34">
        <v>0</v>
      </c>
      <c r="AK198" s="34">
        <v>0</v>
      </c>
      <c r="AL198" s="34">
        <v>0</v>
      </c>
      <c r="AM198" s="34">
        <v>1453008.8736</v>
      </c>
      <c r="AN198" s="39">
        <v>153357.11040000001</v>
      </c>
      <c r="AO198" s="40">
        <v>293807.98419839999</v>
      </c>
      <c r="AP198" s="114">
        <f>+N198-'Приложение №2'!E198</f>
        <v>0</v>
      </c>
      <c r="AQ198" s="1">
        <f>2029381.74-810307.04</f>
        <v>1219074.7</v>
      </c>
      <c r="AR198" s="1">
        <f t="shared" si="50"/>
        <v>500123.33999999991</v>
      </c>
      <c r="AS198" s="1">
        <f>+(K198*10+L198*20)*12*30-25438.56</f>
        <v>17625973.439999998</v>
      </c>
      <c r="AT198" s="36">
        <f t="shared" si="45"/>
        <v>-10538404.760089599</v>
      </c>
    </row>
    <row r="199" spans="1:46" x14ac:dyDescent="0.25">
      <c r="A199" s="91">
        <f t="shared" si="54"/>
        <v>185</v>
      </c>
      <c r="B199" s="92">
        <f t="shared" si="55"/>
        <v>185</v>
      </c>
      <c r="C199" s="92" t="s">
        <v>111</v>
      </c>
      <c r="D199" s="92" t="s">
        <v>531</v>
      </c>
      <c r="E199" s="93">
        <v>1994</v>
      </c>
      <c r="F199" s="93">
        <v>2011</v>
      </c>
      <c r="G199" s="93" t="s">
        <v>45</v>
      </c>
      <c r="H199" s="93">
        <v>5</v>
      </c>
      <c r="I199" s="93">
        <v>2</v>
      </c>
      <c r="J199" s="52">
        <v>1801.3</v>
      </c>
      <c r="K199" s="52">
        <v>1628.1</v>
      </c>
      <c r="L199" s="52">
        <v>0</v>
      </c>
      <c r="M199" s="94">
        <v>70</v>
      </c>
      <c r="N199" s="78">
        <f t="shared" si="52"/>
        <v>432899.10029292002</v>
      </c>
      <c r="O199" s="52"/>
      <c r="P199" s="79"/>
      <c r="Q199" s="79"/>
      <c r="R199" s="79">
        <f>+'Приложение №2'!E199</f>
        <v>432899.10029292002</v>
      </c>
      <c r="S199" s="79">
        <f>+'Приложение №2'!E199-'Приложение №1'!R199</f>
        <v>0</v>
      </c>
      <c r="T199" s="52">
        <f>+'Приложение №2'!E199-'Приложение №1'!P199-'Приложение №1'!Q199-'Приложение №1'!R199-'Приложение №1'!S199</f>
        <v>0</v>
      </c>
      <c r="U199" s="79">
        <f t="shared" si="56"/>
        <v>265.89220581838958</v>
      </c>
      <c r="V199" s="79">
        <f t="shared" si="56"/>
        <v>265.89220581838958</v>
      </c>
      <c r="W199" s="95">
        <v>2022</v>
      </c>
      <c r="X199" s="36" t="e">
        <f>+#REF!-'[1]Приложение №1'!$P1737</f>
        <v>#REF!</v>
      </c>
      <c r="Z199" s="38">
        <f t="shared" si="57"/>
        <v>3174451.3677607998</v>
      </c>
      <c r="AA199" s="34"/>
      <c r="AB199" s="34">
        <v>0</v>
      </c>
      <c r="AC199" s="34">
        <v>1384533.0509295599</v>
      </c>
      <c r="AD199" s="34">
        <v>894381.65855639998</v>
      </c>
      <c r="AE199" s="34">
        <v>0</v>
      </c>
      <c r="AF199" s="34"/>
      <c r="AG199" s="34">
        <v>151903.93578192001</v>
      </c>
      <c r="AH199" s="34">
        <v>0</v>
      </c>
      <c r="AI199" s="34">
        <v>0</v>
      </c>
      <c r="AJ199" s="34">
        <v>0</v>
      </c>
      <c r="AK199" s="34">
        <v>0</v>
      </c>
      <c r="AL199" s="34">
        <v>0</v>
      </c>
      <c r="AM199" s="34">
        <v>564457.80340000009</v>
      </c>
      <c r="AN199" s="39">
        <v>61326.978799999997</v>
      </c>
      <c r="AO199" s="40">
        <v>117847.94029292003</v>
      </c>
      <c r="AP199" s="114">
        <f>+N199-'Приложение №2'!E199</f>
        <v>0</v>
      </c>
      <c r="AQ199" s="1">
        <v>668373.47</v>
      </c>
      <c r="AR199" s="1">
        <f t="shared" si="50"/>
        <v>166066.19999999998</v>
      </c>
      <c r="AS199" s="1">
        <f>+(K199*10+L199*20)*12*30</f>
        <v>5861160</v>
      </c>
      <c r="AT199" s="36">
        <f t="shared" si="45"/>
        <v>-5861160</v>
      </c>
    </row>
    <row r="200" spans="1:46" x14ac:dyDescent="0.25">
      <c r="A200" s="91">
        <f t="shared" si="54"/>
        <v>186</v>
      </c>
      <c r="B200" s="92">
        <f t="shared" si="55"/>
        <v>186</v>
      </c>
      <c r="C200" s="92" t="s">
        <v>111</v>
      </c>
      <c r="D200" s="92" t="s">
        <v>118</v>
      </c>
      <c r="E200" s="93">
        <v>1979</v>
      </c>
      <c r="F200" s="93">
        <v>2009</v>
      </c>
      <c r="G200" s="93" t="s">
        <v>52</v>
      </c>
      <c r="H200" s="93">
        <v>4</v>
      </c>
      <c r="I200" s="93">
        <v>4</v>
      </c>
      <c r="J200" s="52">
        <v>4071.8</v>
      </c>
      <c r="K200" s="52">
        <v>3488.7</v>
      </c>
      <c r="L200" s="52">
        <v>0</v>
      </c>
      <c r="M200" s="94">
        <v>160</v>
      </c>
      <c r="N200" s="78">
        <f t="shared" si="52"/>
        <v>1301562.9211506001</v>
      </c>
      <c r="O200" s="52"/>
      <c r="P200" s="79"/>
      <c r="Q200" s="79"/>
      <c r="R200" s="79">
        <f>+AQ200+AR200</f>
        <v>1187619.0899999999</v>
      </c>
      <c r="S200" s="79">
        <f>+'Приложение №2'!E200-'Приложение №1'!R200</f>
        <v>113943.83115060022</v>
      </c>
      <c r="T200" s="52">
        <f>+'Приложение №2'!E200-'Приложение №1'!P200-'Приложение №1'!Q200-'Приложение №1'!R200-'Приложение №1'!S200</f>
        <v>0</v>
      </c>
      <c r="U200" s="79">
        <f t="shared" si="56"/>
        <v>373.07963457752174</v>
      </c>
      <c r="V200" s="79">
        <f t="shared" si="56"/>
        <v>373.07963457752174</v>
      </c>
      <c r="W200" s="95">
        <v>2022</v>
      </c>
      <c r="X200" s="36" t="e">
        <f>+#REF!-'[1]Приложение №1'!$P1306</f>
        <v>#REF!</v>
      </c>
      <c r="Z200" s="38">
        <f t="shared" si="57"/>
        <v>4761308.4000000004</v>
      </c>
      <c r="AA200" s="34">
        <v>0</v>
      </c>
      <c r="AB200" s="34">
        <v>0</v>
      </c>
      <c r="AC200" s="34">
        <v>0</v>
      </c>
      <c r="AD200" s="34">
        <v>2675095.0678494005</v>
      </c>
      <c r="AE200" s="34">
        <v>1068700.1105654999</v>
      </c>
      <c r="AF200" s="34"/>
      <c r="AG200" s="34">
        <v>0</v>
      </c>
      <c r="AH200" s="34">
        <v>0</v>
      </c>
      <c r="AI200" s="34">
        <v>0</v>
      </c>
      <c r="AJ200" s="34">
        <v>0</v>
      </c>
      <c r="AK200" s="34">
        <v>0</v>
      </c>
      <c r="AL200" s="34">
        <v>0</v>
      </c>
      <c r="AM200" s="34">
        <v>888030.91949999996</v>
      </c>
      <c r="AN200" s="39">
        <v>47613.084000000003</v>
      </c>
      <c r="AO200" s="40">
        <v>81869.218085100016</v>
      </c>
      <c r="AP200" s="114">
        <f>+N200-'Приложение №2'!E200</f>
        <v>0</v>
      </c>
      <c r="AQ200" s="1">
        <f>1427606.19-595834.5</f>
        <v>831771.69</v>
      </c>
      <c r="AR200" s="1">
        <f t="shared" si="50"/>
        <v>355847.39999999997</v>
      </c>
      <c r="AS200" s="1">
        <f>+(K200*10+L200*20)*12*30-93757.36-12468</f>
        <v>12453094.640000001</v>
      </c>
      <c r="AT200" s="36">
        <f t="shared" si="45"/>
        <v>-12339150.8088494</v>
      </c>
    </row>
    <row r="201" spans="1:46" x14ac:dyDescent="0.25">
      <c r="A201" s="91">
        <f t="shared" si="54"/>
        <v>187</v>
      </c>
      <c r="B201" s="92">
        <f t="shared" si="55"/>
        <v>187</v>
      </c>
      <c r="C201" s="92" t="s">
        <v>111</v>
      </c>
      <c r="D201" s="92" t="s">
        <v>119</v>
      </c>
      <c r="E201" s="93">
        <v>1973</v>
      </c>
      <c r="F201" s="93">
        <v>2010</v>
      </c>
      <c r="G201" s="93" t="s">
        <v>45</v>
      </c>
      <c r="H201" s="93">
        <v>5</v>
      </c>
      <c r="I201" s="93">
        <v>4</v>
      </c>
      <c r="J201" s="52">
        <v>3449.3</v>
      </c>
      <c r="K201" s="52">
        <v>3117.4</v>
      </c>
      <c r="L201" s="52">
        <v>171.7</v>
      </c>
      <c r="M201" s="94">
        <v>147</v>
      </c>
      <c r="N201" s="78">
        <f t="shared" si="52"/>
        <v>3552408.6974952403</v>
      </c>
      <c r="O201" s="52"/>
      <c r="P201" s="79">
        <v>731499.76793584833</v>
      </c>
      <c r="Q201" s="79"/>
      <c r="R201" s="79">
        <f>+'Приложение №2'!E201-'Приложение №1'!P201-'Приложение №1'!S201</f>
        <v>299122.24749524007</v>
      </c>
      <c r="S201" s="79">
        <v>2521786.6820641519</v>
      </c>
      <c r="T201" s="52">
        <f>+'Приложение №2'!E201-'Приложение №1'!P201-'Приложение №1'!Q201-'Приложение №1'!R201-'Приложение №1'!S201</f>
        <v>0</v>
      </c>
      <c r="U201" s="79">
        <f t="shared" si="56"/>
        <v>1080.0549382795416</v>
      </c>
      <c r="V201" s="79">
        <f t="shared" si="56"/>
        <v>1080.0549382795416</v>
      </c>
      <c r="W201" s="95">
        <v>2022</v>
      </c>
      <c r="X201" s="36" t="e">
        <f>+#REF!-'[1]Приложение №1'!$P1308</f>
        <v>#REF!</v>
      </c>
      <c r="Z201" s="38">
        <f t="shared" si="57"/>
        <v>17920574.470533662</v>
      </c>
      <c r="AA201" s="34"/>
      <c r="AB201" s="34">
        <v>0</v>
      </c>
      <c r="AC201" s="34">
        <v>0</v>
      </c>
      <c r="AD201" s="34">
        <v>0</v>
      </c>
      <c r="AE201" s="34">
        <v>1035545.4729408602</v>
      </c>
      <c r="AF201" s="34"/>
      <c r="AG201" s="34">
        <v>0</v>
      </c>
      <c r="AH201" s="34">
        <v>0</v>
      </c>
      <c r="AI201" s="34">
        <v>0</v>
      </c>
      <c r="AJ201" s="34">
        <v>0</v>
      </c>
      <c r="AK201" s="34">
        <v>6731411.6906387396</v>
      </c>
      <c r="AL201" s="34">
        <v>6947141.1784660202</v>
      </c>
      <c r="AM201" s="34">
        <v>2528780.7582</v>
      </c>
      <c r="AN201" s="39">
        <v>234660.19320000001</v>
      </c>
      <c r="AO201" s="40">
        <v>443035.17708804004</v>
      </c>
      <c r="AP201" s="114">
        <f>+N201-'Приложение №2'!E201</f>
        <v>0</v>
      </c>
      <c r="AQ201" s="1">
        <f>1240910.11-689425.44-282620.64</f>
        <v>268864.03000000014</v>
      </c>
      <c r="AR201" s="1">
        <f t="shared" si="50"/>
        <v>353001.6</v>
      </c>
      <c r="AS201" s="1">
        <f>+(K201*10+L201*20)*12*30-3027646.57-12468.88</f>
        <v>9418764.5499999989</v>
      </c>
      <c r="AT201" s="36">
        <f t="shared" si="45"/>
        <v>-6896977.8679358475</v>
      </c>
    </row>
    <row r="202" spans="1:46" x14ac:dyDescent="0.25">
      <c r="A202" s="91">
        <f t="shared" si="54"/>
        <v>188</v>
      </c>
      <c r="B202" s="92">
        <f t="shared" si="55"/>
        <v>188</v>
      </c>
      <c r="C202" s="92" t="s">
        <v>111</v>
      </c>
      <c r="D202" s="92" t="s">
        <v>275</v>
      </c>
      <c r="E202" s="93">
        <v>1985</v>
      </c>
      <c r="F202" s="93">
        <v>2011</v>
      </c>
      <c r="G202" s="93" t="s">
        <v>45</v>
      </c>
      <c r="H202" s="93">
        <v>5</v>
      </c>
      <c r="I202" s="93">
        <v>2</v>
      </c>
      <c r="J202" s="52">
        <v>1696.6</v>
      </c>
      <c r="K202" s="52">
        <v>1532.2</v>
      </c>
      <c r="L202" s="52">
        <v>54.4</v>
      </c>
      <c r="M202" s="94">
        <v>58</v>
      </c>
      <c r="N202" s="78">
        <f t="shared" si="52"/>
        <v>1388790.0975107201</v>
      </c>
      <c r="O202" s="52"/>
      <c r="P202" s="79">
        <v>0</v>
      </c>
      <c r="Q202" s="79"/>
      <c r="R202" s="79">
        <f>+AQ202+AR202</f>
        <v>827589.23</v>
      </c>
      <c r="S202" s="79">
        <f>+'Приложение №2'!E202-'Приложение №1'!R202</f>
        <v>561200.86751072016</v>
      </c>
      <c r="T202" s="52">
        <f>+'Приложение №2'!E202-'Приложение №1'!P202-'Приложение №1'!Q202-'Приложение №1'!R202-'Приложение №1'!S202</f>
        <v>0</v>
      </c>
      <c r="U202" s="79">
        <f t="shared" si="56"/>
        <v>875.32465492923234</v>
      </c>
      <c r="V202" s="79">
        <f t="shared" si="56"/>
        <v>875.32465492923234</v>
      </c>
      <c r="W202" s="95">
        <v>2022</v>
      </c>
      <c r="X202" s="36" t="e">
        <f>+#REF!-'[1]Приложение №1'!$P903</f>
        <v>#REF!</v>
      </c>
      <c r="Z202" s="38">
        <f t="shared" si="57"/>
        <v>6417929.1893379986</v>
      </c>
      <c r="AA202" s="34">
        <v>2736613.7104324196</v>
      </c>
      <c r="AB202" s="34">
        <v>0</v>
      </c>
      <c r="AC202" s="34">
        <v>1280803.3788694199</v>
      </c>
      <c r="AD202" s="34">
        <v>849765.59</v>
      </c>
      <c r="AE202" s="34">
        <v>511029.86662728002</v>
      </c>
      <c r="AF202" s="34"/>
      <c r="AG202" s="34">
        <v>140523.24640871998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731735.25000000012</v>
      </c>
      <c r="AN202" s="39">
        <v>56969.515600000006</v>
      </c>
      <c r="AO202" s="40">
        <v>110488.63140016003</v>
      </c>
      <c r="AP202" s="114">
        <f>+N202-'Приложение №2'!E202</f>
        <v>0</v>
      </c>
      <c r="AQ202" s="1">
        <v>660207.23</v>
      </c>
      <c r="AR202" s="1">
        <f t="shared" si="50"/>
        <v>167382</v>
      </c>
      <c r="AS202" s="1">
        <f>+(K202*10+L202*20)*12*30</f>
        <v>5907600</v>
      </c>
      <c r="AT202" s="36">
        <f t="shared" si="45"/>
        <v>-5346399.1324892798</v>
      </c>
    </row>
    <row r="203" spans="1:46" x14ac:dyDescent="0.25">
      <c r="A203" s="91">
        <f t="shared" si="54"/>
        <v>189</v>
      </c>
      <c r="B203" s="92">
        <f t="shared" si="55"/>
        <v>189</v>
      </c>
      <c r="C203" s="92" t="s">
        <v>111</v>
      </c>
      <c r="D203" s="92" t="s">
        <v>532</v>
      </c>
      <c r="E203" s="93">
        <v>1983</v>
      </c>
      <c r="F203" s="93">
        <v>2012</v>
      </c>
      <c r="G203" s="93" t="s">
        <v>45</v>
      </c>
      <c r="H203" s="93">
        <v>4</v>
      </c>
      <c r="I203" s="93">
        <v>6</v>
      </c>
      <c r="J203" s="52">
        <v>5867</v>
      </c>
      <c r="K203" s="52">
        <v>4942.2</v>
      </c>
      <c r="L203" s="52">
        <v>35.200000000000003</v>
      </c>
      <c r="M203" s="94">
        <v>212</v>
      </c>
      <c r="N203" s="78">
        <f t="shared" si="52"/>
        <v>2082590.2613292001</v>
      </c>
      <c r="O203" s="52"/>
      <c r="P203" s="79"/>
      <c r="Q203" s="79"/>
      <c r="R203" s="79">
        <f>+AQ203+AR203</f>
        <v>1940839.3800000001</v>
      </c>
      <c r="S203" s="79">
        <f>+'Приложение №2'!E203-'Приложение №1'!R203</f>
        <v>141750.8813292</v>
      </c>
      <c r="T203" s="52">
        <f>+'Приложение №2'!E203-'Приложение №1'!P203-'Приложение №1'!Q203-'Приложение №1'!R203-'Приложение №1'!S203</f>
        <v>0</v>
      </c>
      <c r="U203" s="79">
        <f t="shared" si="56"/>
        <v>418.4092621306707</v>
      </c>
      <c r="V203" s="79">
        <f t="shared" si="56"/>
        <v>418.4092621306707</v>
      </c>
      <c r="W203" s="95">
        <v>2022</v>
      </c>
      <c r="X203" s="36" t="e">
        <f>+#REF!-'[1]Приложение №1'!$P1738</f>
        <v>#REF!</v>
      </c>
      <c r="Z203" s="38">
        <f t="shared" si="57"/>
        <v>10424876.889999999</v>
      </c>
      <c r="AA203" s="34">
        <v>0</v>
      </c>
      <c r="AB203" s="34">
        <v>0</v>
      </c>
      <c r="AC203" s="34">
        <v>4158927.152916899</v>
      </c>
      <c r="AD203" s="34">
        <v>2686586.7666707998</v>
      </c>
      <c r="AE203" s="34">
        <v>1659377.25092916</v>
      </c>
      <c r="AF203" s="34"/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1629752.206</v>
      </c>
      <c r="AN203" s="39">
        <v>104248.76890000001</v>
      </c>
      <c r="AO203" s="40">
        <v>185984.74458314001</v>
      </c>
      <c r="AP203" s="114">
        <f>+N203-'Приложение №2'!E203</f>
        <v>0</v>
      </c>
      <c r="AQ203" s="1">
        <f>2070107.33-640553.15</f>
        <v>1429554.1800000002</v>
      </c>
      <c r="AR203" s="1">
        <f t="shared" si="50"/>
        <v>511285.2</v>
      </c>
      <c r="AS203" s="1">
        <f>+(K203*10+L203*20)*12*30-929957.98</f>
        <v>17115402.02</v>
      </c>
      <c r="AT203" s="36">
        <f t="shared" si="45"/>
        <v>-16973651.138670798</v>
      </c>
    </row>
    <row r="204" spans="1:46" x14ac:dyDescent="0.25">
      <c r="A204" s="91">
        <f t="shared" si="54"/>
        <v>190</v>
      </c>
      <c r="B204" s="92">
        <f t="shared" si="55"/>
        <v>190</v>
      </c>
      <c r="C204" s="92" t="s">
        <v>111</v>
      </c>
      <c r="D204" s="92" t="s">
        <v>533</v>
      </c>
      <c r="E204" s="93">
        <v>1969</v>
      </c>
      <c r="F204" s="93">
        <v>2009</v>
      </c>
      <c r="G204" s="93" t="s">
        <v>45</v>
      </c>
      <c r="H204" s="93">
        <v>4</v>
      </c>
      <c r="I204" s="93">
        <v>4</v>
      </c>
      <c r="J204" s="52">
        <v>2719.1</v>
      </c>
      <c r="K204" s="52">
        <v>2454</v>
      </c>
      <c r="L204" s="52">
        <v>66.5</v>
      </c>
      <c r="M204" s="94">
        <v>120</v>
      </c>
      <c r="N204" s="78">
        <f t="shared" si="52"/>
        <v>12546312.051344</v>
      </c>
      <c r="O204" s="52"/>
      <c r="P204" s="79">
        <v>3665916.33</v>
      </c>
      <c r="Q204" s="79"/>
      <c r="R204" s="79">
        <f>+AQ204+AR204</f>
        <v>1146784.83</v>
      </c>
      <c r="S204" s="79">
        <f>+'Приложение №2'!E204-'Приложение №1'!R204-P204</f>
        <v>7733610.8913439997</v>
      </c>
      <c r="T204" s="52">
        <f>+'Приложение №2'!E204-'Приложение №1'!P204-'Приложение №1'!Q204-'Приложение №1'!R204-'Приложение №1'!S204</f>
        <v>0</v>
      </c>
      <c r="U204" s="79">
        <f t="shared" si="56"/>
        <v>4977.7076180694303</v>
      </c>
      <c r="V204" s="79">
        <f t="shared" si="56"/>
        <v>4977.7076180694303</v>
      </c>
      <c r="W204" s="95">
        <v>2022</v>
      </c>
      <c r="X204" s="36" t="e">
        <f>+#REF!-'[1]Приложение №1'!$P1739</f>
        <v>#REF!</v>
      </c>
      <c r="Z204" s="38">
        <f t="shared" si="57"/>
        <v>14067048.463401999</v>
      </c>
      <c r="AA204" s="34">
        <v>0</v>
      </c>
      <c r="AB204" s="34">
        <v>0</v>
      </c>
      <c r="AC204" s="34">
        <v>0</v>
      </c>
      <c r="AD204" s="34">
        <v>0</v>
      </c>
      <c r="AE204" s="34">
        <v>850099.92968124012</v>
      </c>
      <c r="AF204" s="34"/>
      <c r="AG204" s="34">
        <v>0</v>
      </c>
      <c r="AH204" s="34">
        <v>0</v>
      </c>
      <c r="AI204" s="34">
        <v>0</v>
      </c>
      <c r="AJ204" s="34">
        <v>0</v>
      </c>
      <c r="AK204" s="34">
        <v>6122487.8099999996</v>
      </c>
      <c r="AL204" s="34">
        <v>6280344.04</v>
      </c>
      <c r="AM204" s="34">
        <v>592071.17800000007</v>
      </c>
      <c r="AN204" s="39">
        <v>53956.358600000007</v>
      </c>
      <c r="AO204" s="40">
        <v>168089.14712076</v>
      </c>
      <c r="AP204" s="114">
        <f>+N204-'Приложение №2'!E204</f>
        <v>0</v>
      </c>
      <c r="AQ204" s="1">
        <v>882910.83</v>
      </c>
      <c r="AR204" s="1">
        <f t="shared" si="50"/>
        <v>263874</v>
      </c>
      <c r="AS204" s="1">
        <f>+(K204*10+L204*20)*12*30</f>
        <v>9313200</v>
      </c>
      <c r="AT204" s="36">
        <f t="shared" si="45"/>
        <v>-1579589.1086560003</v>
      </c>
    </row>
    <row r="205" spans="1:46" x14ac:dyDescent="0.25">
      <c r="A205" s="91">
        <f t="shared" si="54"/>
        <v>191</v>
      </c>
      <c r="B205" s="92">
        <f t="shared" si="55"/>
        <v>191</v>
      </c>
      <c r="C205" s="92" t="s">
        <v>111</v>
      </c>
      <c r="D205" s="92" t="s">
        <v>453</v>
      </c>
      <c r="E205" s="93">
        <v>1967</v>
      </c>
      <c r="F205" s="93">
        <v>2008</v>
      </c>
      <c r="G205" s="93" t="s">
        <v>45</v>
      </c>
      <c r="H205" s="93">
        <v>4</v>
      </c>
      <c r="I205" s="93">
        <v>4</v>
      </c>
      <c r="J205" s="52">
        <v>2789.5</v>
      </c>
      <c r="K205" s="52">
        <v>2436</v>
      </c>
      <c r="L205" s="52">
        <v>98.5</v>
      </c>
      <c r="M205" s="94">
        <v>116</v>
      </c>
      <c r="N205" s="78">
        <f t="shared" si="52"/>
        <v>18257138.112024002</v>
      </c>
      <c r="O205" s="52"/>
      <c r="P205" s="79">
        <v>546289.42000000004</v>
      </c>
      <c r="Q205" s="79"/>
      <c r="R205" s="79">
        <v>1107518.53</v>
      </c>
      <c r="S205" s="79">
        <f>+AS205</f>
        <v>9478800</v>
      </c>
      <c r="T205" s="52">
        <f>+'Приложение №2'!E205-'Приложение №1'!P205-'Приложение №1'!Q205-'Приложение №1'!R205-'Приложение №1'!S205</f>
        <v>7124530.1620240007</v>
      </c>
      <c r="U205" s="79">
        <f t="shared" si="56"/>
        <v>7203.4476670049326</v>
      </c>
      <c r="V205" s="79">
        <f t="shared" si="56"/>
        <v>7203.4476670049326</v>
      </c>
      <c r="W205" s="95">
        <v>2022</v>
      </c>
      <c r="X205" s="36" t="e">
        <f>+#REF!-'[1]Приложение №1'!$P1301</f>
        <v>#REF!</v>
      </c>
      <c r="Z205" s="38">
        <f t="shared" si="57"/>
        <v>19003273.532024</v>
      </c>
      <c r="AA205" s="34">
        <v>4925306.53</v>
      </c>
      <c r="AB205" s="34">
        <v>0</v>
      </c>
      <c r="AC205" s="34">
        <v>0</v>
      </c>
      <c r="AD205" s="34">
        <v>0</v>
      </c>
      <c r="AE205" s="34">
        <v>844685.70089904009</v>
      </c>
      <c r="AF205" s="34"/>
      <c r="AG205" s="34">
        <v>0</v>
      </c>
      <c r="AH205" s="34">
        <v>0</v>
      </c>
      <c r="AI205" s="34">
        <v>0</v>
      </c>
      <c r="AJ205" s="34">
        <v>0</v>
      </c>
      <c r="AK205" s="34">
        <v>6067163.0700000003</v>
      </c>
      <c r="AL205" s="34">
        <v>6238206.8099999996</v>
      </c>
      <c r="AM205" s="34">
        <v>642911.348</v>
      </c>
      <c r="AN205" s="39">
        <v>54084.785600000003</v>
      </c>
      <c r="AO205" s="40">
        <v>230915.28752496</v>
      </c>
      <c r="AP205" s="114">
        <f>+N205-'Приложение №2'!E205</f>
        <v>0</v>
      </c>
      <c r="AQ205" s="1">
        <v>996118.85</v>
      </c>
      <c r="AR205" s="1">
        <f t="shared" si="50"/>
        <v>268566</v>
      </c>
      <c r="AS205" s="1">
        <f>+(K205*10+L205*20)*12*30</f>
        <v>9478800</v>
      </c>
      <c r="AT205" s="36">
        <f t="shared" si="45"/>
        <v>0</v>
      </c>
    </row>
    <row r="206" spans="1:46" x14ac:dyDescent="0.25">
      <c r="A206" s="91">
        <f t="shared" si="54"/>
        <v>192</v>
      </c>
      <c r="B206" s="92">
        <f t="shared" si="55"/>
        <v>192</v>
      </c>
      <c r="C206" s="92" t="s">
        <v>111</v>
      </c>
      <c r="D206" s="92" t="s">
        <v>534</v>
      </c>
      <c r="E206" s="93">
        <v>1975</v>
      </c>
      <c r="F206" s="93">
        <v>1985</v>
      </c>
      <c r="G206" s="93" t="s">
        <v>45</v>
      </c>
      <c r="H206" s="93">
        <v>4</v>
      </c>
      <c r="I206" s="93">
        <v>1</v>
      </c>
      <c r="J206" s="52">
        <v>2576.4</v>
      </c>
      <c r="K206" s="52">
        <v>1895.4</v>
      </c>
      <c r="L206" s="52">
        <v>169.5</v>
      </c>
      <c r="M206" s="94">
        <v>92</v>
      </c>
      <c r="N206" s="78">
        <f t="shared" si="52"/>
        <v>1095677.8849406198</v>
      </c>
      <c r="O206" s="52"/>
      <c r="P206" s="79"/>
      <c r="Q206" s="79"/>
      <c r="R206" s="79">
        <f>+AQ206+AR206</f>
        <v>1018495.6100000001</v>
      </c>
      <c r="S206" s="79">
        <f>+'Приложение №2'!E206-'Приложение №1'!R206</f>
        <v>77182.274940619711</v>
      </c>
      <c r="T206" s="52">
        <f>+'Приложение №2'!E206-'Приложение №1'!P206-'Приложение №1'!Q206-'Приложение №1'!R206-'Приложение №1'!S206</f>
        <v>0</v>
      </c>
      <c r="U206" s="79">
        <f t="shared" si="56"/>
        <v>530.62031330360776</v>
      </c>
      <c r="V206" s="79">
        <f t="shared" si="56"/>
        <v>530.62031330360776</v>
      </c>
      <c r="W206" s="95">
        <v>2022</v>
      </c>
      <c r="X206" s="36" t="e">
        <f>+#REF!-'[1]Приложение №1'!$P1740</f>
        <v>#REF!</v>
      </c>
      <c r="Z206" s="38">
        <f t="shared" si="57"/>
        <v>1957771.97</v>
      </c>
      <c r="AA206" s="34">
        <v>0</v>
      </c>
      <c r="AB206" s="34">
        <v>0</v>
      </c>
      <c r="AC206" s="34">
        <v>1705129.3283593801</v>
      </c>
      <c r="AD206" s="34">
        <v>0</v>
      </c>
      <c r="AE206" s="34">
        <v>0</v>
      </c>
      <c r="AF206" s="34"/>
      <c r="AG206" s="34">
        <v>0</v>
      </c>
      <c r="AH206" s="34">
        <v>0</v>
      </c>
      <c r="AI206" s="34">
        <v>0</v>
      </c>
      <c r="AJ206" s="34">
        <v>0</v>
      </c>
      <c r="AK206" s="34">
        <v>0</v>
      </c>
      <c r="AL206" s="34">
        <v>0</v>
      </c>
      <c r="AM206" s="34">
        <v>195777.19700000001</v>
      </c>
      <c r="AN206" s="39">
        <v>19577.719700000001</v>
      </c>
      <c r="AO206" s="40">
        <v>37287.724940620006</v>
      </c>
      <c r="AP206" s="114">
        <f>+N206-'Приложение №2'!E206</f>
        <v>0</v>
      </c>
      <c r="AQ206" s="1">
        <v>790586.81</v>
      </c>
      <c r="AR206" s="1">
        <f t="shared" si="50"/>
        <v>227908.8</v>
      </c>
      <c r="AS206" s="1">
        <f>+(K206*10+L206*20)*12*30</f>
        <v>8043840</v>
      </c>
      <c r="AT206" s="36">
        <f t="shared" si="45"/>
        <v>-7966657.7250593808</v>
      </c>
    </row>
    <row r="207" spans="1:46" x14ac:dyDescent="0.25">
      <c r="A207" s="91">
        <f t="shared" si="54"/>
        <v>193</v>
      </c>
      <c r="B207" s="92">
        <f t="shared" si="55"/>
        <v>193</v>
      </c>
      <c r="C207" s="92" t="s">
        <v>73</v>
      </c>
      <c r="D207" s="92" t="s">
        <v>734</v>
      </c>
      <c r="E207" s="93">
        <v>2005</v>
      </c>
      <c r="F207" s="93"/>
      <c r="G207" s="93" t="s">
        <v>45</v>
      </c>
      <c r="H207" s="93">
        <v>6</v>
      </c>
      <c r="I207" s="93">
        <v>1</v>
      </c>
      <c r="J207" s="52">
        <v>1214.0999999999999</v>
      </c>
      <c r="K207" s="52">
        <v>1104.5999999999999</v>
      </c>
      <c r="L207" s="52">
        <v>0</v>
      </c>
      <c r="M207" s="94">
        <v>41</v>
      </c>
      <c r="N207" s="78">
        <f t="shared" si="52"/>
        <v>4254086.16</v>
      </c>
      <c r="O207" s="52"/>
      <c r="P207" s="79"/>
      <c r="Q207" s="79"/>
      <c r="R207" s="79">
        <v>470428.61</v>
      </c>
      <c r="S207" s="79">
        <v>3783657.5500000003</v>
      </c>
      <c r="T207" s="79">
        <v>0</v>
      </c>
      <c r="U207" s="79">
        <f t="shared" si="56"/>
        <v>3851.2458446496476</v>
      </c>
      <c r="V207" s="79">
        <f t="shared" si="56"/>
        <v>3851.2458446496476</v>
      </c>
      <c r="W207" s="95">
        <v>2022</v>
      </c>
      <c r="X207" s="36" t="e">
        <f>+#REF!-'[1]Приложение №1'!$P586</f>
        <v>#REF!</v>
      </c>
      <c r="Z207" s="38">
        <f t="shared" si="57"/>
        <v>7345879.3544120006</v>
      </c>
      <c r="AA207" s="34">
        <v>0</v>
      </c>
      <c r="AB207" s="34">
        <v>0</v>
      </c>
      <c r="AC207" s="34">
        <v>0</v>
      </c>
      <c r="AD207" s="34">
        <v>0</v>
      </c>
      <c r="AE207" s="34">
        <v>491444.9</v>
      </c>
      <c r="AF207" s="34"/>
      <c r="AG207" s="34">
        <v>0</v>
      </c>
      <c r="AH207" s="34">
        <v>0</v>
      </c>
      <c r="AI207" s="34">
        <v>0</v>
      </c>
      <c r="AJ207" s="34">
        <v>0</v>
      </c>
      <c r="AK207" s="34">
        <v>2817572.53491042</v>
      </c>
      <c r="AL207" s="34">
        <v>3039081.7867057198</v>
      </c>
      <c r="AM207" s="34">
        <v>797894.04099999997</v>
      </c>
      <c r="AN207" s="39">
        <v>68910.799100000004</v>
      </c>
      <c r="AO207" s="40">
        <v>130975.29269586</v>
      </c>
      <c r="AP207" s="114">
        <f>+N207-'Приложение №2'!E207</f>
        <v>0</v>
      </c>
      <c r="AQ207" s="1">
        <v>547627.87</v>
      </c>
      <c r="AR207" s="1">
        <f t="shared" si="50"/>
        <v>112669.2</v>
      </c>
      <c r="AS207" s="1">
        <f>+(K207*10+L207*20)*12*30</f>
        <v>3976560</v>
      </c>
      <c r="AT207" s="36">
        <f t="shared" si="45"/>
        <v>-192902.44999999972</v>
      </c>
    </row>
    <row r="208" spans="1:46" x14ac:dyDescent="0.25">
      <c r="A208" s="91">
        <f t="shared" si="54"/>
        <v>194</v>
      </c>
      <c r="B208" s="92">
        <f t="shared" si="55"/>
        <v>194</v>
      </c>
      <c r="C208" s="97" t="s">
        <v>731</v>
      </c>
      <c r="D208" s="92" t="s">
        <v>735</v>
      </c>
      <c r="E208" s="93" t="s">
        <v>729</v>
      </c>
      <c r="F208" s="93"/>
      <c r="G208" s="93" t="s">
        <v>45</v>
      </c>
      <c r="H208" s="93" t="s">
        <v>579</v>
      </c>
      <c r="I208" s="93" t="s">
        <v>576</v>
      </c>
      <c r="J208" s="52">
        <v>1440.7</v>
      </c>
      <c r="K208" s="52">
        <v>820.56</v>
      </c>
      <c r="L208" s="52">
        <v>349.5</v>
      </c>
      <c r="M208" s="94">
        <v>48</v>
      </c>
      <c r="N208" s="78">
        <f t="shared" si="52"/>
        <v>566057.97</v>
      </c>
      <c r="O208" s="52">
        <v>0</v>
      </c>
      <c r="P208" s="79">
        <v>0</v>
      </c>
      <c r="Q208" s="79">
        <v>0</v>
      </c>
      <c r="R208" s="79">
        <v>566057.97</v>
      </c>
      <c r="S208" s="79"/>
      <c r="T208" s="79">
        <v>0</v>
      </c>
      <c r="U208" s="79">
        <f t="shared" si="56"/>
        <v>483.78542126044817</v>
      </c>
      <c r="V208" s="79">
        <f t="shared" si="56"/>
        <v>483.78542126044817</v>
      </c>
      <c r="W208" s="95">
        <v>2022</v>
      </c>
      <c r="X208" s="36"/>
      <c r="Z208" s="87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9"/>
      <c r="AO208" s="89"/>
      <c r="AP208" s="114">
        <f>+N208-'Приложение №2'!E208</f>
        <v>0</v>
      </c>
      <c r="AT208" s="36">
        <f t="shared" ref="AT208:AT271" si="58">+S208-AS208</f>
        <v>0</v>
      </c>
    </row>
    <row r="209" spans="1:51" x14ac:dyDescent="0.25">
      <c r="A209" s="91">
        <f t="shared" si="54"/>
        <v>195</v>
      </c>
      <c r="B209" s="92">
        <f t="shared" si="55"/>
        <v>195</v>
      </c>
      <c r="C209" s="97" t="s">
        <v>731</v>
      </c>
      <c r="D209" s="92" t="s">
        <v>736</v>
      </c>
      <c r="E209" s="93" t="s">
        <v>730</v>
      </c>
      <c r="F209" s="93"/>
      <c r="G209" s="93" t="s">
        <v>45</v>
      </c>
      <c r="H209" s="93" t="s">
        <v>579</v>
      </c>
      <c r="I209" s="93" t="s">
        <v>580</v>
      </c>
      <c r="J209" s="52">
        <v>819.9</v>
      </c>
      <c r="K209" s="52">
        <v>649</v>
      </c>
      <c r="L209" s="52">
        <v>0</v>
      </c>
      <c r="M209" s="94">
        <v>30</v>
      </c>
      <c r="N209" s="78">
        <f t="shared" si="52"/>
        <v>10770762.300000001</v>
      </c>
      <c r="O209" s="52">
        <v>0</v>
      </c>
      <c r="P209" s="79">
        <v>0</v>
      </c>
      <c r="Q209" s="79">
        <v>0</v>
      </c>
      <c r="R209" s="79">
        <v>10770762.300000001</v>
      </c>
      <c r="S209" s="79"/>
      <c r="T209" s="79">
        <v>0</v>
      </c>
      <c r="U209" s="79">
        <f t="shared" si="56"/>
        <v>16595.935747303545</v>
      </c>
      <c r="V209" s="79">
        <f t="shared" si="56"/>
        <v>16595.935747303545</v>
      </c>
      <c r="W209" s="95">
        <v>2022</v>
      </c>
      <c r="X209" s="36"/>
      <c r="Z209" s="87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9"/>
      <c r="AO209" s="89"/>
      <c r="AP209" s="114">
        <f>+N209-'Приложение №2'!E209</f>
        <v>0</v>
      </c>
      <c r="AT209" s="36">
        <f t="shared" si="58"/>
        <v>0</v>
      </c>
    </row>
    <row r="210" spans="1:51" s="67" customFormat="1" x14ac:dyDescent="0.25">
      <c r="A210" s="62"/>
      <c r="B210" s="62"/>
      <c r="C210" s="63"/>
      <c r="D210" s="126">
        <v>2023</v>
      </c>
      <c r="E210" s="69"/>
      <c r="F210" s="69"/>
      <c r="G210" s="69"/>
      <c r="H210" s="69"/>
      <c r="I210" s="69"/>
      <c r="J210" s="70">
        <f>SUM(J212:J468)</f>
        <v>907554.28999999969</v>
      </c>
      <c r="K210" s="70">
        <f>SUM(K212:K468)</f>
        <v>754863.48000000021</v>
      </c>
      <c r="L210" s="70">
        <f>SUM(L212:L468)</f>
        <v>43609.779999999992</v>
      </c>
      <c r="M210" s="70">
        <f>SUM(M212:M468)</f>
        <v>32129</v>
      </c>
      <c r="N210" s="70">
        <f>SUM(O210:T210)</f>
        <v>2607788989.985323</v>
      </c>
      <c r="O210" s="70">
        <f>SUM(O212:O468)</f>
        <v>0</v>
      </c>
      <c r="P210" s="70">
        <f>SUM(P211:P470)</f>
        <v>442532899.99850446</v>
      </c>
      <c r="Q210" s="70">
        <f>SUM(Q211:Q470)</f>
        <v>1737314.8149999999</v>
      </c>
      <c r="R210" s="70">
        <f>SUM(R211:R470)</f>
        <v>379058132.61029363</v>
      </c>
      <c r="S210" s="70">
        <f>SUM(S211:S470)</f>
        <v>1224672174.6237514</v>
      </c>
      <c r="T210" s="70">
        <f>SUM(T211:T470)</f>
        <v>559788467.9377737</v>
      </c>
      <c r="U210" s="71"/>
      <c r="V210" s="71"/>
      <c r="W210" s="72"/>
      <c r="X210" s="73"/>
      <c r="Z210" s="74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6"/>
      <c r="AO210" s="76"/>
      <c r="AP210" s="117">
        <f>+N210-'Приложение №2'!E210</f>
        <v>0</v>
      </c>
      <c r="AT210" s="73">
        <f>+P210+Q210+R210+S210+T210-'Приложение №2'!E210</f>
        <v>0</v>
      </c>
    </row>
    <row r="211" spans="1:51" x14ac:dyDescent="0.25">
      <c r="A211" s="91">
        <f>+A209+1</f>
        <v>196</v>
      </c>
      <c r="B211" s="92">
        <v>1</v>
      </c>
      <c r="C211" s="92" t="s">
        <v>55</v>
      </c>
      <c r="D211" s="92" t="s">
        <v>454</v>
      </c>
      <c r="E211" s="93">
        <v>1997</v>
      </c>
      <c r="F211" s="93">
        <v>2013</v>
      </c>
      <c r="G211" s="93" t="s">
        <v>45</v>
      </c>
      <c r="H211" s="93">
        <v>3</v>
      </c>
      <c r="I211" s="93">
        <v>3</v>
      </c>
      <c r="J211" s="52">
        <v>2554.6999999999998</v>
      </c>
      <c r="K211" s="52">
        <v>1158.4000000000001</v>
      </c>
      <c r="L211" s="52">
        <v>157.9</v>
      </c>
      <c r="M211" s="94">
        <v>40</v>
      </c>
      <c r="N211" s="86">
        <f t="shared" ref="N211:N231" si="59">+P211+Q211+R211+S211+T211</f>
        <v>20142166.740000002</v>
      </c>
      <c r="O211" s="52"/>
      <c r="P211" s="52">
        <v>7389025.9417176796</v>
      </c>
      <c r="Q211" s="52"/>
      <c r="R211" s="52">
        <f>+AQ211+AR211</f>
        <v>889526.11</v>
      </c>
      <c r="S211" s="52">
        <f>+AS211</f>
        <v>5307120</v>
      </c>
      <c r="T211" s="52">
        <f>+'Приложение №2'!E211-'Приложение №1'!P211-'Приложение №1'!Q211-'Приложение №1'!R211-'Приложение №1'!S211</f>
        <v>6556494.6882823221</v>
      </c>
      <c r="U211" s="52">
        <f t="shared" ref="U211:V230" si="60">$N211/($K211+$L211)</f>
        <v>15302.109503912481</v>
      </c>
      <c r="V211" s="52">
        <f t="shared" si="60"/>
        <v>15302.109503912481</v>
      </c>
      <c r="W211" s="95">
        <v>2023</v>
      </c>
      <c r="X211" s="36" t="e">
        <f>+#REF!-'[1]Приложение №1'!$P1469</f>
        <v>#REF!</v>
      </c>
      <c r="Z211" s="35">
        <f>SUM(AA211:AO211)</f>
        <v>50522516.669999994</v>
      </c>
      <c r="AA211" s="34">
        <v>5373102.4124122793</v>
      </c>
      <c r="AB211" s="34">
        <v>2799379.0984185603</v>
      </c>
      <c r="AC211" s="34">
        <v>1158345.46972326</v>
      </c>
      <c r="AD211" s="34">
        <v>601928.63075688004</v>
      </c>
      <c r="AE211" s="34">
        <v>0</v>
      </c>
      <c r="AF211" s="34"/>
      <c r="AG211" s="34">
        <v>439165.68767148</v>
      </c>
      <c r="AH211" s="34">
        <v>0</v>
      </c>
      <c r="AI211" s="34">
        <v>12048310.589364</v>
      </c>
      <c r="AJ211" s="34">
        <v>4856893.85457318</v>
      </c>
      <c r="AK211" s="34">
        <v>13999412.94979164</v>
      </c>
      <c r="AL211" s="34">
        <v>2997543.6040317602</v>
      </c>
      <c r="AM211" s="34">
        <v>4775024.6969000008</v>
      </c>
      <c r="AN211" s="34">
        <v>505225.1667</v>
      </c>
      <c r="AO211" s="37">
        <v>968184.50965696003</v>
      </c>
      <c r="AP211" s="114">
        <f>+N211-'Приложение №2'!E211</f>
        <v>0</v>
      </c>
      <c r="AQ211" s="1">
        <v>739157.71</v>
      </c>
      <c r="AR211" s="1">
        <f t="shared" ref="AR211:AR224" si="61">+(K211*10+L211*20)*12*0.85</f>
        <v>150368.4</v>
      </c>
      <c r="AS211" s="1">
        <f>+(K211*10+L211*20)*12*30</f>
        <v>5307120</v>
      </c>
      <c r="AT211" s="36">
        <f t="shared" si="58"/>
        <v>0</v>
      </c>
      <c r="AU211" s="36">
        <f>+P211-'[10]Приложение №1'!$P209</f>
        <v>0</v>
      </c>
      <c r="AV211" s="36">
        <f>+Q211-'[10]Приложение №1'!$Q209</f>
        <v>0</v>
      </c>
      <c r="AW211" s="36">
        <f>+R211-'[10]Приложение №1'!$R209</f>
        <v>0</v>
      </c>
      <c r="AX211" s="36">
        <f>+S211-'[10]Приложение №1'!$S209</f>
        <v>0</v>
      </c>
      <c r="AY211" s="36">
        <f>+T211-'[10]Приложение №1'!$T209</f>
        <v>0</v>
      </c>
    </row>
    <row r="212" spans="1:51" s="43" customFormat="1" x14ac:dyDescent="0.25">
      <c r="A212" s="98">
        <f t="shared" ref="A212:A235" si="62">+A211+1</f>
        <v>197</v>
      </c>
      <c r="B212" s="99">
        <f t="shared" ref="B212:B235" si="63">+B211+1</f>
        <v>2</v>
      </c>
      <c r="C212" s="92" t="s">
        <v>60</v>
      </c>
      <c r="D212" s="92" t="s">
        <v>564</v>
      </c>
      <c r="E212" s="93" t="s">
        <v>588</v>
      </c>
      <c r="F212" s="93"/>
      <c r="G212" s="93" t="s">
        <v>574</v>
      </c>
      <c r="H212" s="93" t="s">
        <v>586</v>
      </c>
      <c r="I212" s="93" t="s">
        <v>583</v>
      </c>
      <c r="J212" s="52">
        <v>3725.6</v>
      </c>
      <c r="K212" s="52">
        <v>3166.8</v>
      </c>
      <c r="L212" s="52">
        <v>0</v>
      </c>
      <c r="M212" s="94">
        <v>150</v>
      </c>
      <c r="N212" s="86">
        <f t="shared" si="59"/>
        <v>5736141.376241859</v>
      </c>
      <c r="O212" s="52">
        <v>0</v>
      </c>
      <c r="P212" s="79"/>
      <c r="Q212" s="79">
        <v>0</v>
      </c>
      <c r="R212" s="79">
        <f>+AQ212+AR212</f>
        <v>1967279.13</v>
      </c>
      <c r="S212" s="79">
        <f>+'Приложение №2'!E212-'Приложение №1'!R212</f>
        <v>3768862.2462418592</v>
      </c>
      <c r="T212" s="79"/>
      <c r="U212" s="52">
        <f t="shared" si="60"/>
        <v>1811.3367993690347</v>
      </c>
      <c r="V212" s="52">
        <f t="shared" si="60"/>
        <v>1811.3367993690347</v>
      </c>
      <c r="W212" s="95">
        <v>2023</v>
      </c>
      <c r="X212" s="43">
        <v>1326436.8899999999</v>
      </c>
      <c r="Y212" s="43">
        <f>+(K212*9.1+L212*18.19)*12</f>
        <v>345814.56</v>
      </c>
      <c r="Z212" s="128"/>
      <c r="AA212" s="130">
        <f>+N212-'[4]Приложение № 2'!E200</f>
        <v>-18708048.753342781</v>
      </c>
      <c r="AB212" s="128"/>
      <c r="AC212" s="128"/>
      <c r="AD212" s="130">
        <f>+N212-'[4]Приложение № 2'!E200</f>
        <v>-18708048.753342781</v>
      </c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14">
        <f>+N212-'Приложение №2'!E212</f>
        <v>0</v>
      </c>
      <c r="AQ212" s="43">
        <v>1644265.53</v>
      </c>
      <c r="AR212" s="1">
        <f t="shared" si="61"/>
        <v>323013.59999999998</v>
      </c>
      <c r="AS212" s="1">
        <f>+(K212*10+L212*20)*12*30</f>
        <v>11400480</v>
      </c>
      <c r="AT212" s="36">
        <f t="shared" si="58"/>
        <v>-7631617.7537581408</v>
      </c>
      <c r="AU212" s="36">
        <f>+P212-'[10]Приложение №1'!$P210</f>
        <v>0</v>
      </c>
      <c r="AV212" s="36">
        <f>+Q212-'[10]Приложение №1'!$Q210</f>
        <v>0</v>
      </c>
      <c r="AW212" s="36">
        <f>+R212-'[10]Приложение №1'!$R210</f>
        <v>0</v>
      </c>
      <c r="AX212" s="36">
        <f>+S212-'[10]Приложение №1'!$S210</f>
        <v>0</v>
      </c>
      <c r="AY212" s="36">
        <f>+T212-'[10]Приложение №1'!$T210</f>
        <v>0</v>
      </c>
    </row>
    <row r="213" spans="1:51" s="43" customFormat="1" x14ac:dyDescent="0.25">
      <c r="A213" s="98">
        <f t="shared" si="62"/>
        <v>198</v>
      </c>
      <c r="B213" s="99">
        <f t="shared" si="63"/>
        <v>3</v>
      </c>
      <c r="C213" s="92" t="s">
        <v>60</v>
      </c>
      <c r="D213" s="92" t="s">
        <v>565</v>
      </c>
      <c r="E213" s="93" t="s">
        <v>589</v>
      </c>
      <c r="F213" s="93"/>
      <c r="G213" s="93" t="s">
        <v>574</v>
      </c>
      <c r="H213" s="93" t="s">
        <v>586</v>
      </c>
      <c r="I213" s="93" t="s">
        <v>587</v>
      </c>
      <c r="J213" s="52">
        <v>5474.4</v>
      </c>
      <c r="K213" s="52">
        <v>4591</v>
      </c>
      <c r="L213" s="52">
        <v>74.8</v>
      </c>
      <c r="M213" s="94">
        <v>142</v>
      </c>
      <c r="N213" s="86">
        <f t="shared" si="59"/>
        <v>11407565.540871266</v>
      </c>
      <c r="O213" s="52">
        <v>0</v>
      </c>
      <c r="P213" s="79">
        <v>5182536.9001926761</v>
      </c>
      <c r="Q213" s="79">
        <v>0</v>
      </c>
      <c r="R213" s="79">
        <f>+AR213</f>
        <v>483541.2</v>
      </c>
      <c r="S213" s="79"/>
      <c r="T213" s="52">
        <f>+'Приложение №2'!E213-'Приложение №1'!P213-'Приложение №1'!Q213-'Приложение №1'!R213-'Приложение №1'!S213</f>
        <v>5741487.44067859</v>
      </c>
      <c r="U213" s="52">
        <f t="shared" si="60"/>
        <v>2444.9323890589535</v>
      </c>
      <c r="V213" s="52">
        <f t="shared" si="60"/>
        <v>2444.9323890589535</v>
      </c>
      <c r="W213" s="95">
        <v>2023</v>
      </c>
      <c r="X213" s="43">
        <v>1911755.57</v>
      </c>
      <c r="Y213" s="43">
        <f>+(K213*9.1+L213*18.19)*12</f>
        <v>517664.54399999999</v>
      </c>
      <c r="Z213" s="128"/>
      <c r="AA213" s="130">
        <f>+N213-'[4]Приложение № 2'!E201</f>
        <v>-17241659.040460575</v>
      </c>
      <c r="AB213" s="128"/>
      <c r="AC213" s="128"/>
      <c r="AD213" s="130">
        <f>+N213-'[4]Приложение № 2'!E201</f>
        <v>-17241659.040460575</v>
      </c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14">
        <f>+N213-'Приложение №2'!E213</f>
        <v>0</v>
      </c>
      <c r="AQ213" s="45">
        <f>2359832.72-R16</f>
        <v>-343147.54946666723</v>
      </c>
      <c r="AR213" s="1">
        <f t="shared" si="61"/>
        <v>483541.2</v>
      </c>
      <c r="AS213" s="1">
        <f>+(K213*10+L213*20)*12*30-S16</f>
        <v>-4053688.4800000004</v>
      </c>
      <c r="AT213" s="36">
        <f t="shared" si="58"/>
        <v>4053688.4800000004</v>
      </c>
      <c r="AU213" s="36">
        <f>+P213-'[10]Приложение №1'!$P211</f>
        <v>0</v>
      </c>
      <c r="AV213" s="36">
        <f>+Q213-'[10]Приложение №1'!$Q211</f>
        <v>0</v>
      </c>
      <c r="AW213" s="36">
        <f>+R213-'[10]Приложение №1'!$R211</f>
        <v>0</v>
      </c>
      <c r="AX213" s="36">
        <f>+S213-'[10]Приложение №1'!$S211</f>
        <v>0</v>
      </c>
      <c r="AY213" s="36">
        <f>+T213-'[10]Приложение №1'!$T211</f>
        <v>0</v>
      </c>
    </row>
    <row r="214" spans="1:51" s="43" customFormat="1" x14ac:dyDescent="0.25">
      <c r="A214" s="98">
        <f t="shared" si="62"/>
        <v>199</v>
      </c>
      <c r="B214" s="99">
        <f t="shared" si="63"/>
        <v>4</v>
      </c>
      <c r="C214" s="92" t="s">
        <v>60</v>
      </c>
      <c r="D214" s="92" t="s">
        <v>566</v>
      </c>
      <c r="E214" s="93" t="s">
        <v>590</v>
      </c>
      <c r="F214" s="93"/>
      <c r="G214" s="93" t="s">
        <v>574</v>
      </c>
      <c r="H214" s="93" t="s">
        <v>586</v>
      </c>
      <c r="I214" s="93" t="s">
        <v>587</v>
      </c>
      <c r="J214" s="52">
        <v>4657</v>
      </c>
      <c r="K214" s="52">
        <v>4657</v>
      </c>
      <c r="L214" s="52">
        <v>0</v>
      </c>
      <c r="M214" s="94">
        <v>172</v>
      </c>
      <c r="N214" s="86">
        <f t="shared" si="59"/>
        <v>11490103.106160862</v>
      </c>
      <c r="O214" s="52">
        <v>0</v>
      </c>
      <c r="P214" s="79">
        <v>5072123.3467405867</v>
      </c>
      <c r="Q214" s="79">
        <v>0</v>
      </c>
      <c r="R214" s="79">
        <f>+AR214</f>
        <v>475014</v>
      </c>
      <c r="S214" s="79">
        <f>+'Приложение №2'!E214-'Приложение №1'!R214-P214</f>
        <v>5942965.7594202757</v>
      </c>
      <c r="T214" s="52">
        <f>+'Приложение №2'!E214-'Приложение №1'!P214-'Приложение №1'!Q214-'Приложение №1'!R214-'Приложение №1'!S214</f>
        <v>0</v>
      </c>
      <c r="U214" s="52">
        <f t="shared" si="60"/>
        <v>2467.2757367749327</v>
      </c>
      <c r="V214" s="52">
        <f t="shared" si="60"/>
        <v>2467.2757367749327</v>
      </c>
      <c r="W214" s="95">
        <v>2023</v>
      </c>
      <c r="X214" s="43">
        <v>1982772.77</v>
      </c>
      <c r="Y214" s="43">
        <f>+(K214*9.1+L214*18.19)*12</f>
        <v>508544.39999999997</v>
      </c>
      <c r="Z214" s="128"/>
      <c r="AA214" s="130">
        <f>+N214-'[4]Приложение № 2'!E202</f>
        <v>-1659631.5638391394</v>
      </c>
      <c r="AB214" s="128"/>
      <c r="AC214" s="128"/>
      <c r="AD214" s="130">
        <f>+N214-'[4]Приложение № 2'!E202</f>
        <v>-1659631.5638391394</v>
      </c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14">
        <f>+N214-'Приложение №2'!E214</f>
        <v>0</v>
      </c>
      <c r="AQ214" s="45">
        <f>2457007.84-R17</f>
        <v>-475014</v>
      </c>
      <c r="AR214" s="1">
        <f t="shared" si="61"/>
        <v>475014</v>
      </c>
      <c r="AS214" s="1">
        <f>+(K214*10+L214*20)*12*30</f>
        <v>16765200</v>
      </c>
      <c r="AT214" s="36">
        <f t="shared" si="58"/>
        <v>-10822234.240579724</v>
      </c>
      <c r="AU214" s="36">
        <f>+P214-'[10]Приложение №1'!$P212</f>
        <v>0</v>
      </c>
      <c r="AV214" s="36">
        <f>+Q214-'[10]Приложение №1'!$Q212</f>
        <v>0</v>
      </c>
      <c r="AW214" s="36">
        <f>+R214-'[10]Приложение №1'!$R212</f>
        <v>0</v>
      </c>
      <c r="AX214" s="36">
        <f>+S214-'[10]Приложение №1'!$S212</f>
        <v>0</v>
      </c>
      <c r="AY214" s="36">
        <f>+T214-'[10]Приложение №1'!$T212</f>
        <v>0</v>
      </c>
    </row>
    <row r="215" spans="1:51" s="43" customFormat="1" x14ac:dyDescent="0.25">
      <c r="A215" s="98">
        <f t="shared" si="62"/>
        <v>200</v>
      </c>
      <c r="B215" s="99">
        <f t="shared" si="63"/>
        <v>5</v>
      </c>
      <c r="C215" s="92" t="s">
        <v>60</v>
      </c>
      <c r="D215" s="92" t="s">
        <v>567</v>
      </c>
      <c r="E215" s="93" t="s">
        <v>591</v>
      </c>
      <c r="F215" s="93"/>
      <c r="G215" s="93" t="s">
        <v>574</v>
      </c>
      <c r="H215" s="93" t="s">
        <v>586</v>
      </c>
      <c r="I215" s="93" t="s">
        <v>583</v>
      </c>
      <c r="J215" s="52">
        <v>3725.7</v>
      </c>
      <c r="K215" s="52">
        <v>3170.6</v>
      </c>
      <c r="L215" s="52">
        <v>0</v>
      </c>
      <c r="M215" s="94">
        <v>120</v>
      </c>
      <c r="N215" s="86">
        <f t="shared" si="59"/>
        <v>8312375.0256017661</v>
      </c>
      <c r="O215" s="52">
        <v>0</v>
      </c>
      <c r="P215" s="79">
        <v>7782041.3511919565</v>
      </c>
      <c r="Q215" s="79">
        <v>0</v>
      </c>
      <c r="R215" s="79">
        <f>+AR215</f>
        <v>323401.2</v>
      </c>
      <c r="S215" s="79"/>
      <c r="T215" s="79">
        <f>+'Приложение №2'!E215-'Приложение №1'!P215-'Приложение №1'!R215-'Приложение №1'!S215</f>
        <v>206932.47440980951</v>
      </c>
      <c r="U215" s="52">
        <f t="shared" si="60"/>
        <v>2621.704101937099</v>
      </c>
      <c r="V215" s="52">
        <f t="shared" si="60"/>
        <v>2621.704101937099</v>
      </c>
      <c r="W215" s="95">
        <v>2023</v>
      </c>
      <c r="X215" s="43">
        <v>1250350.7</v>
      </c>
      <c r="Y215" s="43">
        <f>+(K215*9.1+L215*18.19)*12</f>
        <v>346229.52</v>
      </c>
      <c r="Z215" s="128"/>
      <c r="AA215" s="130">
        <f>+N215-'[4]Приложение № 2'!E203</f>
        <v>6753474.4956017658</v>
      </c>
      <c r="AB215" s="128"/>
      <c r="AC215" s="128"/>
      <c r="AD215" s="130">
        <f>+N215-'[4]Приложение № 2'!E203</f>
        <v>6753474.4956017658</v>
      </c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14">
        <f>+N215-'Приложение №2'!E215</f>
        <v>0</v>
      </c>
      <c r="AQ215" s="45">
        <f>1554485.44-R18</f>
        <v>-323401.19999999995</v>
      </c>
      <c r="AR215" s="1">
        <f t="shared" si="61"/>
        <v>323401.2</v>
      </c>
      <c r="AS215" s="1">
        <f>+(K215*10+L215*20)*12*30-S18</f>
        <v>0</v>
      </c>
      <c r="AT215" s="36">
        <f t="shared" si="58"/>
        <v>0</v>
      </c>
      <c r="AU215" s="36">
        <f>+P215-'[10]Приложение №1'!$P213</f>
        <v>0</v>
      </c>
      <c r="AV215" s="36">
        <f>+Q215-'[10]Приложение №1'!$Q213</f>
        <v>0</v>
      </c>
      <c r="AW215" s="36">
        <f>+R215-'[10]Приложение №1'!$R213</f>
        <v>0</v>
      </c>
      <c r="AX215" s="36">
        <f>+S215-'[10]Приложение №1'!$S213</f>
        <v>0</v>
      </c>
      <c r="AY215" s="36">
        <f>+T215-'[10]Приложение №1'!$T213</f>
        <v>0</v>
      </c>
    </row>
    <row r="216" spans="1:51" x14ac:dyDescent="0.25">
      <c r="A216" s="98">
        <f t="shared" si="62"/>
        <v>201</v>
      </c>
      <c r="B216" s="99">
        <f t="shared" si="63"/>
        <v>6</v>
      </c>
      <c r="C216" s="92" t="s">
        <v>61</v>
      </c>
      <c r="D216" s="92" t="s">
        <v>126</v>
      </c>
      <c r="E216" s="93">
        <v>1985</v>
      </c>
      <c r="F216" s="93">
        <v>1985</v>
      </c>
      <c r="G216" s="93" t="s">
        <v>45</v>
      </c>
      <c r="H216" s="93">
        <v>4</v>
      </c>
      <c r="I216" s="93">
        <v>2</v>
      </c>
      <c r="J216" s="52">
        <v>1511.1</v>
      </c>
      <c r="K216" s="52">
        <v>1366.85</v>
      </c>
      <c r="L216" s="52">
        <v>0</v>
      </c>
      <c r="M216" s="94">
        <v>62</v>
      </c>
      <c r="N216" s="86">
        <f t="shared" si="59"/>
        <v>3192771.5425127186</v>
      </c>
      <c r="O216" s="52"/>
      <c r="P216" s="79">
        <v>478248.08737109351</v>
      </c>
      <c r="Q216" s="79"/>
      <c r="R216" s="79">
        <f t="shared" ref="R216:R227" si="64">+AQ216+AR216</f>
        <v>732918.84</v>
      </c>
      <c r="S216" s="79">
        <f>+'Приложение №2'!E216-'Приложение №1'!P216-'Приложение №1'!Q216-'Приложение №1'!R216</f>
        <v>1981604.6151416251</v>
      </c>
      <c r="T216" s="52"/>
      <c r="U216" s="52">
        <f t="shared" si="60"/>
        <v>2335.8609521986455</v>
      </c>
      <c r="V216" s="52">
        <f t="shared" si="60"/>
        <v>2335.8609521986455</v>
      </c>
      <c r="W216" s="95">
        <v>2023</v>
      </c>
      <c r="X216" s="36" t="e">
        <f>+#REF!-'[1]Приложение №1'!$P557</f>
        <v>#REF!</v>
      </c>
      <c r="Z216" s="38">
        <f>SUM(AA216:AO216)</f>
        <v>7089248.6021132804</v>
      </c>
      <c r="AA216" s="34">
        <v>0</v>
      </c>
      <c r="AB216" s="34">
        <v>0</v>
      </c>
      <c r="AC216" s="34">
        <v>0</v>
      </c>
      <c r="AD216" s="34">
        <v>0</v>
      </c>
      <c r="AE216" s="34">
        <v>0</v>
      </c>
      <c r="AF216" s="34"/>
      <c r="AG216" s="34">
        <v>0</v>
      </c>
      <c r="AH216" s="34">
        <v>0</v>
      </c>
      <c r="AI216" s="34">
        <v>0</v>
      </c>
      <c r="AJ216" s="34">
        <v>2448913.4700000002</v>
      </c>
      <c r="AK216" s="34">
        <v>3110879.85</v>
      </c>
      <c r="AL216" s="34">
        <v>1036083.9228779406</v>
      </c>
      <c r="AM216" s="34">
        <v>392917.04065692797</v>
      </c>
      <c r="AN216" s="39">
        <v>18562.626065692799</v>
      </c>
      <c r="AO216" s="40">
        <v>81891.69251271851</v>
      </c>
      <c r="AP216" s="114">
        <f>+N216-'Приложение №2'!E216</f>
        <v>0</v>
      </c>
      <c r="AQ216" s="1">
        <v>593500.14</v>
      </c>
      <c r="AR216" s="1">
        <f t="shared" si="61"/>
        <v>139418.69999999998</v>
      </c>
      <c r="AS216" s="1">
        <f t="shared" ref="AS216:AS224" si="65">+(K216*10+L216*20)*12*30</f>
        <v>4920660</v>
      </c>
      <c r="AT216" s="36">
        <f t="shared" si="58"/>
        <v>-2939055.3848583749</v>
      </c>
      <c r="AU216" s="36">
        <f>+P216-'[10]Приложение №1'!$P214</f>
        <v>0</v>
      </c>
      <c r="AV216" s="36">
        <f>+Q216-'[10]Приложение №1'!$Q214</f>
        <v>0</v>
      </c>
      <c r="AW216" s="36">
        <f>+R216-'[10]Приложение №1'!$R214</f>
        <v>0</v>
      </c>
      <c r="AX216" s="36">
        <f>+S216-'[10]Приложение №1'!$S214</f>
        <v>0</v>
      </c>
      <c r="AY216" s="36">
        <f>+T216-'[10]Приложение №1'!$T214</f>
        <v>0</v>
      </c>
    </row>
    <row r="217" spans="1:51" x14ac:dyDescent="0.25">
      <c r="A217" s="98">
        <f t="shared" si="62"/>
        <v>202</v>
      </c>
      <c r="B217" s="99">
        <f t="shared" si="63"/>
        <v>7</v>
      </c>
      <c r="C217" s="92" t="s">
        <v>61</v>
      </c>
      <c r="D217" s="92" t="s">
        <v>281</v>
      </c>
      <c r="E217" s="93">
        <v>1989</v>
      </c>
      <c r="F217" s="93">
        <v>2012</v>
      </c>
      <c r="G217" s="93" t="s">
        <v>45</v>
      </c>
      <c r="H217" s="93">
        <v>5</v>
      </c>
      <c r="I217" s="93">
        <v>4</v>
      </c>
      <c r="J217" s="52">
        <v>5759.5</v>
      </c>
      <c r="K217" s="52">
        <v>4823.5</v>
      </c>
      <c r="L217" s="52">
        <v>45.7</v>
      </c>
      <c r="M217" s="94">
        <v>161</v>
      </c>
      <c r="N217" s="86">
        <f t="shared" si="59"/>
        <v>7061196.7887973767</v>
      </c>
      <c r="O217" s="52"/>
      <c r="P217" s="79"/>
      <c r="Q217" s="79"/>
      <c r="R217" s="79">
        <f t="shared" si="64"/>
        <v>2885461.1399999997</v>
      </c>
      <c r="S217" s="79">
        <f>+'Приложение №2'!E217-'Приложение №1'!R217</f>
        <v>4175735.648797377</v>
      </c>
      <c r="T217" s="79">
        <f>+'Приложение №2'!E217-'Приложение №1'!P217-'Приложение №1'!Q217-'Приложение №1'!R217-'Приложение №1'!S217</f>
        <v>0</v>
      </c>
      <c r="U217" s="52">
        <f t="shared" si="60"/>
        <v>1450.1759608965285</v>
      </c>
      <c r="V217" s="52">
        <f t="shared" si="60"/>
        <v>1450.1759608965285</v>
      </c>
      <c r="W217" s="95">
        <v>2023</v>
      </c>
      <c r="X217" s="36" t="e">
        <f>+#REF!-'[1]Приложение №1'!$P1506</f>
        <v>#REF!</v>
      </c>
      <c r="Z217" s="38">
        <f>SUM(AA217:AO217)</f>
        <v>25451028.17090496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/>
      <c r="AG217" s="34">
        <v>0</v>
      </c>
      <c r="AH217" s="34">
        <v>0</v>
      </c>
      <c r="AI217" s="34">
        <v>0</v>
      </c>
      <c r="AJ217" s="34">
        <v>8223538.8330426235</v>
      </c>
      <c r="AK217" s="34">
        <v>10255795.807027867</v>
      </c>
      <c r="AL217" s="34">
        <v>3687340.1494918675</v>
      </c>
      <c r="AM217" s="34">
        <v>2545102.8170904964</v>
      </c>
      <c r="AN217" s="39">
        <v>254510.28170904962</v>
      </c>
      <c r="AO217" s="40">
        <v>484740.28254305595</v>
      </c>
      <c r="AP217" s="114">
        <f>+N217-'Приложение №2'!E217</f>
        <v>0</v>
      </c>
      <c r="AQ217" s="1">
        <v>2384141.34</v>
      </c>
      <c r="AR217" s="1">
        <f t="shared" si="61"/>
        <v>501319.8</v>
      </c>
      <c r="AS217" s="1">
        <f t="shared" si="65"/>
        <v>17693640</v>
      </c>
      <c r="AT217" s="36">
        <f t="shared" si="58"/>
        <v>-13517904.351202622</v>
      </c>
      <c r="AU217" s="36">
        <f>+P217-'[10]Приложение №1'!$P215</f>
        <v>0</v>
      </c>
      <c r="AV217" s="36">
        <f>+Q217-'[10]Приложение №1'!$Q215</f>
        <v>0</v>
      </c>
      <c r="AW217" s="36">
        <f>+R217-'[10]Приложение №1'!$R215</f>
        <v>0</v>
      </c>
      <c r="AX217" s="36">
        <f>+S217-'[10]Приложение №1'!$S215</f>
        <v>0</v>
      </c>
      <c r="AY217" s="36">
        <f>+T217-'[10]Приложение №1'!$T215</f>
        <v>0</v>
      </c>
    </row>
    <row r="218" spans="1:51" s="43" customFormat="1" x14ac:dyDescent="0.25">
      <c r="A218" s="98">
        <f t="shared" si="62"/>
        <v>203</v>
      </c>
      <c r="B218" s="99">
        <f t="shared" si="63"/>
        <v>8</v>
      </c>
      <c r="C218" s="92" t="s">
        <v>599</v>
      </c>
      <c r="D218" s="92" t="s">
        <v>600</v>
      </c>
      <c r="E218" s="93" t="s">
        <v>601</v>
      </c>
      <c r="F218" s="93"/>
      <c r="G218" s="93" t="s">
        <v>574</v>
      </c>
      <c r="H218" s="93" t="s">
        <v>586</v>
      </c>
      <c r="I218" s="93" t="s">
        <v>583</v>
      </c>
      <c r="J218" s="52">
        <v>3731.6</v>
      </c>
      <c r="K218" s="52">
        <v>3131.6</v>
      </c>
      <c r="L218" s="52">
        <v>600</v>
      </c>
      <c r="M218" s="94">
        <v>135</v>
      </c>
      <c r="N218" s="86">
        <f t="shared" si="59"/>
        <v>21778467.133572862</v>
      </c>
      <c r="O218" s="52">
        <v>0</v>
      </c>
      <c r="P218" s="79">
        <v>1120717.4520800433</v>
      </c>
      <c r="Q218" s="79">
        <v>0</v>
      </c>
      <c r="R218" s="79">
        <f t="shared" si="64"/>
        <v>1473604.42</v>
      </c>
      <c r="S218" s="79">
        <f t="shared" ref="S218:S223" si="66">+AS218</f>
        <v>15593760</v>
      </c>
      <c r="T218" s="79">
        <f>+'Приложение №2'!E218-'Приложение №1'!P218-'Приложение №1'!R218-'Приложение №1'!S218</f>
        <v>3590385.2614928186</v>
      </c>
      <c r="U218" s="52">
        <f t="shared" si="60"/>
        <v>5836.227659334565</v>
      </c>
      <c r="V218" s="52">
        <f t="shared" si="60"/>
        <v>5836.227659334565</v>
      </c>
      <c r="W218" s="95">
        <v>2023</v>
      </c>
      <c r="X218" s="43">
        <v>812156.34</v>
      </c>
      <c r="Y218" s="43">
        <f t="shared" ref="Y218:Y223" si="67">+(K218*9.1+L218*18.19)*12</f>
        <v>472938.72</v>
      </c>
      <c r="Z218" s="128"/>
      <c r="AA218" s="130">
        <f>+N218-'[4]Приложение № 2'!E205</f>
        <v>14967133.702427261</v>
      </c>
      <c r="AB218" s="128"/>
      <c r="AC218" s="128"/>
      <c r="AD218" s="130">
        <f>+N218-'[4]Приложение № 2'!E205</f>
        <v>14967133.702427261</v>
      </c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14">
        <f>+N218-'Приложение №2'!E218</f>
        <v>0</v>
      </c>
      <c r="AQ218" s="43">
        <v>1031781.22</v>
      </c>
      <c r="AR218" s="1">
        <f t="shared" si="61"/>
        <v>441823.2</v>
      </c>
      <c r="AS218" s="1">
        <f t="shared" si="65"/>
        <v>15593760</v>
      </c>
      <c r="AT218" s="36">
        <f t="shared" si="58"/>
        <v>0</v>
      </c>
      <c r="AU218" s="36">
        <f>+P218-'[10]Приложение №1'!$P216</f>
        <v>0</v>
      </c>
      <c r="AV218" s="36">
        <f>+Q218-'[10]Приложение №1'!$Q216</f>
        <v>0</v>
      </c>
      <c r="AW218" s="36">
        <f>+R218-'[10]Приложение №1'!$R216</f>
        <v>0</v>
      </c>
      <c r="AX218" s="36">
        <f>+S218-'[10]Приложение №1'!$S216</f>
        <v>0</v>
      </c>
      <c r="AY218" s="36">
        <f>+T218-'[10]Приложение №1'!$T216</f>
        <v>2832093.4422520753</v>
      </c>
    </row>
    <row r="219" spans="1:51" s="43" customFormat="1" x14ac:dyDescent="0.25">
      <c r="A219" s="98">
        <f t="shared" si="62"/>
        <v>204</v>
      </c>
      <c r="B219" s="99">
        <f t="shared" si="63"/>
        <v>9</v>
      </c>
      <c r="C219" s="92" t="s">
        <v>599</v>
      </c>
      <c r="D219" s="92" t="s">
        <v>602</v>
      </c>
      <c r="E219" s="93" t="s">
        <v>603</v>
      </c>
      <c r="F219" s="93"/>
      <c r="G219" s="93" t="s">
        <v>574</v>
      </c>
      <c r="H219" s="93" t="s">
        <v>586</v>
      </c>
      <c r="I219" s="93" t="s">
        <v>586</v>
      </c>
      <c r="J219" s="52">
        <v>4283</v>
      </c>
      <c r="K219" s="52">
        <v>3860.1</v>
      </c>
      <c r="L219" s="52">
        <v>409</v>
      </c>
      <c r="M219" s="94">
        <v>142</v>
      </c>
      <c r="N219" s="86">
        <f t="shared" si="59"/>
        <v>24576346.384432133</v>
      </c>
      <c r="O219" s="52">
        <v>0</v>
      </c>
      <c r="P219" s="79">
        <v>1586711.6355164612</v>
      </c>
      <c r="Q219" s="79">
        <v>0</v>
      </c>
      <c r="R219" s="79">
        <f t="shared" si="64"/>
        <v>1815383.5899999999</v>
      </c>
      <c r="S219" s="79">
        <f t="shared" si="66"/>
        <v>16841160</v>
      </c>
      <c r="T219" s="79">
        <f>+'Приложение №2'!E219-'Приложение №1'!P219-'Приложение №1'!R219-'Приложение №1'!S219</f>
        <v>4333091.1589156725</v>
      </c>
      <c r="U219" s="52">
        <f t="shared" si="60"/>
        <v>5756.7980099862107</v>
      </c>
      <c r="V219" s="52">
        <f t="shared" si="60"/>
        <v>5756.7980099862107</v>
      </c>
      <c r="W219" s="95">
        <v>2023</v>
      </c>
      <c r="X219" s="43">
        <v>1086066.79</v>
      </c>
      <c r="Y219" s="43">
        <f t="shared" si="67"/>
        <v>510799.43999999994</v>
      </c>
      <c r="Z219" s="128"/>
      <c r="AA219" s="130">
        <f>+N219-'[4]Приложение № 2'!E206</f>
        <v>11447164.084432133</v>
      </c>
      <c r="AB219" s="128"/>
      <c r="AC219" s="128"/>
      <c r="AD219" s="130">
        <f>+N219-'[4]Приложение № 2'!E206</f>
        <v>11447164.084432133</v>
      </c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14">
        <f>+N219-'Приложение №2'!E219</f>
        <v>0</v>
      </c>
      <c r="AQ219" s="43">
        <v>1338217.3899999999</v>
      </c>
      <c r="AR219" s="1">
        <f t="shared" si="61"/>
        <v>477166.2</v>
      </c>
      <c r="AS219" s="1">
        <f t="shared" si="65"/>
        <v>16841160</v>
      </c>
      <c r="AT219" s="36">
        <f t="shared" si="58"/>
        <v>0</v>
      </c>
      <c r="AU219" s="36">
        <f>+P219-'[10]Приложение №1'!$P217</f>
        <v>0</v>
      </c>
      <c r="AV219" s="36">
        <f>+Q219-'[10]Приложение №1'!$Q217</f>
        <v>0</v>
      </c>
      <c r="AW219" s="36">
        <f>+R219-'[10]Приложение №1'!$R217</f>
        <v>0</v>
      </c>
      <c r="AX219" s="36">
        <f>+S219-'[10]Приложение №1'!$S217</f>
        <v>0</v>
      </c>
      <c r="AY219" s="36">
        <f>+T219-'[10]Приложение №1'!$T217</f>
        <v>2819041.4160054661</v>
      </c>
    </row>
    <row r="220" spans="1:51" s="43" customFormat="1" x14ac:dyDescent="0.25">
      <c r="A220" s="98">
        <f t="shared" si="62"/>
        <v>205</v>
      </c>
      <c r="B220" s="99">
        <f t="shared" si="63"/>
        <v>10</v>
      </c>
      <c r="C220" s="92" t="s">
        <v>599</v>
      </c>
      <c r="D220" s="92" t="s">
        <v>604</v>
      </c>
      <c r="E220" s="93" t="s">
        <v>605</v>
      </c>
      <c r="F220" s="93"/>
      <c r="G220" s="93" t="s">
        <v>574</v>
      </c>
      <c r="H220" s="93" t="s">
        <v>586</v>
      </c>
      <c r="I220" s="93" t="s">
        <v>579</v>
      </c>
      <c r="J220" s="52">
        <v>3806</v>
      </c>
      <c r="K220" s="52">
        <v>3356.9</v>
      </c>
      <c r="L220" s="52">
        <v>351</v>
      </c>
      <c r="M220" s="94">
        <v>104</v>
      </c>
      <c r="N220" s="86">
        <f t="shared" si="59"/>
        <v>22966511.338083457</v>
      </c>
      <c r="O220" s="52">
        <v>0</v>
      </c>
      <c r="P220" s="79">
        <v>1385807.9601764705</v>
      </c>
      <c r="Q220" s="79">
        <v>0</v>
      </c>
      <c r="R220" s="79">
        <f t="shared" si="64"/>
        <v>1723427.12</v>
      </c>
      <c r="S220" s="79">
        <f t="shared" si="66"/>
        <v>14612040</v>
      </c>
      <c r="T220" s="79">
        <f>+'Приложение №2'!E220-'Приложение №1'!P220-'Приложение №1'!R220-'Приложение №1'!S220</f>
        <v>5245236.2579069845</v>
      </c>
      <c r="U220" s="52">
        <f t="shared" si="60"/>
        <v>6193.9403268921642</v>
      </c>
      <c r="V220" s="52">
        <f t="shared" si="60"/>
        <v>6193.9403268921642</v>
      </c>
      <c r="W220" s="95">
        <v>2023</v>
      </c>
      <c r="X220" s="43">
        <v>1052695.6299999999</v>
      </c>
      <c r="Y220" s="43">
        <f t="shared" si="67"/>
        <v>443189.76000000001</v>
      </c>
      <c r="Z220" s="128"/>
      <c r="AA220" s="130">
        <f>+N220-'[4]Приложение № 2'!E207</f>
        <v>9623692.4980834555</v>
      </c>
      <c r="AB220" s="128"/>
      <c r="AC220" s="128"/>
      <c r="AD220" s="130">
        <f>+N220-'[4]Приложение № 2'!E207</f>
        <v>9623692.4980834555</v>
      </c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14">
        <f>+N220-'Приложение №2'!E220</f>
        <v>0</v>
      </c>
      <c r="AQ220" s="43">
        <v>1309419.32</v>
      </c>
      <c r="AR220" s="1">
        <f t="shared" si="61"/>
        <v>414007.8</v>
      </c>
      <c r="AS220" s="1">
        <f t="shared" si="65"/>
        <v>14612040</v>
      </c>
      <c r="AT220" s="36">
        <f t="shared" si="58"/>
        <v>0</v>
      </c>
      <c r="AU220" s="36">
        <f>+P220-'[10]Приложение №1'!$P218</f>
        <v>0</v>
      </c>
      <c r="AV220" s="36">
        <f>+Q220-'[10]Приложение №1'!$Q218</f>
        <v>0</v>
      </c>
      <c r="AW220" s="36">
        <f>+R220-'[10]Приложение №1'!$R218</f>
        <v>0</v>
      </c>
      <c r="AX220" s="36">
        <f>+S220-'[10]Приложение №1'!$S218</f>
        <v>0</v>
      </c>
      <c r="AY220" s="36">
        <f>+T220-'[10]Приложение №1'!$T218</f>
        <v>3574551.2314435951</v>
      </c>
    </row>
    <row r="221" spans="1:51" s="43" customFormat="1" x14ac:dyDescent="0.25">
      <c r="A221" s="98">
        <f t="shared" si="62"/>
        <v>206</v>
      </c>
      <c r="B221" s="99">
        <f t="shared" si="63"/>
        <v>11</v>
      </c>
      <c r="C221" s="92" t="s">
        <v>599</v>
      </c>
      <c r="D221" s="92" t="s">
        <v>606</v>
      </c>
      <c r="E221" s="93" t="s">
        <v>582</v>
      </c>
      <c r="F221" s="93"/>
      <c r="G221" s="93" t="s">
        <v>574</v>
      </c>
      <c r="H221" s="93" t="s">
        <v>586</v>
      </c>
      <c r="I221" s="93" t="s">
        <v>579</v>
      </c>
      <c r="J221" s="52">
        <v>3860</v>
      </c>
      <c r="K221" s="52">
        <v>3379.8</v>
      </c>
      <c r="L221" s="52">
        <v>405</v>
      </c>
      <c r="M221" s="94">
        <v>121</v>
      </c>
      <c r="N221" s="86">
        <f t="shared" si="59"/>
        <v>22903242.711807746</v>
      </c>
      <c r="O221" s="52">
        <v>0</v>
      </c>
      <c r="P221" s="79">
        <v>1423763.6988494929</v>
      </c>
      <c r="Q221" s="79">
        <v>0</v>
      </c>
      <c r="R221" s="79">
        <f t="shared" si="64"/>
        <v>1519004.0299999998</v>
      </c>
      <c r="S221" s="79">
        <f t="shared" si="66"/>
        <v>15083280</v>
      </c>
      <c r="T221" s="79">
        <f>+'Приложение №2'!E221-'Приложение №1'!P221-'Приложение №1'!R221-'Приложение №1'!S221</f>
        <v>4877194.9829582535</v>
      </c>
      <c r="U221" s="52">
        <f t="shared" si="60"/>
        <v>6051.3746332191249</v>
      </c>
      <c r="V221" s="52">
        <f t="shared" si="60"/>
        <v>6051.3746332191249</v>
      </c>
      <c r="W221" s="95">
        <v>2023</v>
      </c>
      <c r="X221" s="43">
        <v>866092.98</v>
      </c>
      <c r="Y221" s="43">
        <f t="shared" si="67"/>
        <v>457477.56000000006</v>
      </c>
      <c r="Z221" s="128"/>
      <c r="AA221" s="130">
        <f>+N221-'[4]Приложение № 2'!E208</f>
        <v>15835761.287052546</v>
      </c>
      <c r="AB221" s="128"/>
      <c r="AC221" s="128"/>
      <c r="AD221" s="130">
        <f>+N221-'[4]Приложение № 2'!E208</f>
        <v>15835761.287052546</v>
      </c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14">
        <f>+N221-'Приложение №2'!E221</f>
        <v>0</v>
      </c>
      <c r="AQ221" s="43">
        <v>1091644.43</v>
      </c>
      <c r="AR221" s="1">
        <f t="shared" si="61"/>
        <v>427359.6</v>
      </c>
      <c r="AS221" s="1">
        <f t="shared" si="65"/>
        <v>15083280</v>
      </c>
      <c r="AT221" s="36">
        <f t="shared" si="58"/>
        <v>0</v>
      </c>
      <c r="AU221" s="36">
        <f>+P221-'[10]Приложение №1'!$P219</f>
        <v>0</v>
      </c>
      <c r="AV221" s="36">
        <f>+Q221-'[10]Приложение №1'!$Q219</f>
        <v>0</v>
      </c>
      <c r="AW221" s="36">
        <f>+R221-'[10]Приложение №1'!$R219</f>
        <v>0</v>
      </c>
      <c r="AX221" s="36">
        <f>+S221-'[10]Приложение №1'!$S219</f>
        <v>0</v>
      </c>
      <c r="AY221" s="36">
        <f>+T221-'[10]Приложение №1'!$T219</f>
        <v>3268322.1584945899</v>
      </c>
    </row>
    <row r="222" spans="1:51" s="43" customFormat="1" x14ac:dyDescent="0.25">
      <c r="A222" s="98">
        <f t="shared" si="62"/>
        <v>207</v>
      </c>
      <c r="B222" s="99">
        <f t="shared" si="63"/>
        <v>12</v>
      </c>
      <c r="C222" s="92" t="s">
        <v>599</v>
      </c>
      <c r="D222" s="92" t="s">
        <v>607</v>
      </c>
      <c r="E222" s="93" t="s">
        <v>585</v>
      </c>
      <c r="F222" s="93"/>
      <c r="G222" s="93" t="s">
        <v>574</v>
      </c>
      <c r="H222" s="93" t="s">
        <v>586</v>
      </c>
      <c r="I222" s="93" t="s">
        <v>579</v>
      </c>
      <c r="J222" s="52">
        <v>3821</v>
      </c>
      <c r="K222" s="52">
        <v>3372.2</v>
      </c>
      <c r="L222" s="52">
        <v>340</v>
      </c>
      <c r="M222" s="94">
        <v>99</v>
      </c>
      <c r="N222" s="86">
        <f t="shared" si="59"/>
        <v>22818884.543440126</v>
      </c>
      <c r="O222" s="52">
        <v>0</v>
      </c>
      <c r="P222" s="79">
        <v>1428537.26925231</v>
      </c>
      <c r="Q222" s="79">
        <v>0</v>
      </c>
      <c r="R222" s="79">
        <f t="shared" si="64"/>
        <v>1661944.5499999998</v>
      </c>
      <c r="S222" s="79">
        <f t="shared" si="66"/>
        <v>14587920</v>
      </c>
      <c r="T222" s="79">
        <f>+'Приложение №2'!E222-'Приложение №1'!P222-'Приложение №1'!R222-'Приложение №1'!S222</f>
        <v>5140482.7241878174</v>
      </c>
      <c r="U222" s="52">
        <f t="shared" si="60"/>
        <v>6146.997614201855</v>
      </c>
      <c r="V222" s="52">
        <f t="shared" si="60"/>
        <v>6146.997614201855</v>
      </c>
      <c r="W222" s="95">
        <v>2023</v>
      </c>
      <c r="X222" s="43">
        <v>992414.38</v>
      </c>
      <c r="Y222" s="43">
        <f t="shared" si="67"/>
        <v>442459.43999999994</v>
      </c>
      <c r="Z222" s="128"/>
      <c r="AA222" s="130">
        <f>+N222-'[4]Приложение № 2'!E209</f>
        <v>12982311.202604927</v>
      </c>
      <c r="AB222" s="128"/>
      <c r="AC222" s="128"/>
      <c r="AD222" s="130">
        <f>+N222-'[4]Приложение № 2'!E209</f>
        <v>12982311.202604927</v>
      </c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14">
        <f>+N222-'Приложение №2'!E222</f>
        <v>0</v>
      </c>
      <c r="AQ222" s="43">
        <v>1248620.1499999999</v>
      </c>
      <c r="AR222" s="1">
        <f t="shared" si="61"/>
        <v>413324.39999999997</v>
      </c>
      <c r="AS222" s="1">
        <f t="shared" si="65"/>
        <v>14587920</v>
      </c>
      <c r="AT222" s="36">
        <f t="shared" si="58"/>
        <v>0</v>
      </c>
      <c r="AU222" s="36">
        <f>+P222-'[10]Приложение №1'!$P220</f>
        <v>0</v>
      </c>
      <c r="AV222" s="36">
        <f>+Q222-'[10]Приложение №1'!$Q220</f>
        <v>0</v>
      </c>
      <c r="AW222" s="36">
        <f>+R222-'[10]Приложение №1'!$R220</f>
        <v>0</v>
      </c>
      <c r="AX222" s="36">
        <f>+S222-'[10]Приложение №1'!$S220</f>
        <v>0</v>
      </c>
      <c r="AY222" s="36">
        <f>+T222-'[10]Приложение №1'!$T220</f>
        <v>3375868.7893910185</v>
      </c>
    </row>
    <row r="223" spans="1:51" s="43" customFormat="1" x14ac:dyDescent="0.25">
      <c r="A223" s="98">
        <f t="shared" si="62"/>
        <v>208</v>
      </c>
      <c r="B223" s="99">
        <f t="shared" si="63"/>
        <v>13</v>
      </c>
      <c r="C223" s="92" t="s">
        <v>599</v>
      </c>
      <c r="D223" s="92" t="s">
        <v>608</v>
      </c>
      <c r="E223" s="93" t="s">
        <v>609</v>
      </c>
      <c r="F223" s="93"/>
      <c r="G223" s="93" t="s">
        <v>574</v>
      </c>
      <c r="H223" s="93" t="s">
        <v>586</v>
      </c>
      <c r="I223" s="93" t="s">
        <v>576</v>
      </c>
      <c r="J223" s="52">
        <v>2573</v>
      </c>
      <c r="K223" s="52">
        <v>2123.1</v>
      </c>
      <c r="L223" s="52">
        <v>269</v>
      </c>
      <c r="M223" s="94">
        <v>69</v>
      </c>
      <c r="N223" s="86">
        <f t="shared" si="59"/>
        <v>15360216.49027008</v>
      </c>
      <c r="O223" s="52">
        <v>0</v>
      </c>
      <c r="P223" s="79">
        <v>935511.44753736479</v>
      </c>
      <c r="Q223" s="79">
        <v>0</v>
      </c>
      <c r="R223" s="79">
        <f t="shared" si="64"/>
        <v>1041519.8300000001</v>
      </c>
      <c r="S223" s="79">
        <f t="shared" si="66"/>
        <v>9579960</v>
      </c>
      <c r="T223" s="79">
        <f>+'Приложение №2'!E223-'Приложение №1'!P223-'Приложение №1'!R223-'Приложение №1'!S223</f>
        <v>3803225.2127327155</v>
      </c>
      <c r="U223" s="52">
        <f t="shared" si="60"/>
        <v>6421.2267423059575</v>
      </c>
      <c r="V223" s="52">
        <f t="shared" si="60"/>
        <v>6421.2267423059575</v>
      </c>
      <c r="W223" s="95">
        <v>2023</v>
      </c>
      <c r="X223" s="43">
        <v>606999.5</v>
      </c>
      <c r="Y223" s="43">
        <f t="shared" si="67"/>
        <v>290559.83999999997</v>
      </c>
      <c r="Z223" s="128"/>
      <c r="AA223" s="130">
        <f>+N223-'[4]Приложение № 2'!E210</f>
        <v>13844473.190270081</v>
      </c>
      <c r="AB223" s="128"/>
      <c r="AC223" s="128"/>
      <c r="AD223" s="130">
        <f>+N223-'[4]Приложение № 2'!E210</f>
        <v>13844473.190270081</v>
      </c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14">
        <f>+N223-'Приложение №2'!E223</f>
        <v>0</v>
      </c>
      <c r="AQ223" s="43">
        <v>770087.63</v>
      </c>
      <c r="AR223" s="1">
        <f t="shared" si="61"/>
        <v>271432.2</v>
      </c>
      <c r="AS223" s="1">
        <f t="shared" si="65"/>
        <v>9579960</v>
      </c>
      <c r="AT223" s="36">
        <f t="shared" si="58"/>
        <v>0</v>
      </c>
      <c r="AU223" s="36">
        <f>+P223-'[10]Приложение №1'!$P221</f>
        <v>0</v>
      </c>
      <c r="AV223" s="36">
        <f>+Q223-'[10]Приложение №1'!$Q221</f>
        <v>0</v>
      </c>
      <c r="AW223" s="36">
        <f>+R223-'[10]Приложение №1'!$R221</f>
        <v>0</v>
      </c>
      <c r="AX223" s="36">
        <f>+S223-'[10]Приложение №1'!$S221</f>
        <v>0</v>
      </c>
      <c r="AY223" s="36">
        <f>+T223-'[10]Приложение №1'!$T221</f>
        <v>2148310.1464976911</v>
      </c>
    </row>
    <row r="224" spans="1:51" x14ac:dyDescent="0.25">
      <c r="A224" s="98">
        <f t="shared" si="62"/>
        <v>209</v>
      </c>
      <c r="B224" s="99">
        <f t="shared" si="63"/>
        <v>14</v>
      </c>
      <c r="C224" s="92" t="s">
        <v>546</v>
      </c>
      <c r="D224" s="92" t="s">
        <v>128</v>
      </c>
      <c r="E224" s="93">
        <v>1983</v>
      </c>
      <c r="F224" s="93">
        <v>2016</v>
      </c>
      <c r="G224" s="93" t="s">
        <v>548</v>
      </c>
      <c r="H224" s="93">
        <v>4</v>
      </c>
      <c r="I224" s="93">
        <v>6</v>
      </c>
      <c r="J224" s="52">
        <v>4031.7</v>
      </c>
      <c r="K224" s="52">
        <v>3532.1</v>
      </c>
      <c r="L224" s="52">
        <v>54.9</v>
      </c>
      <c r="M224" s="94">
        <v>133</v>
      </c>
      <c r="N224" s="86">
        <f t="shared" si="59"/>
        <v>2774182.8301903871</v>
      </c>
      <c r="O224" s="52"/>
      <c r="P224" s="79"/>
      <c r="Q224" s="79"/>
      <c r="R224" s="79">
        <f t="shared" si="64"/>
        <v>1943422.02</v>
      </c>
      <c r="S224" s="79">
        <f>+'Приложение №2'!E224-'Приложение №1'!R224</f>
        <v>830760.81019038707</v>
      </c>
      <c r="T224" s="79">
        <v>0</v>
      </c>
      <c r="U224" s="52">
        <f t="shared" si="60"/>
        <v>773.39917206311316</v>
      </c>
      <c r="V224" s="52">
        <f t="shared" si="60"/>
        <v>773.39917206311316</v>
      </c>
      <c r="W224" s="95">
        <v>2023</v>
      </c>
      <c r="X224" s="36" t="e">
        <f>+#REF!-'[1]Приложение №1'!$P558</f>
        <v>#REF!</v>
      </c>
      <c r="Z224" s="38">
        <f t="shared" ref="Z224:Z230" si="68">SUM(AA224:AO224)</f>
        <v>3117059.35976448</v>
      </c>
      <c r="AA224" s="34">
        <v>0</v>
      </c>
      <c r="AB224" s="34">
        <v>0</v>
      </c>
      <c r="AC224" s="34">
        <v>2714815.3176243128</v>
      </c>
      <c r="AD224" s="34">
        <v>0</v>
      </c>
      <c r="AE224" s="34">
        <v>0</v>
      </c>
      <c r="AF224" s="34"/>
      <c r="AG224" s="34">
        <v>0</v>
      </c>
      <c r="AH224" s="34">
        <v>0</v>
      </c>
      <c r="AI224" s="34">
        <v>0</v>
      </c>
      <c r="AJ224" s="34">
        <v>0</v>
      </c>
      <c r="AK224" s="34">
        <v>0</v>
      </c>
      <c r="AL224" s="34">
        <v>0</v>
      </c>
      <c r="AM224" s="34">
        <v>311705.935976448</v>
      </c>
      <c r="AN224" s="39">
        <v>31170.593597644802</v>
      </c>
      <c r="AO224" s="40">
        <v>59367.512566074292</v>
      </c>
      <c r="AP224" s="114">
        <f>+N224-'Приложение №2'!E224</f>
        <v>0</v>
      </c>
      <c r="AQ224" s="1">
        <v>1571948.22</v>
      </c>
      <c r="AR224" s="1">
        <f t="shared" si="61"/>
        <v>371473.8</v>
      </c>
      <c r="AS224" s="1">
        <f t="shared" si="65"/>
        <v>13110840</v>
      </c>
      <c r="AT224" s="36">
        <f t="shared" si="58"/>
        <v>-12280079.189809613</v>
      </c>
      <c r="AU224" s="36">
        <f>+P224-'[10]Приложение №1'!$P222</f>
        <v>0</v>
      </c>
      <c r="AV224" s="36">
        <f>+Q224-'[10]Приложение №1'!$Q222</f>
        <v>0</v>
      </c>
      <c r="AW224" s="36">
        <f>+R224-'[10]Приложение №1'!$R222</f>
        <v>0</v>
      </c>
      <c r="AX224" s="36">
        <f>+S224-'[10]Приложение №1'!$S222</f>
        <v>0</v>
      </c>
      <c r="AY224" s="36">
        <f>+T224-'[10]Приложение №1'!$T222</f>
        <v>0</v>
      </c>
    </row>
    <row r="225" spans="1:51" x14ac:dyDescent="0.25">
      <c r="A225" s="98">
        <f t="shared" si="62"/>
        <v>210</v>
      </c>
      <c r="B225" s="99">
        <f t="shared" si="63"/>
        <v>15</v>
      </c>
      <c r="C225" s="92" t="s">
        <v>546</v>
      </c>
      <c r="D225" s="92" t="s">
        <v>129</v>
      </c>
      <c r="E225" s="93">
        <v>1986</v>
      </c>
      <c r="F225" s="93">
        <v>2017</v>
      </c>
      <c r="G225" s="93" t="s">
        <v>548</v>
      </c>
      <c r="H225" s="93">
        <v>9</v>
      </c>
      <c r="I225" s="93">
        <v>1</v>
      </c>
      <c r="J225" s="52">
        <v>3148.9</v>
      </c>
      <c r="K225" s="52">
        <v>2686.2</v>
      </c>
      <c r="L225" s="52">
        <v>0</v>
      </c>
      <c r="M225" s="94">
        <v>112</v>
      </c>
      <c r="N225" s="86">
        <f t="shared" si="59"/>
        <v>1941089.6798392318</v>
      </c>
      <c r="O225" s="52"/>
      <c r="P225" s="79"/>
      <c r="Q225" s="79"/>
      <c r="R225" s="79">
        <f t="shared" si="64"/>
        <v>1857150.5096</v>
      </c>
      <c r="S225" s="79">
        <f>+'Приложение №2'!E225-'Приложение №1'!R225</f>
        <v>83939.170239231782</v>
      </c>
      <c r="T225" s="79">
        <v>0</v>
      </c>
      <c r="U225" s="52">
        <f t="shared" si="60"/>
        <v>722.61547161016745</v>
      </c>
      <c r="V225" s="52">
        <f t="shared" si="60"/>
        <v>722.61547161016745</v>
      </c>
      <c r="W225" s="95">
        <v>2023</v>
      </c>
      <c r="X225" s="36" t="e">
        <f>+#REF!-'[1]Приложение №1'!$P915</f>
        <v>#REF!</v>
      </c>
      <c r="Z225" s="38">
        <f t="shared" si="68"/>
        <v>9697051.4923279285</v>
      </c>
      <c r="AA225" s="34">
        <v>6428049.5552969025</v>
      </c>
      <c r="AB225" s="34">
        <v>0</v>
      </c>
      <c r="AC225" s="34">
        <v>1899550.3606906722</v>
      </c>
      <c r="AD225" s="34">
        <v>0</v>
      </c>
      <c r="AE225" s="34">
        <v>0</v>
      </c>
      <c r="AF225" s="34"/>
      <c r="AG225" s="34">
        <v>285589.26987220609</v>
      </c>
      <c r="AH225" s="34">
        <v>0</v>
      </c>
      <c r="AI225" s="34">
        <v>0</v>
      </c>
      <c r="AJ225" s="34">
        <v>0</v>
      </c>
      <c r="AK225" s="34">
        <v>0</v>
      </c>
      <c r="AL225" s="34">
        <v>0</v>
      </c>
      <c r="AM225" s="34">
        <v>798538.78870673361</v>
      </c>
      <c r="AN225" s="39">
        <v>96970.51492327929</v>
      </c>
      <c r="AO225" s="40">
        <v>188353.00283813541</v>
      </c>
      <c r="AP225" s="114">
        <f>+N225-'Приложение №2'!E225</f>
        <v>0</v>
      </c>
      <c r="AQ225" s="1">
        <v>1493014.61</v>
      </c>
      <c r="AR225" s="1">
        <f>+(K225*13.29+L225*22.52)*12*0.85</f>
        <v>364135.89959999995</v>
      </c>
      <c r="AS225" s="1">
        <f>+(K225*13.29+L225*22.52)*12*30</f>
        <v>12851855.279999999</v>
      </c>
      <c r="AT225" s="36">
        <f t="shared" si="58"/>
        <v>-12767916.109760767</v>
      </c>
      <c r="AU225" s="36">
        <f>+P225-'[10]Приложение №1'!$P223</f>
        <v>0</v>
      </c>
      <c r="AV225" s="36">
        <f>+Q225-'[10]Приложение №1'!$Q223</f>
        <v>0</v>
      </c>
      <c r="AW225" s="36">
        <f>+R225-'[10]Приложение №1'!$R223</f>
        <v>0</v>
      </c>
      <c r="AX225" s="36">
        <f>+S225-'[10]Приложение №1'!$S223</f>
        <v>0</v>
      </c>
      <c r="AY225" s="36">
        <f>+T225-'[10]Приложение №1'!$T223</f>
        <v>0</v>
      </c>
    </row>
    <row r="226" spans="1:51" x14ac:dyDescent="0.25">
      <c r="A226" s="98">
        <f t="shared" si="62"/>
        <v>211</v>
      </c>
      <c r="B226" s="99">
        <f t="shared" si="63"/>
        <v>16</v>
      </c>
      <c r="C226" s="92" t="s">
        <v>546</v>
      </c>
      <c r="D226" s="92" t="s">
        <v>132</v>
      </c>
      <c r="E226" s="93">
        <v>1990</v>
      </c>
      <c r="F226" s="93">
        <v>1990</v>
      </c>
      <c r="G226" s="93" t="s">
        <v>548</v>
      </c>
      <c r="H226" s="93">
        <v>5</v>
      </c>
      <c r="I226" s="93">
        <v>6</v>
      </c>
      <c r="J226" s="52">
        <v>5149.8999999999996</v>
      </c>
      <c r="K226" s="52">
        <v>4605.8</v>
      </c>
      <c r="L226" s="52">
        <v>0</v>
      </c>
      <c r="M226" s="94">
        <v>217</v>
      </c>
      <c r="N226" s="86">
        <f t="shared" si="59"/>
        <v>3942804.3934862674</v>
      </c>
      <c r="O226" s="52"/>
      <c r="P226" s="79"/>
      <c r="Q226" s="79"/>
      <c r="R226" s="79">
        <f t="shared" si="64"/>
        <v>1325372.3700000001</v>
      </c>
      <c r="S226" s="79">
        <f>+'Приложение №2'!E226-'Приложение №1'!R226</f>
        <v>2617432.0234862673</v>
      </c>
      <c r="T226" s="79">
        <v>0</v>
      </c>
      <c r="U226" s="52">
        <f t="shared" si="60"/>
        <v>856.05201995012101</v>
      </c>
      <c r="V226" s="52">
        <f t="shared" si="60"/>
        <v>856.05201995012101</v>
      </c>
      <c r="W226" s="95">
        <v>2023</v>
      </c>
      <c r="X226" s="36" t="e">
        <f>+#REF!-'[1]Приложение №1'!$P917</f>
        <v>#REF!</v>
      </c>
      <c r="Z226" s="38">
        <f t="shared" si="68"/>
        <v>23542253.379726686</v>
      </c>
      <c r="AA226" s="34">
        <v>9139483.8463669065</v>
      </c>
      <c r="AB226" s="34">
        <v>3911901.5457636653</v>
      </c>
      <c r="AC226" s="34">
        <v>3492077.6109207738</v>
      </c>
      <c r="AD226" s="34">
        <v>3688350.5075333579</v>
      </c>
      <c r="AE226" s="34">
        <v>0</v>
      </c>
      <c r="AF226" s="34"/>
      <c r="AG226" s="34">
        <v>379458.89215323428</v>
      </c>
      <c r="AH226" s="34">
        <v>0</v>
      </c>
      <c r="AI226" s="34">
        <v>0</v>
      </c>
      <c r="AJ226" s="34">
        <v>0</v>
      </c>
      <c r="AK226" s="34">
        <v>0</v>
      </c>
      <c r="AL226" s="34">
        <v>0</v>
      </c>
      <c r="AM226" s="34">
        <v>2244831.6606259868</v>
      </c>
      <c r="AN226" s="39">
        <v>235422.53379726686</v>
      </c>
      <c r="AO226" s="40">
        <v>450726.78256549343</v>
      </c>
      <c r="AP226" s="114">
        <f>+N226-'Приложение №2'!E226</f>
        <v>0</v>
      </c>
      <c r="AQ226" s="1">
        <f>2264861.1-76133.85-1333146.48</f>
        <v>855580.77</v>
      </c>
      <c r="AR226" s="1">
        <f>+(K226*10+L226*20)*12*0.85</f>
        <v>469791.6</v>
      </c>
      <c r="AS226" s="1">
        <f>+(K226*10+L226*20)*12*30-5321889.99-2719635.2</f>
        <v>8539354.8099999987</v>
      </c>
      <c r="AT226" s="36">
        <f t="shared" si="58"/>
        <v>-5921922.7865137309</v>
      </c>
      <c r="AU226" s="36">
        <f>+P226-'[10]Приложение №1'!$P224</f>
        <v>0</v>
      </c>
      <c r="AV226" s="36">
        <f>+Q226-'[10]Приложение №1'!$Q224</f>
        <v>0</v>
      </c>
      <c r="AW226" s="36">
        <f>+R226-'[10]Приложение №1'!$R224</f>
        <v>0</v>
      </c>
      <c r="AX226" s="36">
        <f>+S226-'[10]Приложение №1'!$S224</f>
        <v>0</v>
      </c>
      <c r="AY226" s="36">
        <f>+T226-'[10]Приложение №1'!$T224</f>
        <v>0</v>
      </c>
    </row>
    <row r="227" spans="1:51" x14ac:dyDescent="0.25">
      <c r="A227" s="98">
        <f t="shared" si="62"/>
        <v>212</v>
      </c>
      <c r="B227" s="99">
        <f t="shared" si="63"/>
        <v>17</v>
      </c>
      <c r="C227" s="92" t="s">
        <v>546</v>
      </c>
      <c r="D227" s="92" t="s">
        <v>130</v>
      </c>
      <c r="E227" s="93">
        <v>1981</v>
      </c>
      <c r="F227" s="93">
        <v>2010</v>
      </c>
      <c r="G227" s="93" t="s">
        <v>45</v>
      </c>
      <c r="H227" s="93">
        <v>4</v>
      </c>
      <c r="I227" s="93">
        <v>6</v>
      </c>
      <c r="J227" s="52">
        <v>4191.3</v>
      </c>
      <c r="K227" s="52">
        <v>2691</v>
      </c>
      <c r="L227" s="52">
        <v>827.4</v>
      </c>
      <c r="M227" s="94">
        <v>128</v>
      </c>
      <c r="N227" s="86">
        <f t="shared" si="59"/>
        <v>2933317.4926648322</v>
      </c>
      <c r="O227" s="52"/>
      <c r="P227" s="79"/>
      <c r="Q227" s="79"/>
      <c r="R227" s="79">
        <f t="shared" si="64"/>
        <v>1960747.23</v>
      </c>
      <c r="S227" s="79">
        <f>+'Приложение №2'!E227-'Приложение №1'!R227</f>
        <v>972570.26266483217</v>
      </c>
      <c r="T227" s="79">
        <v>0</v>
      </c>
      <c r="U227" s="52">
        <f t="shared" si="60"/>
        <v>833.70779123034106</v>
      </c>
      <c r="V227" s="52">
        <f t="shared" si="60"/>
        <v>833.70779123034106</v>
      </c>
      <c r="W227" s="95">
        <v>2023</v>
      </c>
      <c r="X227" s="36" t="e">
        <f>+#REF!-'[1]Приложение №1'!$P560</f>
        <v>#REF!</v>
      </c>
      <c r="Z227" s="38">
        <f t="shared" si="68"/>
        <v>3295862.3513088003</v>
      </c>
      <c r="AA227" s="34">
        <v>0</v>
      </c>
      <c r="AB227" s="34">
        <v>0</v>
      </c>
      <c r="AC227" s="34">
        <v>2870544.4983218047</v>
      </c>
      <c r="AD227" s="34">
        <v>0</v>
      </c>
      <c r="AE227" s="34">
        <v>0</v>
      </c>
      <c r="AF227" s="34"/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329586.23513088003</v>
      </c>
      <c r="AN227" s="39">
        <v>32958.623513088001</v>
      </c>
      <c r="AO227" s="40">
        <v>62772.994343027407</v>
      </c>
      <c r="AP227" s="114">
        <f>+N227-'Приложение №2'!E227</f>
        <v>0</v>
      </c>
      <c r="AQ227" s="1">
        <v>1517475.63</v>
      </c>
      <c r="AR227" s="1">
        <f>+(K227*10+L227*20)*12*0.85</f>
        <v>443271.6</v>
      </c>
      <c r="AS227" s="1">
        <f>+(K227*10+L227*20)*12*30</f>
        <v>15644880</v>
      </c>
      <c r="AT227" s="36">
        <f t="shared" si="58"/>
        <v>-14672309.737335168</v>
      </c>
      <c r="AU227" s="36">
        <f>+P227-'[10]Приложение №1'!$P225</f>
        <v>0</v>
      </c>
      <c r="AV227" s="36">
        <f>+Q227-'[10]Приложение №1'!$Q225</f>
        <v>0</v>
      </c>
      <c r="AW227" s="36">
        <f>+R227-'[10]Приложение №1'!$R225</f>
        <v>0</v>
      </c>
      <c r="AX227" s="36">
        <f>+S227-'[10]Приложение №1'!$S225</f>
        <v>0</v>
      </c>
      <c r="AY227" s="36">
        <f>+T227-'[10]Приложение №1'!$T225</f>
        <v>0</v>
      </c>
    </row>
    <row r="228" spans="1:51" x14ac:dyDescent="0.25">
      <c r="A228" s="98">
        <f t="shared" si="62"/>
        <v>213</v>
      </c>
      <c r="B228" s="99">
        <f t="shared" si="63"/>
        <v>18</v>
      </c>
      <c r="C228" s="92" t="s">
        <v>546</v>
      </c>
      <c r="D228" s="92" t="s">
        <v>282</v>
      </c>
      <c r="E228" s="93">
        <v>1990</v>
      </c>
      <c r="F228" s="93">
        <v>2017</v>
      </c>
      <c r="G228" s="93" t="s">
        <v>548</v>
      </c>
      <c r="H228" s="93">
        <v>10</v>
      </c>
      <c r="I228" s="93">
        <v>3</v>
      </c>
      <c r="J228" s="52">
        <v>10664.8</v>
      </c>
      <c r="K228" s="52">
        <v>8965.7000000000007</v>
      </c>
      <c r="L228" s="52">
        <v>241.2</v>
      </c>
      <c r="M228" s="94">
        <v>365</v>
      </c>
      <c r="N228" s="86">
        <f t="shared" si="59"/>
        <v>6651991.1786065921</v>
      </c>
      <c r="O228" s="52"/>
      <c r="P228" s="79"/>
      <c r="Q228" s="79"/>
      <c r="R228" s="79">
        <f>+'Приложение №2'!E228</f>
        <v>6651991.1786065921</v>
      </c>
      <c r="S228" s="79">
        <f>+'Приложение №2'!E228-'Приложение №1'!R228</f>
        <v>0</v>
      </c>
      <c r="T228" s="79">
        <v>4.6566128730773926E-10</v>
      </c>
      <c r="U228" s="52">
        <f t="shared" si="60"/>
        <v>722.50064393081175</v>
      </c>
      <c r="V228" s="52">
        <f t="shared" si="60"/>
        <v>722.50064393081175</v>
      </c>
      <c r="W228" s="95">
        <v>2023</v>
      </c>
      <c r="X228" s="36" t="e">
        <f>+#REF!-'[1]Приложение №1'!$P1170</f>
        <v>#REF!</v>
      </c>
      <c r="Z228" s="38">
        <f t="shared" si="68"/>
        <v>17451465.54755237</v>
      </c>
      <c r="AA228" s="34"/>
      <c r="AB228" s="34"/>
      <c r="AC228" s="34">
        <v>6509638.5673844106</v>
      </c>
      <c r="AD228" s="34">
        <v>4159957.4733218304</v>
      </c>
      <c r="AE228" s="34">
        <v>0</v>
      </c>
      <c r="AF228" s="34"/>
      <c r="AG228" s="34">
        <v>978696.30838074186</v>
      </c>
      <c r="AH228" s="34">
        <v>0</v>
      </c>
      <c r="AI228" s="34">
        <v>0</v>
      </c>
      <c r="AJ228" s="34">
        <v>0</v>
      </c>
      <c r="AK228" s="34">
        <v>0</v>
      </c>
      <c r="AL228" s="34">
        <v>0</v>
      </c>
      <c r="AM228" s="34">
        <v>4391061.0735815065</v>
      </c>
      <c r="AN228" s="39">
        <v>482934.91690454783</v>
      </c>
      <c r="AO228" s="40">
        <v>929177.20797933068</v>
      </c>
      <c r="AP228" s="114">
        <f>+N228-'Приложение №2'!E228</f>
        <v>0</v>
      </c>
      <c r="AQ228" s="36">
        <f>6040448.13-R28</f>
        <v>5511413.1500000004</v>
      </c>
      <c r="AR228" s="1">
        <f>+(K228*13.29+L228*22.52)*12*0.85</f>
        <v>1270776.9653999999</v>
      </c>
      <c r="AS228" s="1">
        <f>+(K228*13.29+L228*22.52)*12*30-11155353.44</f>
        <v>33695598.280000001</v>
      </c>
      <c r="AT228" s="36">
        <f t="shared" si="58"/>
        <v>-33695598.280000001</v>
      </c>
      <c r="AU228" s="36">
        <f>+P228-'[10]Приложение №1'!$P226</f>
        <v>0</v>
      </c>
      <c r="AV228" s="36">
        <f>+Q228-'[10]Приложение №1'!$Q226</f>
        <v>0</v>
      </c>
      <c r="AW228" s="36">
        <f>+R228-'[10]Приложение №1'!$R226</f>
        <v>0</v>
      </c>
      <c r="AX228" s="36">
        <f>+S228-'[10]Приложение №1'!$S226</f>
        <v>0</v>
      </c>
      <c r="AY228" s="36">
        <f>+T228-'[10]Приложение №1'!$T226</f>
        <v>0</v>
      </c>
    </row>
    <row r="229" spans="1:51" x14ac:dyDescent="0.25">
      <c r="A229" s="98">
        <f t="shared" si="62"/>
        <v>214</v>
      </c>
      <c r="B229" s="99">
        <f t="shared" si="63"/>
        <v>19</v>
      </c>
      <c r="C229" s="92" t="s">
        <v>546</v>
      </c>
      <c r="D229" s="92" t="s">
        <v>134</v>
      </c>
      <c r="E229" s="93">
        <v>1990</v>
      </c>
      <c r="F229" s="93">
        <v>2017</v>
      </c>
      <c r="G229" s="93" t="s">
        <v>548</v>
      </c>
      <c r="H229" s="93">
        <v>9</v>
      </c>
      <c r="I229" s="93">
        <v>1</v>
      </c>
      <c r="J229" s="52">
        <v>4531.3</v>
      </c>
      <c r="K229" s="52">
        <v>3818.4</v>
      </c>
      <c r="L229" s="52">
        <v>61.2</v>
      </c>
      <c r="M229" s="94">
        <v>144</v>
      </c>
      <c r="N229" s="86">
        <f t="shared" si="59"/>
        <v>2815397.6870522881</v>
      </c>
      <c r="O229" s="52"/>
      <c r="P229" s="79"/>
      <c r="Q229" s="79"/>
      <c r="R229" s="79">
        <f>+AQ229+AR229</f>
        <v>1443415.5630734027</v>
      </c>
      <c r="S229" s="79">
        <f>+'Приложение №2'!E229-'Приложение №1'!R229</f>
        <v>1371982.1239788854</v>
      </c>
      <c r="T229" s="79">
        <v>1.1641532182693481E-10</v>
      </c>
      <c r="U229" s="52">
        <f t="shared" si="60"/>
        <v>725.69277426855558</v>
      </c>
      <c r="V229" s="52">
        <f t="shared" si="60"/>
        <v>725.69277426855558</v>
      </c>
      <c r="W229" s="95">
        <v>2023</v>
      </c>
      <c r="X229" s="36" t="e">
        <f>+#REF!-'[1]Приложение №1'!$P1172</f>
        <v>#REF!</v>
      </c>
      <c r="Z229" s="38">
        <f t="shared" si="68"/>
        <v>27882965.040892042</v>
      </c>
      <c r="AA229" s="34">
        <v>9323379.5626275707</v>
      </c>
      <c r="AB229" s="34">
        <v>3730241.0353664667</v>
      </c>
      <c r="AC229" s="34">
        <v>2755148.176549369</v>
      </c>
      <c r="AD229" s="34">
        <v>1760665.9922058834</v>
      </c>
      <c r="AE229" s="34">
        <v>0</v>
      </c>
      <c r="AF229" s="34"/>
      <c r="AG229" s="34">
        <v>414224.74097732303</v>
      </c>
      <c r="AH229" s="34">
        <v>0</v>
      </c>
      <c r="AI229" s="34">
        <v>0</v>
      </c>
      <c r="AJ229" s="34">
        <v>6482652.3339526588</v>
      </c>
      <c r="AK229" s="34">
        <v>0</v>
      </c>
      <c r="AL229" s="34">
        <v>0</v>
      </c>
      <c r="AM229" s="34">
        <v>2602794.861483254</v>
      </c>
      <c r="AN229" s="39">
        <v>278829.65040892042</v>
      </c>
      <c r="AO229" s="40">
        <v>535028.68732059724</v>
      </c>
      <c r="AP229" s="114">
        <f>+N229-'Приложение №2'!E229</f>
        <v>0</v>
      </c>
      <c r="AQ229" s="36">
        <f>1031818.0268-R29</f>
        <v>911743.01107340283</v>
      </c>
      <c r="AR229" s="1">
        <f>+(K229*13.29+L229*22.52)*12*0.85</f>
        <v>531672.55200000003</v>
      </c>
      <c r="AS229" s="1">
        <f>+(K229*13.29+L229*22.52)*12*30-6069421.82-'[2]Приложение №1'!$S$83</f>
        <v>12442831.953200001</v>
      </c>
      <c r="AT229" s="36">
        <f t="shared" si="58"/>
        <v>-11070849.829221116</v>
      </c>
      <c r="AU229" s="36">
        <f>+P229-'[10]Приложение №1'!$P227</f>
        <v>0</v>
      </c>
      <c r="AV229" s="36">
        <f>+Q229-'[10]Приложение №1'!$Q227</f>
        <v>0</v>
      </c>
      <c r="AW229" s="36">
        <f>+R229-'[10]Приложение №1'!$R227</f>
        <v>0</v>
      </c>
      <c r="AX229" s="36">
        <f>+S229-'[10]Приложение №1'!$S227</f>
        <v>0</v>
      </c>
      <c r="AY229" s="36">
        <f>+T229-'[10]Приложение №1'!$T227</f>
        <v>0</v>
      </c>
    </row>
    <row r="230" spans="1:51" x14ac:dyDescent="0.25">
      <c r="A230" s="98">
        <f t="shared" si="62"/>
        <v>215</v>
      </c>
      <c r="B230" s="99">
        <f t="shared" si="63"/>
        <v>20</v>
      </c>
      <c r="C230" s="92" t="s">
        <v>546</v>
      </c>
      <c r="D230" s="92" t="s">
        <v>283</v>
      </c>
      <c r="E230" s="93">
        <v>1984</v>
      </c>
      <c r="F230" s="93">
        <v>2016</v>
      </c>
      <c r="G230" s="93" t="s">
        <v>548</v>
      </c>
      <c r="H230" s="93">
        <v>5</v>
      </c>
      <c r="I230" s="93">
        <v>3</v>
      </c>
      <c r="J230" s="52">
        <v>5122</v>
      </c>
      <c r="K230" s="52">
        <v>4380.8500000000004</v>
      </c>
      <c r="L230" s="52">
        <v>19</v>
      </c>
      <c r="M230" s="94">
        <v>187</v>
      </c>
      <c r="N230" s="86">
        <f t="shared" si="59"/>
        <v>5085565.8713689661</v>
      </c>
      <c r="O230" s="52"/>
      <c r="P230" s="79">
        <v>2375276.4681759998</v>
      </c>
      <c r="Q230" s="79"/>
      <c r="R230" s="79">
        <f>+AQ230+AR230</f>
        <v>2523266.9500000002</v>
      </c>
      <c r="S230" s="79">
        <f>+'Приложение №2'!E230-'Приложение №1'!P230-'Приложение №1'!Q230-'Приложение №1'!R230</f>
        <v>187022.45319296606</v>
      </c>
      <c r="T230" s="79">
        <f>+'Приложение №2'!E230-'Приложение №1'!P230-'Приложение №1'!Q230-'Приложение №1'!R230-'Приложение №1'!S230</f>
        <v>0</v>
      </c>
      <c r="U230" s="52">
        <f t="shared" si="60"/>
        <v>1155.8498292825814</v>
      </c>
      <c r="V230" s="52">
        <f t="shared" si="60"/>
        <v>1155.8498292825814</v>
      </c>
      <c r="W230" s="95">
        <v>2023</v>
      </c>
      <c r="X230" s="36" t="e">
        <f>+#REF!-'[1]Приложение №1'!$P1115</f>
        <v>#REF!</v>
      </c>
      <c r="Z230" s="38">
        <f t="shared" si="68"/>
        <v>20776720.738175999</v>
      </c>
      <c r="AA230" s="34">
        <v>0</v>
      </c>
      <c r="AB230" s="34">
        <v>0</v>
      </c>
      <c r="AC230" s="34">
        <v>0</v>
      </c>
      <c r="AD230" s="34">
        <v>0</v>
      </c>
      <c r="AE230" s="34">
        <v>0</v>
      </c>
      <c r="AF230" s="34"/>
      <c r="AG230" s="34">
        <v>0</v>
      </c>
      <c r="AH230" s="34">
        <v>0</v>
      </c>
      <c r="AI230" s="34">
        <v>0</v>
      </c>
      <c r="AJ230" s="34">
        <v>0</v>
      </c>
      <c r="AK230" s="34">
        <v>20147945.946807034</v>
      </c>
      <c r="AL230" s="34">
        <v>0</v>
      </c>
      <c r="AM230" s="34">
        <v>164180.01999999999</v>
      </c>
      <c r="AN230" s="34">
        <v>24000</v>
      </c>
      <c r="AO230" s="40">
        <v>440594.77136896638</v>
      </c>
      <c r="AP230" s="114">
        <f>+N230-'Приложение №2'!E230</f>
        <v>0</v>
      </c>
      <c r="AQ230" s="1">
        <v>2072544.25</v>
      </c>
      <c r="AR230" s="1">
        <f>+(K230*10+L230*20)*12*0.85</f>
        <v>450722.7</v>
      </c>
      <c r="AS230" s="1">
        <f>+(K230*10+L230*20)*12*30</f>
        <v>15907860</v>
      </c>
      <c r="AT230" s="36">
        <f t="shared" si="58"/>
        <v>-15720837.546807034</v>
      </c>
      <c r="AU230" s="36">
        <f>+P230-'[10]Приложение №1'!$P228</f>
        <v>0</v>
      </c>
      <c r="AV230" s="36">
        <f>+Q230-'[10]Приложение №1'!$Q228</f>
        <v>0</v>
      </c>
      <c r="AW230" s="36">
        <f>+R230-'[10]Приложение №1'!$R228</f>
        <v>0</v>
      </c>
      <c r="AX230" s="36">
        <f>+S230-'[10]Приложение №1'!$S228</f>
        <v>0</v>
      </c>
      <c r="AY230" s="36">
        <f>+T230-'[10]Приложение №1'!$T228</f>
        <v>0</v>
      </c>
    </row>
    <row r="231" spans="1:51" x14ac:dyDescent="0.25">
      <c r="A231" s="98">
        <f t="shared" si="62"/>
        <v>216</v>
      </c>
      <c r="B231" s="99">
        <f t="shared" si="63"/>
        <v>21</v>
      </c>
      <c r="C231" s="92"/>
      <c r="D231" s="92" t="s">
        <v>762</v>
      </c>
      <c r="E231" s="93" t="s">
        <v>636</v>
      </c>
      <c r="F231" s="93"/>
      <c r="G231" s="93" t="s">
        <v>577</v>
      </c>
      <c r="H231" s="93" t="s">
        <v>586</v>
      </c>
      <c r="I231" s="93" t="s">
        <v>586</v>
      </c>
      <c r="J231" s="52">
        <v>7800.5</v>
      </c>
      <c r="K231" s="52">
        <v>5577.8</v>
      </c>
      <c r="L231" s="52">
        <v>2222.6999999999998</v>
      </c>
      <c r="M231" s="94">
        <v>232</v>
      </c>
      <c r="N231" s="86">
        <f t="shared" si="59"/>
        <v>29033939.039601605</v>
      </c>
      <c r="O231" s="52"/>
      <c r="P231" s="96"/>
      <c r="Q231" s="79"/>
      <c r="R231" s="79">
        <f>+'Приложение №2'!E231</f>
        <v>29033939.039601605</v>
      </c>
      <c r="S231" s="79"/>
      <c r="T231" s="79"/>
      <c r="U231" s="52"/>
      <c r="V231" s="52"/>
      <c r="W231" s="95">
        <v>2023</v>
      </c>
      <c r="X231" s="36"/>
      <c r="Z231" s="38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40"/>
      <c r="AP231" s="114">
        <f>+N231-'Приложение №2'!E231</f>
        <v>0</v>
      </c>
      <c r="AT231" s="36">
        <f t="shared" si="58"/>
        <v>0</v>
      </c>
      <c r="AU231" s="36"/>
      <c r="AV231" s="36"/>
      <c r="AW231" s="36"/>
      <c r="AX231" s="36"/>
      <c r="AY231" s="36"/>
    </row>
    <row r="232" spans="1:51" x14ac:dyDescent="0.25">
      <c r="A232" s="98">
        <f t="shared" si="62"/>
        <v>217</v>
      </c>
      <c r="B232" s="99">
        <f t="shared" si="63"/>
        <v>22</v>
      </c>
      <c r="C232" s="92" t="s">
        <v>546</v>
      </c>
      <c r="D232" s="92" t="s">
        <v>44</v>
      </c>
      <c r="E232" s="93">
        <v>1984</v>
      </c>
      <c r="F232" s="93">
        <v>2017</v>
      </c>
      <c r="G232" s="93" t="s">
        <v>548</v>
      </c>
      <c r="H232" s="93">
        <v>5</v>
      </c>
      <c r="I232" s="93">
        <v>5</v>
      </c>
      <c r="J232" s="52">
        <v>5852.2</v>
      </c>
      <c r="K232" s="52">
        <v>4921.1000000000004</v>
      </c>
      <c r="L232" s="52">
        <v>51.7</v>
      </c>
      <c r="M232" s="94">
        <v>171</v>
      </c>
      <c r="N232" s="86">
        <f t="shared" ref="N232:N248" si="69">+P232+Q232+R232+S232+T232</f>
        <v>3925263.292793856</v>
      </c>
      <c r="O232" s="52"/>
      <c r="P232" s="79"/>
      <c r="Q232" s="79"/>
      <c r="R232" s="79">
        <f>+AQ232+AR232</f>
        <v>1586967.3900000001</v>
      </c>
      <c r="S232" s="79">
        <f>+'Приложение №2'!E232-'Приложение №1'!R232</f>
        <v>2338295.9027938559</v>
      </c>
      <c r="T232" s="79">
        <v>0</v>
      </c>
      <c r="U232" s="52">
        <f t="shared" ref="U232:V248" si="70">$N232/($K232+$L232)</f>
        <v>789.34670463196903</v>
      </c>
      <c r="V232" s="52">
        <f t="shared" si="70"/>
        <v>789.34670463196903</v>
      </c>
      <c r="W232" s="95">
        <v>2023</v>
      </c>
      <c r="X232" s="36" t="e">
        <f>+#REF!-'[1]Приложение №1'!$P566</f>
        <v>#REF!</v>
      </c>
      <c r="Z232" s="38">
        <f t="shared" ref="Z232:Z248" si="71">SUM(AA232:AO232)</f>
        <v>4410408.1941504003</v>
      </c>
      <c r="AA232" s="34">
        <v>0</v>
      </c>
      <c r="AB232" s="34">
        <v>0</v>
      </c>
      <c r="AC232" s="34">
        <v>3841262.6583280675</v>
      </c>
      <c r="AD232" s="34">
        <v>0</v>
      </c>
      <c r="AE232" s="34">
        <v>0</v>
      </c>
      <c r="AF232" s="34"/>
      <c r="AG232" s="34">
        <v>0</v>
      </c>
      <c r="AH232" s="34">
        <v>0</v>
      </c>
      <c r="AI232" s="34">
        <v>0</v>
      </c>
      <c r="AJ232" s="34">
        <v>0</v>
      </c>
      <c r="AK232" s="34">
        <v>0</v>
      </c>
      <c r="AL232" s="34">
        <v>0</v>
      </c>
      <c r="AM232" s="34">
        <v>441040.81941504008</v>
      </c>
      <c r="AN232" s="39">
        <v>44104.081941504002</v>
      </c>
      <c r="AO232" s="40">
        <v>84000.634465788535</v>
      </c>
      <c r="AP232" s="114">
        <f>+N232-'Приложение №2'!E232</f>
        <v>0</v>
      </c>
      <c r="AQ232" s="1">
        <f>2251183.06-1176714.67</f>
        <v>1074468.3900000001</v>
      </c>
      <c r="AR232" s="1">
        <f>+(K232*10+L232*20)*12*0.85</f>
        <v>512499</v>
      </c>
      <c r="AS232" s="1">
        <f>+(K232*10+L232*20)*12*30</f>
        <v>18088200</v>
      </c>
      <c r="AT232" s="36">
        <f t="shared" si="58"/>
        <v>-15749904.097206144</v>
      </c>
      <c r="AU232" s="36">
        <f>+P232-'[10]Приложение №1'!$P229</f>
        <v>0</v>
      </c>
      <c r="AV232" s="36">
        <f>+Q232-'[10]Приложение №1'!$Q229</f>
        <v>0</v>
      </c>
      <c r="AW232" s="36">
        <f>+R232-'[10]Приложение №1'!$R229</f>
        <v>0</v>
      </c>
      <c r="AX232" s="36">
        <f>+S232-'[10]Приложение №1'!$S229</f>
        <v>0</v>
      </c>
      <c r="AY232" s="36">
        <f>+T232-'[10]Приложение №1'!$T229</f>
        <v>0</v>
      </c>
    </row>
    <row r="233" spans="1:51" x14ac:dyDescent="0.25">
      <c r="A233" s="98">
        <f t="shared" si="62"/>
        <v>218</v>
      </c>
      <c r="B233" s="99">
        <f t="shared" si="63"/>
        <v>23</v>
      </c>
      <c r="C233" s="92" t="s">
        <v>546</v>
      </c>
      <c r="D233" s="92" t="s">
        <v>137</v>
      </c>
      <c r="E233" s="93">
        <v>1985</v>
      </c>
      <c r="F233" s="93">
        <v>2017</v>
      </c>
      <c r="G233" s="93" t="s">
        <v>548</v>
      </c>
      <c r="H233" s="93">
        <v>9</v>
      </c>
      <c r="I233" s="93">
        <v>5</v>
      </c>
      <c r="J233" s="52">
        <v>13256</v>
      </c>
      <c r="K233" s="52">
        <v>10326.299999999999</v>
      </c>
      <c r="L233" s="52">
        <v>160.4</v>
      </c>
      <c r="M233" s="94">
        <v>409</v>
      </c>
      <c r="N233" s="86">
        <f t="shared" si="69"/>
        <v>34187098.075670823</v>
      </c>
      <c r="O233" s="52"/>
      <c r="P233" s="79"/>
      <c r="Q233" s="79"/>
      <c r="R233" s="79">
        <f>+AQ233+AR233</f>
        <v>7813607.9469999997</v>
      </c>
      <c r="S233" s="79">
        <f>+'Приложение №2'!E233-'Приложение №1'!R233</f>
        <v>26373490.128670823</v>
      </c>
      <c r="T233" s="79">
        <v>9.3132257461547852E-10</v>
      </c>
      <c r="U233" s="52">
        <f t="shared" si="70"/>
        <v>3260.0434908666052</v>
      </c>
      <c r="V233" s="52">
        <f t="shared" si="70"/>
        <v>3260.0434908666052</v>
      </c>
      <c r="W233" s="95">
        <v>2023</v>
      </c>
      <c r="X233" s="36" t="e">
        <f>+#REF!-'[1]Приложение №1'!$P567</f>
        <v>#REF!</v>
      </c>
      <c r="Z233" s="38">
        <f t="shared" si="71"/>
        <v>37665450.361499503</v>
      </c>
      <c r="AA233" s="34">
        <v>24967938.10343796</v>
      </c>
      <c r="AB233" s="34">
        <v>0</v>
      </c>
      <c r="AC233" s="34">
        <v>7378265.4321645685</v>
      </c>
      <c r="AD233" s="34">
        <v>0</v>
      </c>
      <c r="AE233" s="34">
        <v>0</v>
      </c>
      <c r="AF233" s="34"/>
      <c r="AG233" s="34">
        <v>1109290.6412489424</v>
      </c>
      <c r="AH233" s="34">
        <v>0</v>
      </c>
      <c r="AI233" s="34">
        <v>0</v>
      </c>
      <c r="AJ233" s="34">
        <v>0</v>
      </c>
      <c r="AK233" s="34">
        <v>0</v>
      </c>
      <c r="AL233" s="34">
        <v>0</v>
      </c>
      <c r="AM233" s="34">
        <v>3101697.7822136818</v>
      </c>
      <c r="AN233" s="39">
        <v>376654.50361499505</v>
      </c>
      <c r="AO233" s="40">
        <v>731603.89881935576</v>
      </c>
      <c r="AP233" s="114">
        <f>+N233-'Приложение №2'!E233</f>
        <v>0</v>
      </c>
      <c r="AQ233" s="1">
        <v>6376950.8499999996</v>
      </c>
      <c r="AR233" s="1">
        <f>+(K233*13.29+L233*22.52)*12*0.85</f>
        <v>1436657.0969999998</v>
      </c>
      <c r="AS233" s="1">
        <f>+(K233*13.29+L233*22.52)*12*30</f>
        <v>50705544.599999994</v>
      </c>
      <c r="AT233" s="36">
        <f t="shared" si="58"/>
        <v>-24332054.471329171</v>
      </c>
      <c r="AU233" s="36">
        <f>+P233-'[10]Приложение №1'!$P230</f>
        <v>0</v>
      </c>
      <c r="AV233" s="36">
        <f>+Q233-'[10]Приложение №1'!$Q230</f>
        <v>0</v>
      </c>
      <c r="AW233" s="36">
        <f>+R233-'[10]Приложение №1'!$R230</f>
        <v>0</v>
      </c>
      <c r="AX233" s="36">
        <f>+S233-'[10]Приложение №1'!$S230</f>
        <v>0</v>
      </c>
      <c r="AY233" s="36">
        <f>+T233-'[10]Приложение №1'!$T230</f>
        <v>0</v>
      </c>
    </row>
    <row r="234" spans="1:51" x14ac:dyDescent="0.25">
      <c r="A234" s="98">
        <f t="shared" si="62"/>
        <v>219</v>
      </c>
      <c r="B234" s="99">
        <f t="shared" si="63"/>
        <v>24</v>
      </c>
      <c r="C234" s="92" t="s">
        <v>546</v>
      </c>
      <c r="D234" s="92" t="s">
        <v>142</v>
      </c>
      <c r="E234" s="93">
        <v>1981</v>
      </c>
      <c r="F234" s="93">
        <v>2016</v>
      </c>
      <c r="G234" s="93" t="s">
        <v>45</v>
      </c>
      <c r="H234" s="93">
        <v>4</v>
      </c>
      <c r="I234" s="93">
        <v>3</v>
      </c>
      <c r="J234" s="52">
        <v>3910.2</v>
      </c>
      <c r="K234" s="52">
        <v>2017.9</v>
      </c>
      <c r="L234" s="52">
        <v>997.9</v>
      </c>
      <c r="M234" s="94">
        <v>113</v>
      </c>
      <c r="N234" s="86">
        <f t="shared" si="69"/>
        <v>4356885.5964561403</v>
      </c>
      <c r="O234" s="52"/>
      <c r="P234" s="79"/>
      <c r="Q234" s="79"/>
      <c r="R234" s="79">
        <f>+AQ234+AR234-557135.78</f>
        <v>806677.09999999986</v>
      </c>
      <c r="S234" s="79">
        <f>+'Приложение №2'!E234-'Приложение №1'!R234</f>
        <v>3550208.4964561407</v>
      </c>
      <c r="T234" s="79"/>
      <c r="U234" s="52">
        <f t="shared" si="70"/>
        <v>1444.6865164984879</v>
      </c>
      <c r="V234" s="52">
        <f t="shared" si="70"/>
        <v>1444.6865164984879</v>
      </c>
      <c r="W234" s="95">
        <v>2023</v>
      </c>
      <c r="X234" s="36" t="e">
        <f>+#REF!-'[1]Приложение №1'!$P1501</f>
        <v>#REF!</v>
      </c>
      <c r="Z234" s="38">
        <f t="shared" si="71"/>
        <v>33549604.466355495</v>
      </c>
      <c r="AA234" s="34">
        <v>9163753.0558547936</v>
      </c>
      <c r="AB234" s="34">
        <v>4716823.2</v>
      </c>
      <c r="AC234" s="34">
        <v>2695930.7316036122</v>
      </c>
      <c r="AD234" s="34">
        <v>0</v>
      </c>
      <c r="AE234" s="34">
        <v>0</v>
      </c>
      <c r="AF234" s="34"/>
      <c r="AG234" s="34">
        <v>295975.88879684091</v>
      </c>
      <c r="AH234" s="34">
        <v>0</v>
      </c>
      <c r="AI234" s="34">
        <v>13238455.132672109</v>
      </c>
      <c r="AJ234" s="34">
        <v>0</v>
      </c>
      <c r="AK234" s="34">
        <v>0</v>
      </c>
      <c r="AL234" s="34">
        <v>0</v>
      </c>
      <c r="AM234" s="34">
        <v>2552926.0485136751</v>
      </c>
      <c r="AN234" s="39">
        <v>295470.26754077495</v>
      </c>
      <c r="AO234" s="40">
        <v>590270.14137369313</v>
      </c>
      <c r="AP234" s="114">
        <f>+N234-'Приложение №2'!E234</f>
        <v>0</v>
      </c>
      <c r="AQ234" s="1">
        <v>954415.48</v>
      </c>
      <c r="AR234" s="1">
        <f>+(K234*10+L234*20)*12*0.85</f>
        <v>409397.39999999997</v>
      </c>
      <c r="AS234" s="1">
        <f>+(K234*10+L234*20)*12*30</f>
        <v>14449320</v>
      </c>
      <c r="AT234" s="36">
        <f t="shared" si="58"/>
        <v>-10899111.503543859</v>
      </c>
      <c r="AU234" s="36">
        <f>+P234-'[10]Приложение №1'!$P231</f>
        <v>0</v>
      </c>
      <c r="AV234" s="36">
        <f>+Q234-'[10]Приложение №1'!$Q231</f>
        <v>0</v>
      </c>
      <c r="AW234" s="36">
        <f>+R234-'[10]Приложение №1'!$R231</f>
        <v>0</v>
      </c>
      <c r="AX234" s="36">
        <f>+S234-'[10]Приложение №1'!$S231</f>
        <v>0</v>
      </c>
      <c r="AY234" s="36">
        <f>+T234-'[10]Приложение №1'!$T231</f>
        <v>0</v>
      </c>
    </row>
    <row r="235" spans="1:51" x14ac:dyDescent="0.25">
      <c r="A235" s="98">
        <f t="shared" si="62"/>
        <v>220</v>
      </c>
      <c r="B235" s="99">
        <f t="shared" si="63"/>
        <v>25</v>
      </c>
      <c r="C235" s="92" t="s">
        <v>546</v>
      </c>
      <c r="D235" s="92" t="s">
        <v>287</v>
      </c>
      <c r="E235" s="93">
        <v>1990</v>
      </c>
      <c r="F235" s="93">
        <v>2017</v>
      </c>
      <c r="G235" s="93" t="s">
        <v>548</v>
      </c>
      <c r="H235" s="93">
        <v>10</v>
      </c>
      <c r="I235" s="93">
        <v>3</v>
      </c>
      <c r="J235" s="52">
        <v>9593.2999999999993</v>
      </c>
      <c r="K235" s="52">
        <v>8146.5</v>
      </c>
      <c r="L235" s="52">
        <v>251.7</v>
      </c>
      <c r="M235" s="94">
        <v>290</v>
      </c>
      <c r="N235" s="86">
        <f t="shared" si="69"/>
        <v>5964947.0233067526</v>
      </c>
      <c r="O235" s="52"/>
      <c r="P235" s="79"/>
      <c r="Q235" s="79"/>
      <c r="R235" s="79">
        <f>+AQ235+AR235</f>
        <v>5617381.3413607851</v>
      </c>
      <c r="S235" s="79">
        <f>+'Приложение №2'!E235-'Приложение №1'!R235</f>
        <v>347565.68194596749</v>
      </c>
      <c r="T235" s="79">
        <v>0</v>
      </c>
      <c r="U235" s="52">
        <f t="shared" si="70"/>
        <v>710.26494049995858</v>
      </c>
      <c r="V235" s="52">
        <f t="shared" si="70"/>
        <v>710.26494049995858</v>
      </c>
      <c r="W235" s="95">
        <v>2023</v>
      </c>
      <c r="X235" s="36" t="e">
        <f>+#REF!-'[1]Приложение №1'!$P1194</f>
        <v>#REF!</v>
      </c>
      <c r="Z235" s="38">
        <f t="shared" si="71"/>
        <v>59075280.940424494</v>
      </c>
      <c r="AA235" s="34">
        <v>19753324.876629226</v>
      </c>
      <c r="AB235" s="34">
        <v>7903213.9091590643</v>
      </c>
      <c r="AC235" s="34">
        <v>5837297.1570079876</v>
      </c>
      <c r="AD235" s="34">
        <v>3730300.4891794757</v>
      </c>
      <c r="AE235" s="34">
        <v>0</v>
      </c>
      <c r="AF235" s="34"/>
      <c r="AG235" s="34">
        <v>877612.65381291229</v>
      </c>
      <c r="AH235" s="34">
        <v>0</v>
      </c>
      <c r="AI235" s="34">
        <v>0</v>
      </c>
      <c r="AJ235" s="34">
        <v>13734712.477877133</v>
      </c>
      <c r="AK235" s="34">
        <v>0</v>
      </c>
      <c r="AL235" s="34">
        <v>0</v>
      </c>
      <c r="AM235" s="34">
        <v>5514508.1395367021</v>
      </c>
      <c r="AN235" s="39">
        <v>590752.809404245</v>
      </c>
      <c r="AO235" s="40">
        <v>1133558.4278177479</v>
      </c>
      <c r="AP235" s="114">
        <f>+N235-'Приложение №2'!E235</f>
        <v>0</v>
      </c>
      <c r="AQ235" s="36">
        <f>5009993.34-R33</f>
        <v>4455241.5975607848</v>
      </c>
      <c r="AR235" s="1">
        <f t="shared" ref="AR235:AR240" si="72">+(K235*13.29+L235*22.52)*12*0.85</f>
        <v>1162139.7437999998</v>
      </c>
      <c r="AS235" s="1">
        <f>+(K235*13.29+L235*22.52)*12*30-S33</f>
        <v>34517188.239999995</v>
      </c>
      <c r="AT235" s="36">
        <f t="shared" si="58"/>
        <v>-34169622.55805403</v>
      </c>
      <c r="AU235" s="36">
        <f>+P235-'[10]Приложение №1'!$P232</f>
        <v>0</v>
      </c>
      <c r="AV235" s="36">
        <f>+Q235-'[10]Приложение №1'!$Q232</f>
        <v>0</v>
      </c>
      <c r="AW235" s="36">
        <f>+R235-'[10]Приложение №1'!$R232</f>
        <v>0</v>
      </c>
      <c r="AX235" s="36">
        <f>+S235-'[10]Приложение №1'!$S232</f>
        <v>0</v>
      </c>
      <c r="AY235" s="36">
        <f>+T235-'[10]Приложение №1'!$T232</f>
        <v>0</v>
      </c>
    </row>
    <row r="236" spans="1:51" x14ac:dyDescent="0.25">
      <c r="A236" s="98">
        <f t="shared" ref="A236:A254" si="73">+A235+1</f>
        <v>221</v>
      </c>
      <c r="B236" s="99">
        <f t="shared" ref="B236:B254" si="74">+B235+1</f>
        <v>26</v>
      </c>
      <c r="C236" s="92" t="s">
        <v>546</v>
      </c>
      <c r="D236" s="92" t="s">
        <v>288</v>
      </c>
      <c r="E236" s="93">
        <v>1990</v>
      </c>
      <c r="F236" s="93">
        <v>2017</v>
      </c>
      <c r="G236" s="93" t="s">
        <v>548</v>
      </c>
      <c r="H236" s="93">
        <v>9</v>
      </c>
      <c r="I236" s="93">
        <v>2</v>
      </c>
      <c r="J236" s="52">
        <v>9044.7000000000007</v>
      </c>
      <c r="K236" s="52">
        <v>7731.7</v>
      </c>
      <c r="L236" s="52">
        <v>0</v>
      </c>
      <c r="M236" s="94">
        <v>294</v>
      </c>
      <c r="N236" s="86">
        <f t="shared" si="69"/>
        <v>4916517.9743421944</v>
      </c>
      <c r="O236" s="52"/>
      <c r="P236" s="79"/>
      <c r="Q236" s="79"/>
      <c r="R236" s="79">
        <f>+'Приложение №2'!E236</f>
        <v>4916517.9743421944</v>
      </c>
      <c r="S236" s="79">
        <f>+'Приложение №2'!E236-'Приложение №1'!R236</f>
        <v>0</v>
      </c>
      <c r="T236" s="79">
        <f>+'Приложение №2'!E236-'Приложение №1'!P236-'Приложение №1'!Q236-'Приложение №1'!R236-'Приложение №1'!S236</f>
        <v>0</v>
      </c>
      <c r="U236" s="52">
        <f t="shared" si="70"/>
        <v>635.89093916502122</v>
      </c>
      <c r="V236" s="52">
        <f t="shared" si="70"/>
        <v>635.89093916502122</v>
      </c>
      <c r="W236" s="95">
        <v>2023</v>
      </c>
      <c r="X236" s="36" t="e">
        <f>+#REF!-'[1]Приложение №1'!$P1107</f>
        <v>#REF!</v>
      </c>
      <c r="Z236" s="38">
        <f t="shared" si="71"/>
        <v>55666319.910854891</v>
      </c>
      <c r="AA236" s="34">
        <v>18613451.927455012</v>
      </c>
      <c r="AB236" s="34">
        <v>7447156.0149639342</v>
      </c>
      <c r="AC236" s="34">
        <v>5500453.7563591562</v>
      </c>
      <c r="AD236" s="34">
        <v>3515042.1138698198</v>
      </c>
      <c r="AE236" s="34">
        <v>0</v>
      </c>
      <c r="AF236" s="34"/>
      <c r="AG236" s="34">
        <v>826969.68964449025</v>
      </c>
      <c r="AH236" s="34">
        <v>0</v>
      </c>
      <c r="AI236" s="34">
        <v>0</v>
      </c>
      <c r="AJ236" s="34">
        <v>12942145.792724269</v>
      </c>
      <c r="AK236" s="34">
        <v>0</v>
      </c>
      <c r="AL236" s="34">
        <v>0</v>
      </c>
      <c r="AM236" s="34">
        <v>5196291.3990376946</v>
      </c>
      <c r="AN236" s="39">
        <v>556663.19910854893</v>
      </c>
      <c r="AO236" s="40">
        <v>1068146.0176919652</v>
      </c>
      <c r="AP236" s="114">
        <f>+N236-'Приложение №2'!E236</f>
        <v>0</v>
      </c>
      <c r="AQ236" s="1">
        <v>4614966.51</v>
      </c>
      <c r="AR236" s="1">
        <f t="shared" si="72"/>
        <v>1048093.7885999999</v>
      </c>
      <c r="AS236" s="1">
        <f>+(K236*13.29+L236*22.52)*12*30</f>
        <v>36991545.479999997</v>
      </c>
      <c r="AT236" s="36">
        <f t="shared" si="58"/>
        <v>-36991545.479999997</v>
      </c>
      <c r="AU236" s="36">
        <f>+P236-'[10]Приложение №1'!$P233</f>
        <v>0</v>
      </c>
      <c r="AV236" s="36">
        <f>+Q236-'[10]Приложение №1'!$Q233</f>
        <v>0</v>
      </c>
      <c r="AW236" s="36">
        <f>+R236-'[10]Приложение №1'!$R233</f>
        <v>0</v>
      </c>
      <c r="AX236" s="36">
        <f>+S236-'[10]Приложение №1'!$S233</f>
        <v>0</v>
      </c>
      <c r="AY236" s="36">
        <f>+T236-'[10]Приложение №1'!$T233</f>
        <v>0</v>
      </c>
    </row>
    <row r="237" spans="1:51" x14ac:dyDescent="0.25">
      <c r="A237" s="98">
        <f t="shared" si="73"/>
        <v>222</v>
      </c>
      <c r="B237" s="99">
        <f t="shared" si="74"/>
        <v>27</v>
      </c>
      <c r="C237" s="92" t="s">
        <v>546</v>
      </c>
      <c r="D237" s="92" t="s">
        <v>291</v>
      </c>
      <c r="E237" s="93">
        <v>1990</v>
      </c>
      <c r="F237" s="93">
        <v>2017</v>
      </c>
      <c r="G237" s="93" t="s">
        <v>548</v>
      </c>
      <c r="H237" s="93">
        <v>10</v>
      </c>
      <c r="I237" s="93">
        <v>1</v>
      </c>
      <c r="J237" s="52">
        <v>3562.9</v>
      </c>
      <c r="K237" s="52">
        <v>3045.6</v>
      </c>
      <c r="L237" s="52">
        <v>0</v>
      </c>
      <c r="M237" s="94">
        <v>121</v>
      </c>
      <c r="N237" s="86">
        <f t="shared" si="69"/>
        <v>2204474.695667712</v>
      </c>
      <c r="O237" s="52"/>
      <c r="P237" s="79"/>
      <c r="Q237" s="79"/>
      <c r="R237" s="79">
        <f>+AQ237+AR237</f>
        <v>111696.62217059778</v>
      </c>
      <c r="S237" s="79">
        <f>+'Приложение №2'!E237-'Приложение №1'!R237</f>
        <v>2092778.0734971142</v>
      </c>
      <c r="T237" s="79">
        <v>0</v>
      </c>
      <c r="U237" s="52">
        <f t="shared" si="70"/>
        <v>723.82279211574473</v>
      </c>
      <c r="V237" s="52">
        <f t="shared" si="70"/>
        <v>723.82279211574473</v>
      </c>
      <c r="W237" s="95">
        <v>2023</v>
      </c>
      <c r="X237" s="36" t="e">
        <f>+#REF!-'[1]Приложение №1'!$P1198</f>
        <v>#REF!</v>
      </c>
      <c r="Z237" s="38">
        <f t="shared" si="71"/>
        <v>21832542.931861956</v>
      </c>
      <c r="AA237" s="34">
        <v>7300266.8214297863</v>
      </c>
      <c r="AB237" s="34">
        <v>2920802.9860308608</v>
      </c>
      <c r="AC237" s="34">
        <v>2157298.9371804232</v>
      </c>
      <c r="AD237" s="34">
        <v>1378612.9203666104</v>
      </c>
      <c r="AE237" s="34">
        <v>0</v>
      </c>
      <c r="AF237" s="34"/>
      <c r="AG237" s="34">
        <v>324340.66562016815</v>
      </c>
      <c r="AH237" s="34">
        <v>0</v>
      </c>
      <c r="AI237" s="34">
        <v>0</v>
      </c>
      <c r="AJ237" s="34">
        <v>5075958.9299699729</v>
      </c>
      <c r="AK237" s="34">
        <v>0</v>
      </c>
      <c r="AL237" s="34">
        <v>0</v>
      </c>
      <c r="AM237" s="34">
        <v>2038005.3008288266</v>
      </c>
      <c r="AN237" s="39">
        <v>218325.4293186196</v>
      </c>
      <c r="AO237" s="40">
        <v>418930.94111669064</v>
      </c>
      <c r="AP237" s="114">
        <f>+N237-'Приложение №2'!E237</f>
        <v>0</v>
      </c>
      <c r="AQ237" s="36">
        <f>1845490.3-R37</f>
        <v>-301158.82262940216</v>
      </c>
      <c r="AR237" s="1">
        <f t="shared" si="72"/>
        <v>412855.44479999994</v>
      </c>
      <c r="AS237" s="1">
        <f>+(K237*13.29+L237*22.52)*12*30-S37</f>
        <v>10152121.529999997</v>
      </c>
      <c r="AT237" s="36">
        <f t="shared" si="58"/>
        <v>-8059343.4565028828</v>
      </c>
      <c r="AU237" s="36">
        <f>+P237-'[10]Приложение №1'!$P234</f>
        <v>0</v>
      </c>
      <c r="AV237" s="36">
        <f>+Q237-'[10]Приложение №1'!$Q234</f>
        <v>0</v>
      </c>
      <c r="AW237" s="36">
        <f>+R237-'[10]Приложение №1'!$R234</f>
        <v>0</v>
      </c>
      <c r="AX237" s="36">
        <f>+S237-'[10]Приложение №1'!$S234</f>
        <v>0</v>
      </c>
      <c r="AY237" s="36">
        <f>+T237-'[10]Приложение №1'!$T234</f>
        <v>0</v>
      </c>
    </row>
    <row r="238" spans="1:51" x14ac:dyDescent="0.25">
      <c r="A238" s="98">
        <f t="shared" si="73"/>
        <v>223</v>
      </c>
      <c r="B238" s="99">
        <f t="shared" si="74"/>
        <v>28</v>
      </c>
      <c r="C238" s="92" t="s">
        <v>546</v>
      </c>
      <c r="D238" s="92" t="s">
        <v>292</v>
      </c>
      <c r="E238" s="93">
        <v>1990</v>
      </c>
      <c r="F238" s="93">
        <v>2017</v>
      </c>
      <c r="G238" s="93" t="s">
        <v>548</v>
      </c>
      <c r="H238" s="93">
        <v>9</v>
      </c>
      <c r="I238" s="93">
        <v>1</v>
      </c>
      <c r="J238" s="52">
        <v>3197.5</v>
      </c>
      <c r="K238" s="52">
        <v>2621.1</v>
      </c>
      <c r="L238" s="52">
        <v>132.4</v>
      </c>
      <c r="M238" s="94">
        <v>94</v>
      </c>
      <c r="N238" s="86">
        <f t="shared" si="69"/>
        <v>1338332.7178491487</v>
      </c>
      <c r="O238" s="52"/>
      <c r="P238" s="79"/>
      <c r="Q238" s="79"/>
      <c r="R238" s="79">
        <f>+'Приложение №2'!E238</f>
        <v>1338332.7178491487</v>
      </c>
      <c r="S238" s="79">
        <f>+'Приложение №2'!E238-'Приложение №1'!R238</f>
        <v>0</v>
      </c>
      <c r="T238" s="79">
        <f>+'Приложение №2'!E238-'Приложение №1'!P238-'Приложение №1'!Q238-'Приложение №1'!R238-'Приложение №1'!S238</f>
        <v>0</v>
      </c>
      <c r="U238" s="52">
        <f t="shared" si="70"/>
        <v>486.04783651685079</v>
      </c>
      <c r="V238" s="52">
        <f t="shared" si="70"/>
        <v>486.04783651685079</v>
      </c>
      <c r="W238" s="95">
        <v>2023</v>
      </c>
      <c r="X238" s="36" t="e">
        <f>+#REF!-'[1]Приложение №1'!$P1109</f>
        <v>#REF!</v>
      </c>
      <c r="Z238" s="38">
        <f t="shared" si="71"/>
        <v>19626786.772724856</v>
      </c>
      <c r="AA238" s="34">
        <v>6562716.0672657713</v>
      </c>
      <c r="AB238" s="34">
        <v>2625712.3410166483</v>
      </c>
      <c r="AC238" s="34">
        <v>1939345.6079399141</v>
      </c>
      <c r="AD238" s="34">
        <v>1239330.7510996102</v>
      </c>
      <c r="AE238" s="34">
        <v>0</v>
      </c>
      <c r="AF238" s="34"/>
      <c r="AG238" s="34">
        <v>291572.31503988599</v>
      </c>
      <c r="AH238" s="34">
        <v>0</v>
      </c>
      <c r="AI238" s="34">
        <v>0</v>
      </c>
      <c r="AJ238" s="34">
        <v>4563131.4637306379</v>
      </c>
      <c r="AK238" s="34">
        <v>0</v>
      </c>
      <c r="AL238" s="34">
        <v>0</v>
      </c>
      <c r="AM238" s="34">
        <v>1832104.2860598667</v>
      </c>
      <c r="AN238" s="39">
        <v>196267.86772724849</v>
      </c>
      <c r="AO238" s="40">
        <v>376606.07284526742</v>
      </c>
      <c r="AP238" s="114">
        <f>+N238-'Приложение №2'!E238</f>
        <v>0</v>
      </c>
      <c r="AQ238" s="1">
        <v>1678059.52</v>
      </c>
      <c r="AR238" s="1">
        <f t="shared" si="72"/>
        <v>385723.88339999993</v>
      </c>
      <c r="AS238" s="1">
        <f>+(K238*13.29+L238*22.52)*12*30</f>
        <v>13613784.119999999</v>
      </c>
      <c r="AT238" s="36">
        <f t="shared" si="58"/>
        <v>-13613784.119999999</v>
      </c>
      <c r="AU238" s="36">
        <f>+P238-'[10]Приложение №1'!$P235</f>
        <v>0</v>
      </c>
      <c r="AV238" s="36">
        <f>+Q238-'[10]Приложение №1'!$Q235</f>
        <v>0</v>
      </c>
      <c r="AW238" s="36">
        <f>+R238-'[10]Приложение №1'!$R235</f>
        <v>0</v>
      </c>
      <c r="AX238" s="36">
        <f>+S238-'[10]Приложение №1'!$S235</f>
        <v>0</v>
      </c>
      <c r="AY238" s="36">
        <f>+T238-'[10]Приложение №1'!$T235</f>
        <v>0</v>
      </c>
    </row>
    <row r="239" spans="1:51" x14ac:dyDescent="0.25">
      <c r="A239" s="98">
        <f t="shared" si="73"/>
        <v>224</v>
      </c>
      <c r="B239" s="99">
        <f t="shared" si="74"/>
        <v>29</v>
      </c>
      <c r="C239" s="92" t="s">
        <v>546</v>
      </c>
      <c r="D239" s="92" t="s">
        <v>293</v>
      </c>
      <c r="E239" s="93">
        <v>1990</v>
      </c>
      <c r="F239" s="93">
        <v>2017</v>
      </c>
      <c r="G239" s="93" t="s">
        <v>548</v>
      </c>
      <c r="H239" s="93">
        <v>9</v>
      </c>
      <c r="I239" s="93">
        <v>1</v>
      </c>
      <c r="J239" s="52">
        <v>3238.8</v>
      </c>
      <c r="K239" s="52">
        <v>2708.3</v>
      </c>
      <c r="L239" s="52">
        <v>76.599999999999994</v>
      </c>
      <c r="M239" s="94">
        <v>79</v>
      </c>
      <c r="N239" s="86">
        <f t="shared" si="69"/>
        <v>2354342.2921141018</v>
      </c>
      <c r="O239" s="52"/>
      <c r="P239" s="79"/>
      <c r="Q239" s="79"/>
      <c r="R239" s="79">
        <f>+AQ239+AR239</f>
        <v>757569.21779999987</v>
      </c>
      <c r="S239" s="79">
        <f>+'Приложение №2'!E239-'Приложение №1'!R239</f>
        <v>1596773.0743141021</v>
      </c>
      <c r="T239" s="79">
        <v>0</v>
      </c>
      <c r="U239" s="52">
        <f t="shared" si="70"/>
        <v>845.39563076379829</v>
      </c>
      <c r="V239" s="52">
        <f t="shared" si="70"/>
        <v>845.39563076379829</v>
      </c>
      <c r="W239" s="95">
        <v>2023</v>
      </c>
      <c r="X239" s="36" t="e">
        <f>+#REF!-'[1]Приложение №1'!$P950</f>
        <v>#REF!</v>
      </c>
      <c r="Z239" s="38">
        <f t="shared" si="71"/>
        <v>19952132.223097902</v>
      </c>
      <c r="AA239" s="34">
        <v>6671503.605404323</v>
      </c>
      <c r="AB239" s="34">
        <v>2669237.7318017208</v>
      </c>
      <c r="AC239" s="34">
        <v>1971493.3699526463</v>
      </c>
      <c r="AD239" s="34">
        <v>1259874.6448121567</v>
      </c>
      <c r="AE239" s="34">
        <v>0</v>
      </c>
      <c r="AF239" s="34"/>
      <c r="AG239" s="34">
        <v>296405.59352053836</v>
      </c>
      <c r="AH239" s="34">
        <v>0</v>
      </c>
      <c r="AI239" s="34">
        <v>0</v>
      </c>
      <c r="AJ239" s="34">
        <v>4638772.6819478758</v>
      </c>
      <c r="AK239" s="34">
        <v>0</v>
      </c>
      <c r="AL239" s="34">
        <v>0</v>
      </c>
      <c r="AM239" s="34">
        <v>1862474.3512662044</v>
      </c>
      <c r="AN239" s="39">
        <v>199521.32223097901</v>
      </c>
      <c r="AO239" s="40">
        <v>382848.92216145538</v>
      </c>
      <c r="AP239" s="114">
        <f>+N239-'Приложение №2'!E239</f>
        <v>0</v>
      </c>
      <c r="AQ239" s="1">
        <f>1684481.19-1311639.03</f>
        <v>372842.15999999992</v>
      </c>
      <c r="AR239" s="1">
        <f t="shared" si="72"/>
        <v>384727.05779999995</v>
      </c>
      <c r="AS239" s="1">
        <f>+(K239*13.29+L239*22.52)*12*30-4612448.03</f>
        <v>8966154.0099999979</v>
      </c>
      <c r="AT239" s="36">
        <f t="shared" si="58"/>
        <v>-7369380.9356858954</v>
      </c>
      <c r="AU239" s="36">
        <f>+P239-'[10]Приложение №1'!$P236</f>
        <v>0</v>
      </c>
      <c r="AV239" s="36">
        <f>+Q239-'[10]Приложение №1'!$Q236</f>
        <v>0</v>
      </c>
      <c r="AW239" s="36">
        <f>+R239-'[10]Приложение №1'!$R236</f>
        <v>0</v>
      </c>
      <c r="AX239" s="36">
        <f>+S239-'[10]Приложение №1'!$S236</f>
        <v>0</v>
      </c>
      <c r="AY239" s="36">
        <f>+T239-'[10]Приложение №1'!$T236</f>
        <v>0</v>
      </c>
    </row>
    <row r="240" spans="1:51" x14ac:dyDescent="0.25">
      <c r="A240" s="98">
        <f t="shared" si="73"/>
        <v>225</v>
      </c>
      <c r="B240" s="99">
        <f t="shared" si="74"/>
        <v>30</v>
      </c>
      <c r="C240" s="92" t="s">
        <v>546</v>
      </c>
      <c r="D240" s="92" t="s">
        <v>297</v>
      </c>
      <c r="E240" s="93">
        <v>1995</v>
      </c>
      <c r="F240" s="93">
        <v>2010</v>
      </c>
      <c r="G240" s="93" t="s">
        <v>52</v>
      </c>
      <c r="H240" s="93">
        <v>9</v>
      </c>
      <c r="I240" s="93">
        <v>1</v>
      </c>
      <c r="J240" s="52">
        <v>2996.5</v>
      </c>
      <c r="K240" s="52">
        <v>2550.1</v>
      </c>
      <c r="L240" s="52">
        <v>76.599999999999994</v>
      </c>
      <c r="M240" s="94">
        <v>105</v>
      </c>
      <c r="N240" s="86">
        <f t="shared" si="69"/>
        <v>1852088.6992158722</v>
      </c>
      <c r="O240" s="52"/>
      <c r="P240" s="79"/>
      <c r="Q240" s="79"/>
      <c r="R240" s="79">
        <f>+AQ240+AR240</f>
        <v>1353266.2159999998</v>
      </c>
      <c r="S240" s="79">
        <f>+'Приложение №2'!E240-'Приложение №1'!R240</f>
        <v>498822.48321587243</v>
      </c>
      <c r="T240" s="79">
        <v>0</v>
      </c>
      <c r="U240" s="52">
        <f t="shared" si="70"/>
        <v>705.10096288722445</v>
      </c>
      <c r="V240" s="52">
        <f t="shared" si="70"/>
        <v>705.10096288722445</v>
      </c>
      <c r="W240" s="95">
        <v>2023</v>
      </c>
      <c r="X240" s="36" t="e">
        <f>+#REF!-'[1]Приложение №1'!$P958</f>
        <v>#REF!</v>
      </c>
      <c r="Z240" s="38">
        <f t="shared" si="71"/>
        <v>13446173.905525668</v>
      </c>
      <c r="AA240" s="34">
        <v>6133316.7977849664</v>
      </c>
      <c r="AB240" s="34">
        <v>2453911.6795918704</v>
      </c>
      <c r="AC240" s="34">
        <v>1812454.0010526525</v>
      </c>
      <c r="AD240" s="34">
        <v>1158241.1970624225</v>
      </c>
      <c r="AE240" s="34">
        <v>0</v>
      </c>
      <c r="AF240" s="34"/>
      <c r="AG240" s="34">
        <v>272494.70482550462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1222586.4968225325</v>
      </c>
      <c r="AN240" s="39">
        <v>134461.73905525671</v>
      </c>
      <c r="AO240" s="40">
        <v>258707.28933046467</v>
      </c>
      <c r="AP240" s="114">
        <f>+N240-'Приложение №2'!E240</f>
        <v>0</v>
      </c>
      <c r="AQ240" s="1">
        <f>1427710.38-437725.9462</f>
        <v>989984.43379999988</v>
      </c>
      <c r="AR240" s="1">
        <f t="shared" si="72"/>
        <v>363281.78219999996</v>
      </c>
      <c r="AS240" s="1">
        <f>+(K240*13.29+L240*22.52)*12*30-2628414.08</f>
        <v>10193295.879999997</v>
      </c>
      <c r="AT240" s="36">
        <f t="shared" si="58"/>
        <v>-9694473.3967841249</v>
      </c>
      <c r="AU240" s="36">
        <f>+P240-'[10]Приложение №1'!$P237</f>
        <v>0</v>
      </c>
      <c r="AV240" s="36">
        <f>+Q240-'[10]Приложение №1'!$Q237</f>
        <v>0</v>
      </c>
      <c r="AW240" s="36">
        <f>+R240-'[10]Приложение №1'!$R237</f>
        <v>0</v>
      </c>
      <c r="AX240" s="36">
        <f>+S240-'[10]Приложение №1'!$S237</f>
        <v>0</v>
      </c>
      <c r="AY240" s="36">
        <f>+T240-'[10]Приложение №1'!$T237</f>
        <v>0</v>
      </c>
    </row>
    <row r="241" spans="1:51" x14ac:dyDescent="0.25">
      <c r="A241" s="98">
        <f t="shared" si="73"/>
        <v>226</v>
      </c>
      <c r="B241" s="99">
        <f t="shared" si="74"/>
        <v>31</v>
      </c>
      <c r="C241" s="92" t="s">
        <v>546</v>
      </c>
      <c r="D241" s="92" t="s">
        <v>298</v>
      </c>
      <c r="E241" s="93">
        <v>1983</v>
      </c>
      <c r="F241" s="93">
        <v>2008</v>
      </c>
      <c r="G241" s="93" t="s">
        <v>548</v>
      </c>
      <c r="H241" s="93">
        <v>5</v>
      </c>
      <c r="I241" s="93">
        <v>3</v>
      </c>
      <c r="J241" s="52">
        <v>5132.1000000000004</v>
      </c>
      <c r="K241" s="52">
        <v>4364.6000000000004</v>
      </c>
      <c r="L241" s="52">
        <v>0</v>
      </c>
      <c r="M241" s="94">
        <v>197</v>
      </c>
      <c r="N241" s="86">
        <f t="shared" si="69"/>
        <v>3347402.022785434</v>
      </c>
      <c r="O241" s="52"/>
      <c r="P241" s="79">
        <v>822035.24829823943</v>
      </c>
      <c r="Q241" s="79"/>
      <c r="R241" s="79">
        <f>+AQ241+AR241</f>
        <v>0</v>
      </c>
      <c r="S241" s="79">
        <f>+'Приложение №2'!E241-'Приложение №1'!P241</f>
        <v>2525366.7744871946</v>
      </c>
      <c r="T241" s="79">
        <v>0</v>
      </c>
      <c r="U241" s="52">
        <f t="shared" si="70"/>
        <v>766.94359684402548</v>
      </c>
      <c r="V241" s="52">
        <f t="shared" si="70"/>
        <v>766.94359684402548</v>
      </c>
      <c r="W241" s="95">
        <v>2023</v>
      </c>
      <c r="X241" s="36" t="e">
        <f>+#REF!-'[1]Приложение №1'!$P1205</f>
        <v>#REF!</v>
      </c>
      <c r="Z241" s="38">
        <f t="shared" si="71"/>
        <v>38187844.389634863</v>
      </c>
      <c r="AA241" s="34">
        <v>8573356.2018279508</v>
      </c>
      <c r="AB241" s="34">
        <v>3669586.3729378125</v>
      </c>
      <c r="AC241" s="34">
        <v>3275767.6194978259</v>
      </c>
      <c r="AD241" s="34">
        <v>3459882.7712624557</v>
      </c>
      <c r="AE241" s="34">
        <v>0</v>
      </c>
      <c r="AF241" s="34"/>
      <c r="AG241" s="34">
        <v>355954.04522476508</v>
      </c>
      <c r="AH241" s="34">
        <v>0</v>
      </c>
      <c r="AI241" s="34">
        <v>14183322.770203391</v>
      </c>
      <c r="AJ241" s="34">
        <v>0</v>
      </c>
      <c r="AK241" s="34">
        <v>0</v>
      </c>
      <c r="AL241" s="34">
        <v>0</v>
      </c>
      <c r="AM241" s="34">
        <v>3555128.2378351944</v>
      </c>
      <c r="AN241" s="39">
        <v>381878.4438963487</v>
      </c>
      <c r="AO241" s="40">
        <v>732967.9269491313</v>
      </c>
      <c r="AP241" s="114">
        <f>+N241-'Приложение №2'!E241</f>
        <v>0</v>
      </c>
      <c r="AQ241" s="36">
        <f>2036649.87-R49</f>
        <v>-445189.20000000019</v>
      </c>
      <c r="AR241" s="1">
        <f>+(K241*10+L241*20)*12*0.85</f>
        <v>445189.2</v>
      </c>
      <c r="AS241" s="1">
        <f>+(K241*10+L241*20)*12*30-S49</f>
        <v>8976438.2381460257</v>
      </c>
      <c r="AT241" s="36">
        <f t="shared" si="58"/>
        <v>-6451071.4636588311</v>
      </c>
      <c r="AU241" s="36">
        <f>+P241-'[10]Приложение №1'!$P238</f>
        <v>0</v>
      </c>
      <c r="AV241" s="36">
        <f>+Q241-'[10]Приложение №1'!$Q238</f>
        <v>0</v>
      </c>
      <c r="AW241" s="36">
        <f>+R241-'[10]Приложение №1'!$R238</f>
        <v>0</v>
      </c>
      <c r="AX241" s="36">
        <f>+S241-'[10]Приложение №1'!$S238</f>
        <v>0</v>
      </c>
      <c r="AY241" s="36">
        <f>+T241-'[10]Приложение №1'!$T238</f>
        <v>0</v>
      </c>
    </row>
    <row r="242" spans="1:51" x14ac:dyDescent="0.25">
      <c r="A242" s="98">
        <f t="shared" si="73"/>
        <v>227</v>
      </c>
      <c r="B242" s="99">
        <f t="shared" si="74"/>
        <v>32</v>
      </c>
      <c r="C242" s="92" t="s">
        <v>546</v>
      </c>
      <c r="D242" s="92" t="s">
        <v>154</v>
      </c>
      <c r="E242" s="93">
        <v>1985</v>
      </c>
      <c r="F242" s="93">
        <v>2008</v>
      </c>
      <c r="G242" s="93" t="s">
        <v>548</v>
      </c>
      <c r="H242" s="93">
        <v>5</v>
      </c>
      <c r="I242" s="93">
        <v>5</v>
      </c>
      <c r="J242" s="52">
        <v>7124.7</v>
      </c>
      <c r="K242" s="52">
        <v>5794.3</v>
      </c>
      <c r="L242" s="52">
        <v>252.5</v>
      </c>
      <c r="M242" s="94">
        <v>248</v>
      </c>
      <c r="N242" s="86">
        <f t="shared" si="69"/>
        <v>5076500.6375817275</v>
      </c>
      <c r="O242" s="52"/>
      <c r="P242" s="79"/>
      <c r="Q242" s="79"/>
      <c r="R242" s="79">
        <f>+AQ242+AR242-2015660.67-496815.55</f>
        <v>1074489.9400000002</v>
      </c>
      <c r="S242" s="79">
        <f>+'Приложение №2'!E242-'Приложение №1'!R242</f>
        <v>4002010.6975817271</v>
      </c>
      <c r="T242" s="79">
        <v>2.3283064365386963E-10</v>
      </c>
      <c r="U242" s="52">
        <f t="shared" si="70"/>
        <v>839.53506608151872</v>
      </c>
      <c r="V242" s="52">
        <f t="shared" si="70"/>
        <v>839.53506608151872</v>
      </c>
      <c r="W242" s="95">
        <v>2023</v>
      </c>
      <c r="X242" s="36" t="e">
        <f>+#REF!-'[1]Приложение №1'!$P960</f>
        <v>#REF!</v>
      </c>
      <c r="Z242" s="38">
        <f t="shared" si="71"/>
        <v>30311487.044534598</v>
      </c>
      <c r="AA242" s="34">
        <v>11767409.930327574</v>
      </c>
      <c r="AB242" s="34">
        <v>5036712.1239983374</v>
      </c>
      <c r="AC242" s="34">
        <v>4496173.9029232748</v>
      </c>
      <c r="AD242" s="34">
        <v>4748882.2255679024</v>
      </c>
      <c r="AE242" s="34">
        <v>0</v>
      </c>
      <c r="AF242" s="34"/>
      <c r="AG242" s="34">
        <v>488566.79553627956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2890300.461077428</v>
      </c>
      <c r="AN242" s="39">
        <v>303114.87044534594</v>
      </c>
      <c r="AO242" s="40">
        <v>580326.73465845292</v>
      </c>
      <c r="AP242" s="114">
        <f>+N242-'Приложение №2'!E242</f>
        <v>0</v>
      </c>
      <c r="AQ242" s="1">
        <v>2944437.56</v>
      </c>
      <c r="AR242" s="1">
        <f>+(K242*10+L242*20)*12*0.85</f>
        <v>642528.6</v>
      </c>
      <c r="AS242" s="1">
        <f>+(K242*10+L242*20)*12*30-11358024</f>
        <v>11319456</v>
      </c>
      <c r="AT242" s="36">
        <f t="shared" si="58"/>
        <v>-7317445.3024182729</v>
      </c>
      <c r="AU242" s="36">
        <f>+P242-'[10]Приложение №1'!$P239</f>
        <v>0</v>
      </c>
      <c r="AV242" s="36">
        <f>+Q242-'[10]Приложение №1'!$Q239</f>
        <v>0</v>
      </c>
      <c r="AW242" s="36">
        <f>+R242-'[10]Приложение №1'!$R239</f>
        <v>0</v>
      </c>
      <c r="AX242" s="36">
        <f>+S242-'[10]Приложение №1'!$S239</f>
        <v>0</v>
      </c>
      <c r="AY242" s="36">
        <f>+T242-'[10]Приложение №1'!$T239</f>
        <v>0</v>
      </c>
    </row>
    <row r="243" spans="1:51" x14ac:dyDescent="0.25">
      <c r="A243" s="98">
        <f t="shared" si="73"/>
        <v>228</v>
      </c>
      <c r="B243" s="99">
        <f t="shared" si="74"/>
        <v>33</v>
      </c>
      <c r="C243" s="92" t="s">
        <v>546</v>
      </c>
      <c r="D243" s="92" t="s">
        <v>156</v>
      </c>
      <c r="E243" s="93">
        <v>1986</v>
      </c>
      <c r="F243" s="93">
        <v>2016</v>
      </c>
      <c r="G243" s="93" t="s">
        <v>548</v>
      </c>
      <c r="H243" s="93">
        <v>5</v>
      </c>
      <c r="I243" s="93">
        <v>4</v>
      </c>
      <c r="J243" s="52">
        <v>5735.9</v>
      </c>
      <c r="K243" s="52">
        <v>4570.5</v>
      </c>
      <c r="L243" s="52">
        <v>392.5</v>
      </c>
      <c r="M243" s="94">
        <v>186</v>
      </c>
      <c r="N243" s="86">
        <f t="shared" si="69"/>
        <v>3746079.1046375427</v>
      </c>
      <c r="O243" s="52"/>
      <c r="P243" s="79"/>
      <c r="Q243" s="79"/>
      <c r="R243" s="79">
        <f t="shared" ref="R243:R248" si="75">+AQ243+AR243</f>
        <v>2232501.41</v>
      </c>
      <c r="S243" s="79">
        <f>+'Приложение №2'!E243-'Приложение №1'!R243</f>
        <v>1513577.6946375426</v>
      </c>
      <c r="T243" s="79">
        <v>0</v>
      </c>
      <c r="U243" s="52">
        <f t="shared" si="70"/>
        <v>754.80135092434875</v>
      </c>
      <c r="V243" s="52">
        <f t="shared" si="70"/>
        <v>754.80135092434875</v>
      </c>
      <c r="W243" s="95">
        <v>2023</v>
      </c>
      <c r="X243" s="36" t="e">
        <f>+#REF!-'[1]Приложение №1'!$P961</f>
        <v>#REF!</v>
      </c>
      <c r="Z243" s="38">
        <f t="shared" si="71"/>
        <v>4209077.6456601601</v>
      </c>
      <c r="AA243" s="34">
        <v>0</v>
      </c>
      <c r="AB243" s="34">
        <v>0</v>
      </c>
      <c r="AC243" s="34">
        <v>3665913.0117982994</v>
      </c>
      <c r="AD243" s="34">
        <v>0</v>
      </c>
      <c r="AE243" s="34">
        <v>0</v>
      </c>
      <c r="AF243" s="34"/>
      <c r="AG243" s="34">
        <v>0</v>
      </c>
      <c r="AH243" s="34">
        <v>0</v>
      </c>
      <c r="AI243" s="34">
        <v>0</v>
      </c>
      <c r="AJ243" s="34">
        <v>0</v>
      </c>
      <c r="AK243" s="34">
        <v>0</v>
      </c>
      <c r="AL243" s="34">
        <v>0</v>
      </c>
      <c r="AM243" s="34">
        <v>420907.76456601603</v>
      </c>
      <c r="AN243" s="39">
        <v>42090.776456601605</v>
      </c>
      <c r="AO243" s="40">
        <v>80166.092839243414</v>
      </c>
      <c r="AP243" s="114">
        <f>+N243-'Приложение №2'!E243</f>
        <v>0</v>
      </c>
      <c r="AQ243" s="1">
        <f>2433536.43-747296.02</f>
        <v>1686240.4100000001</v>
      </c>
      <c r="AR243" s="1">
        <f>+(K243*10+L243*20)*12*0.85</f>
        <v>546261</v>
      </c>
      <c r="AS243" s="1">
        <f>+(K243*10+L243*20)*12*30-4108823.88</f>
        <v>15170976.120000001</v>
      </c>
      <c r="AT243" s="36">
        <f t="shared" si="58"/>
        <v>-13657398.425362458</v>
      </c>
      <c r="AU243" s="36">
        <f>+P243-'[10]Приложение №1'!$P240</f>
        <v>0</v>
      </c>
      <c r="AV243" s="36">
        <f>+Q243-'[10]Приложение №1'!$Q240</f>
        <v>0</v>
      </c>
      <c r="AW243" s="36">
        <f>+R243-'[10]Приложение №1'!$R240</f>
        <v>0</v>
      </c>
      <c r="AX243" s="36">
        <f>+S243-'[10]Приложение №1'!$S240</f>
        <v>0</v>
      </c>
      <c r="AY243" s="36">
        <f>+T243-'[10]Приложение №1'!$T240</f>
        <v>0</v>
      </c>
    </row>
    <row r="244" spans="1:51" x14ac:dyDescent="0.25">
      <c r="A244" s="98">
        <f t="shared" si="73"/>
        <v>229</v>
      </c>
      <c r="B244" s="99">
        <f t="shared" si="74"/>
        <v>34</v>
      </c>
      <c r="C244" s="92" t="s">
        <v>546</v>
      </c>
      <c r="D244" s="92" t="s">
        <v>301</v>
      </c>
      <c r="E244" s="93">
        <v>1987</v>
      </c>
      <c r="F244" s="93">
        <v>2017</v>
      </c>
      <c r="G244" s="93" t="s">
        <v>548</v>
      </c>
      <c r="H244" s="93">
        <v>9</v>
      </c>
      <c r="I244" s="93">
        <v>1</v>
      </c>
      <c r="J244" s="52">
        <v>2767.8</v>
      </c>
      <c r="K244" s="52">
        <v>2150.8000000000002</v>
      </c>
      <c r="L244" s="52">
        <v>66.8</v>
      </c>
      <c r="M244" s="94">
        <v>94</v>
      </c>
      <c r="N244" s="86">
        <f t="shared" si="69"/>
        <v>5935901.4009709377</v>
      </c>
      <c r="O244" s="52"/>
      <c r="P244" s="79"/>
      <c r="Q244" s="79"/>
      <c r="R244" s="79">
        <f t="shared" si="75"/>
        <v>1701231.8336</v>
      </c>
      <c r="S244" s="79">
        <f>+'Приложение №2'!E244-'Приложение №1'!R244</f>
        <v>4234669.5673709381</v>
      </c>
      <c r="T244" s="79">
        <v>2.3283064365386963E-10</v>
      </c>
      <c r="U244" s="52">
        <f t="shared" si="70"/>
        <v>2676.7232147235463</v>
      </c>
      <c r="V244" s="52">
        <f t="shared" si="70"/>
        <v>2676.7232147235463</v>
      </c>
      <c r="W244" s="95">
        <v>2023</v>
      </c>
      <c r="X244" s="36" t="e">
        <f>+#REF!-'[1]Приложение №1'!$P969</f>
        <v>#REF!</v>
      </c>
      <c r="Z244" s="38">
        <f t="shared" si="71"/>
        <v>24358296.106563497</v>
      </c>
      <c r="AA244" s="34">
        <v>5322442.2844350552</v>
      </c>
      <c r="AB244" s="34">
        <v>2129484.5377048999</v>
      </c>
      <c r="AC244" s="34">
        <v>0</v>
      </c>
      <c r="AD244" s="34">
        <v>0</v>
      </c>
      <c r="AE244" s="34">
        <v>0</v>
      </c>
      <c r="AF244" s="34"/>
      <c r="AG244" s="34">
        <v>236468.68196531132</v>
      </c>
      <c r="AH244" s="34">
        <v>0</v>
      </c>
      <c r="AI244" s="34">
        <v>0</v>
      </c>
      <c r="AJ244" s="34">
        <v>0</v>
      </c>
      <c r="AK244" s="34">
        <v>13665253.188203763</v>
      </c>
      <c r="AL244" s="34">
        <v>0</v>
      </c>
      <c r="AM244" s="34">
        <v>2294103.4047365393</v>
      </c>
      <c r="AN244" s="39">
        <v>243582.96106563497</v>
      </c>
      <c r="AO244" s="40">
        <v>466961.04845229239</v>
      </c>
      <c r="AP244" s="114">
        <f>+N244-'Приложение №2'!E244</f>
        <v>0</v>
      </c>
      <c r="AQ244" s="1">
        <v>1394329.46</v>
      </c>
      <c r="AR244" s="1">
        <f>+(K244*13.29+L244*22.52)*12*0.85</f>
        <v>306902.37360000005</v>
      </c>
      <c r="AS244" s="1">
        <f>+(K244*13.29+L244*22.52)*12*30</f>
        <v>10831848.48</v>
      </c>
      <c r="AT244" s="36">
        <f t="shared" si="58"/>
        <v>-6597178.9126290623</v>
      </c>
      <c r="AU244" s="36">
        <f>+P244-'[10]Приложение №1'!$P241</f>
        <v>0</v>
      </c>
      <c r="AV244" s="36">
        <f>+Q244-'[10]Приложение №1'!$Q241</f>
        <v>0</v>
      </c>
      <c r="AW244" s="36">
        <f>+R244-'[10]Приложение №1'!$R241</f>
        <v>0</v>
      </c>
      <c r="AX244" s="36">
        <f>+S244-'[10]Приложение №1'!$S241</f>
        <v>0</v>
      </c>
      <c r="AY244" s="36">
        <f>+T244-'[10]Приложение №1'!$T241</f>
        <v>0</v>
      </c>
    </row>
    <row r="245" spans="1:51" x14ac:dyDescent="0.25">
      <c r="A245" s="98">
        <f t="shared" si="73"/>
        <v>230</v>
      </c>
      <c r="B245" s="99">
        <f t="shared" si="74"/>
        <v>35</v>
      </c>
      <c r="C245" s="92" t="s">
        <v>546</v>
      </c>
      <c r="D245" s="92" t="s">
        <v>302</v>
      </c>
      <c r="E245" s="93">
        <v>1988</v>
      </c>
      <c r="F245" s="93">
        <v>2016</v>
      </c>
      <c r="G245" s="93" t="s">
        <v>548</v>
      </c>
      <c r="H245" s="93">
        <v>5</v>
      </c>
      <c r="I245" s="93">
        <v>4</v>
      </c>
      <c r="J245" s="52">
        <v>5772.8</v>
      </c>
      <c r="K245" s="52">
        <v>4849.63</v>
      </c>
      <c r="L245" s="52">
        <v>82.5</v>
      </c>
      <c r="M245" s="94">
        <v>180</v>
      </c>
      <c r="N245" s="86">
        <f t="shared" si="69"/>
        <v>41702387.5</v>
      </c>
      <c r="O245" s="52"/>
      <c r="P245" s="79">
        <f>4063843.45+3921628.44+12386779.04</f>
        <v>20372250.93</v>
      </c>
      <c r="Q245" s="79"/>
      <c r="R245" s="79">
        <f t="shared" si="75"/>
        <v>2069358.8800000001</v>
      </c>
      <c r="S245" s="79">
        <f t="shared" ref="S245" si="76">+AS245</f>
        <v>18052668.000000004</v>
      </c>
      <c r="T245" s="79">
        <f>+'Приложение №2'!E245-'Приложение №1'!P245-'Приложение №1'!R245-'Приложение №1'!S245</f>
        <v>1208109.6899999976</v>
      </c>
      <c r="U245" s="52">
        <f t="shared" si="70"/>
        <v>8455.2490506130216</v>
      </c>
      <c r="V245" s="52">
        <f t="shared" si="70"/>
        <v>8455.2490506130216</v>
      </c>
      <c r="W245" s="95">
        <v>2023</v>
      </c>
      <c r="X245" s="36" t="e">
        <f>+#REF!-'[1]Приложение №1'!$P972</f>
        <v>#REF!</v>
      </c>
      <c r="Z245" s="38">
        <f t="shared" si="71"/>
        <v>42112938.80402752</v>
      </c>
      <c r="AA245" s="34">
        <v>9562345.7271670904</v>
      </c>
      <c r="AB245" s="34">
        <v>4092895.7980599087</v>
      </c>
      <c r="AC245" s="34">
        <v>0</v>
      </c>
      <c r="AD245" s="34">
        <v>0</v>
      </c>
      <c r="AE245" s="34">
        <v>0</v>
      </c>
      <c r="AF245" s="34"/>
      <c r="AG245" s="34">
        <v>397015.54015650821</v>
      </c>
      <c r="AH245" s="34">
        <v>0</v>
      </c>
      <c r="AI245" s="34">
        <v>15819456.546057064</v>
      </c>
      <c r="AJ245" s="34">
        <v>7229112.6864668708</v>
      </c>
      <c r="AK245" s="34">
        <v>0</v>
      </c>
      <c r="AL245" s="34">
        <v>0</v>
      </c>
      <c r="AM245" s="34">
        <v>3779663.18881839</v>
      </c>
      <c r="AN245" s="39">
        <v>421129.3880402752</v>
      </c>
      <c r="AO245" s="40">
        <v>811319.92926141364</v>
      </c>
      <c r="AP245" s="114">
        <f>+N245-'Приложение №2'!E245</f>
        <v>0</v>
      </c>
      <c r="AQ245" s="1">
        <v>1557866.62</v>
      </c>
      <c r="AR245" s="1">
        <f>+(K245*10+L245*20)*12*0.85</f>
        <v>511492.26000000007</v>
      </c>
      <c r="AS245" s="1">
        <f>+(K245*10+L245*20)*12*30</f>
        <v>18052668.000000004</v>
      </c>
      <c r="AT245" s="36">
        <f t="shared" si="58"/>
        <v>0</v>
      </c>
      <c r="AU245" s="36">
        <f>+P245-'[10]Приложение №1'!$P242</f>
        <v>0</v>
      </c>
      <c r="AV245" s="36">
        <f>+Q245-'[10]Приложение №1'!$Q242</f>
        <v>0</v>
      </c>
      <c r="AW245" s="36">
        <f>+R245-'[10]Приложение №1'!$R242</f>
        <v>0</v>
      </c>
      <c r="AX245" s="36">
        <f>+S245-'[10]Приложение №1'!$S242</f>
        <v>0</v>
      </c>
      <c r="AY245" s="36">
        <f>+T245-'[10]Приложение №1'!$T242</f>
        <v>0</v>
      </c>
    </row>
    <row r="246" spans="1:51" x14ac:dyDescent="0.25">
      <c r="A246" s="98">
        <f t="shared" si="73"/>
        <v>231</v>
      </c>
      <c r="B246" s="99">
        <f t="shared" si="74"/>
        <v>36</v>
      </c>
      <c r="C246" s="92" t="s">
        <v>546</v>
      </c>
      <c r="D246" s="92" t="s">
        <v>303</v>
      </c>
      <c r="E246" s="93">
        <v>1987</v>
      </c>
      <c r="F246" s="93">
        <v>2013</v>
      </c>
      <c r="G246" s="93" t="s">
        <v>548</v>
      </c>
      <c r="H246" s="93">
        <v>5</v>
      </c>
      <c r="I246" s="93">
        <v>6</v>
      </c>
      <c r="J246" s="52">
        <v>5156.5</v>
      </c>
      <c r="K246" s="52">
        <v>4643.1499999999996</v>
      </c>
      <c r="L246" s="52">
        <v>0</v>
      </c>
      <c r="M246" s="94">
        <v>198</v>
      </c>
      <c r="N246" s="86">
        <f t="shared" si="69"/>
        <v>18498158.429174457</v>
      </c>
      <c r="O246" s="52"/>
      <c r="P246" s="79"/>
      <c r="Q246" s="79"/>
      <c r="R246" s="79">
        <f t="shared" si="75"/>
        <v>2589978.34</v>
      </c>
      <c r="S246" s="79">
        <f>+'Приложение №2'!E246-'Приложение №1'!R246</f>
        <v>15908180.089174457</v>
      </c>
      <c r="T246" s="79">
        <v>0</v>
      </c>
      <c r="U246" s="52">
        <f t="shared" si="70"/>
        <v>3983.9674421835302</v>
      </c>
      <c r="V246" s="52">
        <f t="shared" si="70"/>
        <v>3983.9674421835302</v>
      </c>
      <c r="W246" s="95">
        <v>2023</v>
      </c>
      <c r="X246" s="36" t="e">
        <f>+#REF!-'[1]Приложение №1'!$P973</f>
        <v>#REF!</v>
      </c>
      <c r="Z246" s="38">
        <f t="shared" si="71"/>
        <v>19097413.753508817</v>
      </c>
      <c r="AA246" s="34">
        <v>9161875.3142818157</v>
      </c>
      <c r="AB246" s="34">
        <v>0</v>
      </c>
      <c r="AC246" s="34">
        <v>3500633.098855949</v>
      </c>
      <c r="AD246" s="34">
        <v>3697386.8583204113</v>
      </c>
      <c r="AE246" s="34">
        <v>0</v>
      </c>
      <c r="AF246" s="34"/>
      <c r="AG246" s="34">
        <v>380388.55533241422</v>
      </c>
      <c r="AH246" s="34">
        <v>0</v>
      </c>
      <c r="AI246" s="34">
        <v>0</v>
      </c>
      <c r="AJ246" s="34">
        <v>0</v>
      </c>
      <c r="AK246" s="34">
        <v>0</v>
      </c>
      <c r="AL246" s="34">
        <v>0</v>
      </c>
      <c r="AM246" s="34">
        <v>1800079.6866966058</v>
      </c>
      <c r="AN246" s="39">
        <v>190974.13753508814</v>
      </c>
      <c r="AO246" s="40">
        <v>366076.10248653049</v>
      </c>
      <c r="AP246" s="114">
        <f>+N246-'Приложение №2'!E246</f>
        <v>0</v>
      </c>
      <c r="AQ246" s="1">
        <v>2116377.04</v>
      </c>
      <c r="AR246" s="1">
        <f>+(K246*10+L246*20)*12*0.85</f>
        <v>473601.3</v>
      </c>
      <c r="AS246" s="1">
        <f>+(K246*10+L246*20)*12*30</f>
        <v>16715340</v>
      </c>
      <c r="AT246" s="36">
        <f t="shared" si="58"/>
        <v>-807159.91082554311</v>
      </c>
      <c r="AU246" s="36">
        <f>+P246-'[10]Приложение №1'!$P243</f>
        <v>0</v>
      </c>
      <c r="AV246" s="36">
        <f>+Q246-'[10]Приложение №1'!$Q243</f>
        <v>0</v>
      </c>
      <c r="AW246" s="36">
        <f>+R246-'[10]Приложение №1'!$R243</f>
        <v>0</v>
      </c>
      <c r="AX246" s="36">
        <f>+S246-'[10]Приложение №1'!$S243</f>
        <v>0</v>
      </c>
      <c r="AY246" s="36">
        <f>+T246-'[10]Приложение №1'!$T243</f>
        <v>0</v>
      </c>
    </row>
    <row r="247" spans="1:51" x14ac:dyDescent="0.25">
      <c r="A247" s="98">
        <f t="shared" si="73"/>
        <v>232</v>
      </c>
      <c r="B247" s="99">
        <f t="shared" si="74"/>
        <v>37</v>
      </c>
      <c r="C247" s="92" t="s">
        <v>546</v>
      </c>
      <c r="D247" s="92" t="s">
        <v>304</v>
      </c>
      <c r="E247" s="93">
        <v>1987</v>
      </c>
      <c r="F247" s="93">
        <v>2008</v>
      </c>
      <c r="G247" s="93" t="s">
        <v>548</v>
      </c>
      <c r="H247" s="93">
        <v>5</v>
      </c>
      <c r="I247" s="93">
        <v>6</v>
      </c>
      <c r="J247" s="52">
        <v>5142.3999999999996</v>
      </c>
      <c r="K247" s="52">
        <v>4585</v>
      </c>
      <c r="L247" s="52">
        <v>0</v>
      </c>
      <c r="M247" s="94">
        <v>184</v>
      </c>
      <c r="N247" s="86">
        <f t="shared" si="69"/>
        <v>18345600.889129095</v>
      </c>
      <c r="O247" s="52"/>
      <c r="P247" s="79"/>
      <c r="Q247" s="79"/>
      <c r="R247" s="79">
        <f t="shared" si="75"/>
        <v>2658490.19</v>
      </c>
      <c r="S247" s="79">
        <f>+'Приложение №2'!E247-'Приложение №1'!R247</f>
        <v>15687110.699129095</v>
      </c>
      <c r="T247" s="79">
        <v>0</v>
      </c>
      <c r="U247" s="52">
        <f t="shared" si="70"/>
        <v>4001.2215679670871</v>
      </c>
      <c r="V247" s="52">
        <f t="shared" si="70"/>
        <v>4001.2215679670871</v>
      </c>
      <c r="W247" s="95">
        <v>2023</v>
      </c>
      <c r="X247" s="36" t="e">
        <f>+#REF!-'[1]Приложение №1'!$P974</f>
        <v>#REF!</v>
      </c>
      <c r="Z247" s="38">
        <f t="shared" si="71"/>
        <v>18940870.804019675</v>
      </c>
      <c r="AA247" s="34">
        <v>9086774.7272043712</v>
      </c>
      <c r="AB247" s="34">
        <v>0</v>
      </c>
      <c r="AC247" s="34">
        <v>3471938.1437459388</v>
      </c>
      <c r="AD247" s="34">
        <v>3667079.0977160456</v>
      </c>
      <c r="AE247" s="34">
        <v>0</v>
      </c>
      <c r="AF247" s="34"/>
      <c r="AG247" s="34">
        <v>377270.48148366035</v>
      </c>
      <c r="AH247" s="34">
        <v>0</v>
      </c>
      <c r="AI247" s="34">
        <v>0</v>
      </c>
      <c r="AJ247" s="34">
        <v>0</v>
      </c>
      <c r="AK247" s="34">
        <v>0</v>
      </c>
      <c r="AL247" s="34">
        <v>0</v>
      </c>
      <c r="AM247" s="34">
        <v>1785324.2969298</v>
      </c>
      <c r="AN247" s="39">
        <v>189408.70804019674</v>
      </c>
      <c r="AO247" s="40">
        <v>363075.34889966319</v>
      </c>
      <c r="AP247" s="114">
        <f>+N247-'Приложение №2'!E247</f>
        <v>0</v>
      </c>
      <c r="AQ247" s="1">
        <v>2190820.19</v>
      </c>
      <c r="AR247" s="1">
        <f>+(K247*10+L247*20)*12*0.85</f>
        <v>467670</v>
      </c>
      <c r="AS247" s="1">
        <f>+(K247*10+L247*20)*12*30</f>
        <v>16506000</v>
      </c>
      <c r="AT247" s="36">
        <f t="shared" si="58"/>
        <v>-818889.3008709047</v>
      </c>
      <c r="AU247" s="36">
        <f>+P247-'[10]Приложение №1'!$P244</f>
        <v>0</v>
      </c>
      <c r="AV247" s="36">
        <f>+Q247-'[10]Приложение №1'!$Q244</f>
        <v>0</v>
      </c>
      <c r="AW247" s="36">
        <f>+R247-'[10]Приложение №1'!$R244</f>
        <v>0</v>
      </c>
      <c r="AX247" s="36">
        <f>+S247-'[10]Приложение №1'!$S244</f>
        <v>0</v>
      </c>
      <c r="AY247" s="36">
        <f>+T247-'[10]Приложение №1'!$T244</f>
        <v>0</v>
      </c>
    </row>
    <row r="248" spans="1:51" x14ac:dyDescent="0.25">
      <c r="A248" s="98">
        <f t="shared" si="73"/>
        <v>233</v>
      </c>
      <c r="B248" s="99">
        <f t="shared" si="74"/>
        <v>38</v>
      </c>
      <c r="C248" s="92" t="s">
        <v>546</v>
      </c>
      <c r="D248" s="92" t="s">
        <v>305</v>
      </c>
      <c r="E248" s="93">
        <v>1988</v>
      </c>
      <c r="F248" s="93">
        <v>2008</v>
      </c>
      <c r="G248" s="93" t="s">
        <v>548</v>
      </c>
      <c r="H248" s="93">
        <v>5</v>
      </c>
      <c r="I248" s="93">
        <v>6</v>
      </c>
      <c r="J248" s="52">
        <v>5139.5</v>
      </c>
      <c r="K248" s="52">
        <v>4552.6000000000004</v>
      </c>
      <c r="L248" s="52">
        <v>68.400000000000006</v>
      </c>
      <c r="M248" s="94">
        <v>203</v>
      </c>
      <c r="N248" s="86">
        <f t="shared" si="69"/>
        <v>18417459.107653033</v>
      </c>
      <c r="O248" s="52"/>
      <c r="P248" s="79"/>
      <c r="Q248" s="79"/>
      <c r="R248" s="79">
        <f t="shared" si="75"/>
        <v>2658783.5799999996</v>
      </c>
      <c r="S248" s="79">
        <f>+'Приложение №2'!E248-'Приложение №1'!R248</f>
        <v>15758675.527653033</v>
      </c>
      <c r="T248" s="79">
        <v>0</v>
      </c>
      <c r="U248" s="52">
        <f t="shared" si="70"/>
        <v>3985.6003262612062</v>
      </c>
      <c r="V248" s="52">
        <f t="shared" si="70"/>
        <v>3985.6003262612062</v>
      </c>
      <c r="W248" s="95">
        <v>2023</v>
      </c>
      <c r="X248" s="36" t="e">
        <f>+#REF!-'[1]Приложение №1'!$P976</f>
        <v>#REF!</v>
      </c>
      <c r="Z248" s="38">
        <f t="shared" si="71"/>
        <v>19009395.423817348</v>
      </c>
      <c r="AA248" s="34">
        <v>9139483.8463669065</v>
      </c>
      <c r="AB248" s="34">
        <v>0</v>
      </c>
      <c r="AC248" s="34">
        <v>3475648.0455939346</v>
      </c>
      <c r="AD248" s="34">
        <v>3670997.5153139713</v>
      </c>
      <c r="AE248" s="34">
        <v>0</v>
      </c>
      <c r="AF248" s="34"/>
      <c r="AG248" s="34">
        <v>377673.60976489773</v>
      </c>
      <c r="AH248" s="34">
        <v>0</v>
      </c>
      <c r="AI248" s="34">
        <v>0</v>
      </c>
      <c r="AJ248" s="34">
        <v>0</v>
      </c>
      <c r="AK248" s="34">
        <v>0</v>
      </c>
      <c r="AL248" s="34">
        <v>0</v>
      </c>
      <c r="AM248" s="34">
        <v>1791094.8304623633</v>
      </c>
      <c r="AN248" s="39">
        <v>190093.95423817349</v>
      </c>
      <c r="AO248" s="40">
        <v>364403.6220770998</v>
      </c>
      <c r="AP248" s="114">
        <f>+N248-'Приложение №2'!E248</f>
        <v>0</v>
      </c>
      <c r="AQ248" s="1">
        <v>2180464.7799999998</v>
      </c>
      <c r="AR248" s="1">
        <f>+(K248*10+L248*20)*12*0.85</f>
        <v>478318.8</v>
      </c>
      <c r="AS248" s="1">
        <f>+(K248*10+L248*20)*12*30</f>
        <v>16881840</v>
      </c>
      <c r="AT248" s="36">
        <f t="shared" si="58"/>
        <v>-1123164.4723469671</v>
      </c>
      <c r="AU248" s="36">
        <f>+P248-'[10]Приложение №1'!$P245</f>
        <v>0</v>
      </c>
      <c r="AV248" s="36">
        <f>+Q248-'[10]Приложение №1'!$Q245</f>
        <v>0</v>
      </c>
      <c r="AW248" s="36">
        <f>+R248-'[10]Приложение №1'!$R245</f>
        <v>0</v>
      </c>
      <c r="AX248" s="36">
        <f>+S248-'[10]Приложение №1'!$S245</f>
        <v>0</v>
      </c>
      <c r="AY248" s="36">
        <f>+T248-'[10]Приложение №1'!$T245</f>
        <v>0</v>
      </c>
    </row>
    <row r="249" spans="1:51" x14ac:dyDescent="0.25">
      <c r="A249" s="98">
        <f t="shared" si="73"/>
        <v>234</v>
      </c>
      <c r="B249" s="99">
        <f t="shared" si="74"/>
        <v>39</v>
      </c>
      <c r="C249" s="92"/>
      <c r="D249" s="92" t="s">
        <v>760</v>
      </c>
      <c r="E249" s="93" t="s">
        <v>590</v>
      </c>
      <c r="F249" s="93"/>
      <c r="G249" s="93" t="s">
        <v>574</v>
      </c>
      <c r="H249" s="93" t="s">
        <v>586</v>
      </c>
      <c r="I249" s="93" t="s">
        <v>583</v>
      </c>
      <c r="J249" s="52">
        <v>6626.4</v>
      </c>
      <c r="K249" s="52">
        <v>4862.3999999999996</v>
      </c>
      <c r="L249" s="52">
        <v>725.8</v>
      </c>
      <c r="M249" s="94">
        <v>218</v>
      </c>
      <c r="N249" s="86">
        <f t="shared" ref="N249:N250" si="77">+P249+Q249+R249+S249+T249</f>
        <v>10844684.448000001</v>
      </c>
      <c r="O249" s="52"/>
      <c r="P249" s="79"/>
      <c r="Q249" s="79"/>
      <c r="R249" s="79">
        <f t="shared" ref="R249:R250" si="78">+AQ249+AR249</f>
        <v>4074235.28</v>
      </c>
      <c r="S249" s="79">
        <f>+'Приложение №2'!E249-'Приложение №1'!R249</f>
        <v>6770449.1680000015</v>
      </c>
      <c r="T249" s="79"/>
      <c r="U249" s="52"/>
      <c r="V249" s="52"/>
      <c r="W249" s="95">
        <v>2023</v>
      </c>
      <c r="X249" s="36"/>
      <c r="Z249" s="87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9"/>
      <c r="AO249" s="89"/>
      <c r="AP249" s="114">
        <f>+N249-'Приложение №2'!E249</f>
        <v>0</v>
      </c>
      <c r="AQ249" s="1">
        <v>3430207.28</v>
      </c>
      <c r="AR249" s="1">
        <f t="shared" ref="AR249:AR250" si="79">+(K249*10+L249*20)*12*0.85</f>
        <v>644028</v>
      </c>
      <c r="AS249" s="1">
        <f t="shared" ref="AS249:AS250" si="80">+(K249*10+L249*20)*12*30</f>
        <v>22730400</v>
      </c>
      <c r="AT249" s="36">
        <f t="shared" si="58"/>
        <v>-15959950.831999999</v>
      </c>
    </row>
    <row r="250" spans="1:51" x14ac:dyDescent="0.25">
      <c r="A250" s="98">
        <f t="shared" si="73"/>
        <v>235</v>
      </c>
      <c r="B250" s="99">
        <f t="shared" si="74"/>
        <v>40</v>
      </c>
      <c r="C250" s="92"/>
      <c r="D250" s="92" t="s">
        <v>761</v>
      </c>
      <c r="E250" s="93" t="s">
        <v>590</v>
      </c>
      <c r="F250" s="93"/>
      <c r="G250" s="93" t="s">
        <v>574</v>
      </c>
      <c r="H250" s="93" t="s">
        <v>586</v>
      </c>
      <c r="I250" s="93" t="s">
        <v>583</v>
      </c>
      <c r="J250" s="52">
        <v>6832.2</v>
      </c>
      <c r="K250" s="52">
        <v>5772.1</v>
      </c>
      <c r="L250" s="52">
        <v>17</v>
      </c>
      <c r="M250" s="94">
        <v>245</v>
      </c>
      <c r="N250" s="86">
        <f t="shared" si="77"/>
        <v>11234559.024000002</v>
      </c>
      <c r="O250" s="52"/>
      <c r="P250" s="79"/>
      <c r="Q250" s="79"/>
      <c r="R250" s="79">
        <f t="shared" si="78"/>
        <v>3768302.3099999996</v>
      </c>
      <c r="S250" s="79">
        <f>+'Приложение №2'!E250-'Приложение №1'!R250</f>
        <v>7466256.7140000025</v>
      </c>
      <c r="T250" s="79"/>
      <c r="U250" s="52"/>
      <c r="V250" s="52"/>
      <c r="W250" s="95">
        <v>2023</v>
      </c>
      <c r="X250" s="36"/>
      <c r="Z250" s="87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9"/>
      <c r="AO250" s="89"/>
      <c r="AP250" s="114">
        <f>+N250-'Приложение №2'!E250</f>
        <v>0</v>
      </c>
      <c r="AQ250" s="1">
        <v>3176080.11</v>
      </c>
      <c r="AR250" s="1">
        <f t="shared" si="79"/>
        <v>592222.19999999995</v>
      </c>
      <c r="AS250" s="1">
        <f t="shared" si="80"/>
        <v>20901960</v>
      </c>
      <c r="AT250" s="36">
        <f t="shared" si="58"/>
        <v>-13435703.285999998</v>
      </c>
    </row>
    <row r="251" spans="1:51" s="43" customFormat="1" x14ac:dyDescent="0.25">
      <c r="A251" s="98">
        <f t="shared" si="73"/>
        <v>236</v>
      </c>
      <c r="B251" s="99">
        <f t="shared" si="74"/>
        <v>41</v>
      </c>
      <c r="C251" s="92" t="s">
        <v>546</v>
      </c>
      <c r="D251" s="92" t="s">
        <v>594</v>
      </c>
      <c r="E251" s="93" t="s">
        <v>582</v>
      </c>
      <c r="F251" s="93"/>
      <c r="G251" s="93" t="s">
        <v>577</v>
      </c>
      <c r="H251" s="93" t="s">
        <v>575</v>
      </c>
      <c r="I251" s="93" t="s">
        <v>580</v>
      </c>
      <c r="J251" s="52">
        <v>3182.4</v>
      </c>
      <c r="K251" s="52">
        <v>2718.2</v>
      </c>
      <c r="L251" s="52">
        <v>0</v>
      </c>
      <c r="M251" s="94">
        <v>99</v>
      </c>
      <c r="N251" s="86">
        <f t="shared" ref="N251:N315" si="81">+P251+Q251+R251+S251+T251</f>
        <v>11280046.000319112</v>
      </c>
      <c r="O251" s="52">
        <v>0</v>
      </c>
      <c r="P251" s="79"/>
      <c r="Q251" s="79">
        <v>0</v>
      </c>
      <c r="R251" s="79">
        <f>+AQ251+AR251</f>
        <v>2054828.4956</v>
      </c>
      <c r="S251" s="79">
        <f>+'Приложение №2'!E251-'Приложение №1'!R251</f>
        <v>9225217.5047191121</v>
      </c>
      <c r="T251" s="79">
        <v>2.3283064365386963E-10</v>
      </c>
      <c r="U251" s="52">
        <f t="shared" ref="U251:V271" si="82">$N251/($K251+$L251)</f>
        <v>4149.8219411077598</v>
      </c>
      <c r="V251" s="52">
        <f t="shared" si="82"/>
        <v>4149.8219411077598</v>
      </c>
      <c r="W251" s="95">
        <v>2023</v>
      </c>
      <c r="X251" s="43">
        <v>1300878.49</v>
      </c>
      <c r="Y251" s="43">
        <f>+(K251*12.08+L251*20.47)*12</f>
        <v>394030.272</v>
      </c>
      <c r="Z251" s="128"/>
      <c r="AA251" s="130">
        <f>+N251-'[4]Приложение № 2'!E232</f>
        <v>10891200.950319111</v>
      </c>
      <c r="AB251" s="128"/>
      <c r="AC251" s="128"/>
      <c r="AD251" s="130">
        <f>+N251-'[4]Приложение № 2'!E232</f>
        <v>10891200.950319111</v>
      </c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14">
        <f>+N251-'Приложение №2'!E251</f>
        <v>0</v>
      </c>
      <c r="AQ251" s="43">
        <v>1686354.74</v>
      </c>
      <c r="AR251" s="1">
        <f>+(K251*13.29+L251*22.52)*12*0.85</f>
        <v>368473.75559999997</v>
      </c>
      <c r="AS251" s="1">
        <f>+(K251*13.29+L251*22.52)*12*30</f>
        <v>13004956.079999998</v>
      </c>
      <c r="AT251" s="36">
        <f t="shared" si="58"/>
        <v>-3779738.5752808861</v>
      </c>
      <c r="AU251" s="36">
        <f>+P251-'[10]Приложение №1'!$P246</f>
        <v>0</v>
      </c>
      <c r="AV251" s="36">
        <f>+Q251-'[10]Приложение №1'!$Q246</f>
        <v>0</v>
      </c>
      <c r="AW251" s="36">
        <f>+R251-'[10]Приложение №1'!$R246</f>
        <v>0</v>
      </c>
      <c r="AX251" s="36">
        <f>+S251-'[10]Приложение №1'!$S246</f>
        <v>0</v>
      </c>
      <c r="AY251" s="36">
        <f>+T251-'[10]Приложение №1'!$T246</f>
        <v>0</v>
      </c>
    </row>
    <row r="252" spans="1:51" x14ac:dyDescent="0.25">
      <c r="A252" s="98">
        <f t="shared" si="73"/>
        <v>237</v>
      </c>
      <c r="B252" s="99">
        <f t="shared" si="74"/>
        <v>42</v>
      </c>
      <c r="C252" s="92" t="s">
        <v>546</v>
      </c>
      <c r="D252" s="92" t="s">
        <v>308</v>
      </c>
      <c r="E252" s="93">
        <v>1990</v>
      </c>
      <c r="F252" s="93">
        <v>2017</v>
      </c>
      <c r="G252" s="93" t="s">
        <v>548</v>
      </c>
      <c r="H252" s="93">
        <v>9</v>
      </c>
      <c r="I252" s="93">
        <v>1</v>
      </c>
      <c r="J252" s="52">
        <v>3220.3</v>
      </c>
      <c r="K252" s="52">
        <v>2758.2</v>
      </c>
      <c r="L252" s="52">
        <v>90</v>
      </c>
      <c r="M252" s="94">
        <v>102</v>
      </c>
      <c r="N252" s="86">
        <f t="shared" si="81"/>
        <v>11736958.542351823</v>
      </c>
      <c r="O252" s="52"/>
      <c r="P252" s="79"/>
      <c r="Q252" s="79"/>
      <c r="R252" s="79">
        <f>+AQ252+AR252-659229.88</f>
        <v>1373583.9356</v>
      </c>
      <c r="S252" s="79">
        <f>+'Приложение №2'!E252-'Приложение №1'!R252</f>
        <v>10363374.606751824</v>
      </c>
      <c r="T252" s="79">
        <v>0</v>
      </c>
      <c r="U252" s="52">
        <f t="shared" si="82"/>
        <v>4120.8336993019539</v>
      </c>
      <c r="V252" s="52">
        <f t="shared" si="82"/>
        <v>4120.8336993019539</v>
      </c>
      <c r="W252" s="95">
        <v>2023</v>
      </c>
      <c r="X252" s="36" t="e">
        <f>+#REF!-'[1]Приложение №1'!$P983</f>
        <v>#REF!</v>
      </c>
      <c r="Z252" s="38">
        <f t="shared" ref="Z252:Z276" si="83">SUM(AA252:AO252)</f>
        <v>10585519.119685274</v>
      </c>
      <c r="AA252" s="34">
        <v>6602013.7682673624</v>
      </c>
      <c r="AB252" s="34"/>
      <c r="AC252" s="34">
        <v>1950958.4558916504</v>
      </c>
      <c r="AD252" s="34"/>
      <c r="AE252" s="34">
        <v>0</v>
      </c>
      <c r="AF252" s="34"/>
      <c r="AG252" s="34">
        <v>293318.25704611279</v>
      </c>
      <c r="AH252" s="34">
        <v>0</v>
      </c>
      <c r="AI252" s="34">
        <v>0</v>
      </c>
      <c r="AJ252" s="34">
        <v>0</v>
      </c>
      <c r="AK252" s="34">
        <v>0</v>
      </c>
      <c r="AL252" s="34">
        <v>0</v>
      </c>
      <c r="AM252" s="34">
        <v>1316014.3444465706</v>
      </c>
      <c r="AN252" s="39">
        <v>144737.06182413004</v>
      </c>
      <c r="AO252" s="40">
        <v>278477.23220944533</v>
      </c>
      <c r="AP252" s="114">
        <f>+N252-'Приложение №2'!E252</f>
        <v>0</v>
      </c>
      <c r="AQ252" s="1">
        <v>1638244.38</v>
      </c>
      <c r="AR252" s="1">
        <f>+(K252*13.29+L252*22.52)*12*0.85</f>
        <v>394569.43560000003</v>
      </c>
      <c r="AS252" s="1">
        <f>+(K252*13.29+L252*22.52)*12*30-'[6]КПКР 2021 оплата по источникам'!$BG$1185-'[6]КПКР 2021 оплата по источникам'!$BG$1187</f>
        <v>11927276.210000001</v>
      </c>
      <c r="AT252" s="36">
        <f t="shared" si="58"/>
        <v>-1563901.6032481771</v>
      </c>
      <c r="AU252" s="36">
        <f>+P252-'[10]Приложение №1'!$P247</f>
        <v>0</v>
      </c>
      <c r="AV252" s="36">
        <f>+Q252-'[10]Приложение №1'!$Q247</f>
        <v>0</v>
      </c>
      <c r="AW252" s="36">
        <f>+R252-'[10]Приложение №1'!$R247</f>
        <v>0</v>
      </c>
      <c r="AX252" s="36">
        <f>+S252-'[10]Приложение №1'!$S247</f>
        <v>0</v>
      </c>
      <c r="AY252" s="36">
        <f>+T252-'[10]Приложение №1'!$T247</f>
        <v>0</v>
      </c>
    </row>
    <row r="253" spans="1:51" x14ac:dyDescent="0.25">
      <c r="A253" s="98">
        <f t="shared" si="73"/>
        <v>238</v>
      </c>
      <c r="B253" s="99">
        <f t="shared" si="74"/>
        <v>43</v>
      </c>
      <c r="C253" s="92" t="s">
        <v>547</v>
      </c>
      <c r="D253" s="92" t="s">
        <v>683</v>
      </c>
      <c r="E253" s="93">
        <v>1995</v>
      </c>
      <c r="F253" s="93">
        <v>2007</v>
      </c>
      <c r="G253" s="93" t="s">
        <v>548</v>
      </c>
      <c r="H253" s="93">
        <v>9</v>
      </c>
      <c r="I253" s="93">
        <v>3</v>
      </c>
      <c r="J253" s="52">
        <v>8715.5</v>
      </c>
      <c r="K253" s="52">
        <v>7251.1</v>
      </c>
      <c r="L253" s="52">
        <v>660.9</v>
      </c>
      <c r="M253" s="94">
        <v>283</v>
      </c>
      <c r="N253" s="78">
        <f t="shared" si="81"/>
        <v>17694269.120000001</v>
      </c>
      <c r="O253" s="52"/>
      <c r="P253" s="79">
        <v>16600042.59</v>
      </c>
      <c r="Q253" s="79"/>
      <c r="R253" s="79">
        <v>1094226.5300000012</v>
      </c>
      <c r="S253" s="79"/>
      <c r="T253" s="52"/>
      <c r="U253" s="79">
        <f t="shared" si="82"/>
        <v>2236.3838624873611</v>
      </c>
      <c r="V253" s="79">
        <f t="shared" si="82"/>
        <v>2236.3838624873611</v>
      </c>
      <c r="W253" s="95">
        <v>2023</v>
      </c>
      <c r="X253" s="36" t="e">
        <f>+#REF!-'[1]Приложение №1'!#REF!</f>
        <v>#REF!</v>
      </c>
      <c r="Z253" s="38">
        <f t="shared" si="83"/>
        <v>47583718.340731375</v>
      </c>
      <c r="AA253" s="34">
        <v>17694269.116222665</v>
      </c>
      <c r="AB253" s="34">
        <v>7079395.2241015183</v>
      </c>
      <c r="AC253" s="34">
        <v>5228826.4103661133</v>
      </c>
      <c r="AD253" s="34">
        <v>3341459.7872589645</v>
      </c>
      <c r="AE253" s="34">
        <v>0</v>
      </c>
      <c r="AF253" s="34"/>
      <c r="AG253" s="34">
        <v>786131.68027933023</v>
      </c>
      <c r="AH253" s="34">
        <v>0</v>
      </c>
      <c r="AI253" s="34">
        <v>7743707.0462670354</v>
      </c>
      <c r="AJ253" s="34">
        <v>0</v>
      </c>
      <c r="AK253" s="34">
        <v>0</v>
      </c>
      <c r="AL253" s="34">
        <v>0</v>
      </c>
      <c r="AM253" s="34">
        <v>4318396.9303716524</v>
      </c>
      <c r="AN253" s="39">
        <v>475837.18340731377</v>
      </c>
      <c r="AO253" s="40">
        <v>915694.96245678177</v>
      </c>
      <c r="AP253" s="114">
        <f>+N253-'Приложение №2'!E253</f>
        <v>0</v>
      </c>
      <c r="AR253" s="1">
        <f>+(K253*13.29+L253*22.52)*12*0.85</f>
        <v>1134755.9873999998</v>
      </c>
      <c r="AS253" s="1">
        <f>+(K253*13.29+L253*22.52)*12*30</f>
        <v>40050211.319999993</v>
      </c>
      <c r="AT253" s="36">
        <f t="shared" si="58"/>
        <v>-40050211.319999993</v>
      </c>
      <c r="AU253" s="36">
        <f>+P253-'[10]Приложение №1'!$P248</f>
        <v>0</v>
      </c>
      <c r="AV253" s="36">
        <f>+Q253-'[10]Приложение №1'!$Q248</f>
        <v>0</v>
      </c>
      <c r="AW253" s="36">
        <f>+R253-'[10]Приложение №1'!$R248</f>
        <v>0</v>
      </c>
      <c r="AX253" s="36">
        <f>+S253-'[10]Приложение №1'!$S248</f>
        <v>0</v>
      </c>
      <c r="AY253" s="36">
        <f>+T253-'[10]Приложение №1'!$T248</f>
        <v>0</v>
      </c>
    </row>
    <row r="254" spans="1:51" x14ac:dyDescent="0.25">
      <c r="A254" s="98">
        <f t="shared" si="73"/>
        <v>239</v>
      </c>
      <c r="B254" s="99">
        <f t="shared" si="74"/>
        <v>44</v>
      </c>
      <c r="C254" s="92" t="s">
        <v>276</v>
      </c>
      <c r="D254" s="92" t="s">
        <v>455</v>
      </c>
      <c r="E254" s="93">
        <v>1997</v>
      </c>
      <c r="F254" s="93">
        <v>2013</v>
      </c>
      <c r="G254" s="93" t="s">
        <v>45</v>
      </c>
      <c r="H254" s="93">
        <v>3</v>
      </c>
      <c r="I254" s="93">
        <v>2</v>
      </c>
      <c r="J254" s="52">
        <v>1304.7</v>
      </c>
      <c r="K254" s="52">
        <v>938.6</v>
      </c>
      <c r="L254" s="52">
        <v>0</v>
      </c>
      <c r="M254" s="94">
        <v>33</v>
      </c>
      <c r="N254" s="86">
        <f t="shared" si="81"/>
        <v>9483523.7207000013</v>
      </c>
      <c r="O254" s="52"/>
      <c r="P254" s="79">
        <v>2237553.186666667</v>
      </c>
      <c r="Q254" s="79"/>
      <c r="R254" s="79">
        <f>+AQ254+AR254</f>
        <v>561433.66999999993</v>
      </c>
      <c r="S254" s="79">
        <f>+AS254</f>
        <v>3378960</v>
      </c>
      <c r="T254" s="79">
        <f>+'Приложение №2'!E254-'Приложение №1'!P254-'Приложение №1'!R254-'Приложение №1'!S254</f>
        <v>3305576.864033334</v>
      </c>
      <c r="U254" s="52">
        <f t="shared" si="82"/>
        <v>10103.90338877051</v>
      </c>
      <c r="V254" s="52">
        <f t="shared" si="82"/>
        <v>10103.90338877051</v>
      </c>
      <c r="W254" s="95">
        <v>2023</v>
      </c>
      <c r="X254" s="36" t="e">
        <f>+#REF!-'[1]Приложение №1'!$P1314</f>
        <v>#REF!</v>
      </c>
      <c r="Z254" s="38">
        <f t="shared" si="83"/>
        <v>10655644.630000001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/>
      <c r="AG254" s="34">
        <v>0</v>
      </c>
      <c r="AH254" s="34">
        <v>0</v>
      </c>
      <c r="AI254" s="34">
        <v>0</v>
      </c>
      <c r="AJ254" s="34">
        <v>0</v>
      </c>
      <c r="AK254" s="34">
        <v>9280576.3130770214</v>
      </c>
      <c r="AL254" s="34">
        <v>0</v>
      </c>
      <c r="AM254" s="34">
        <v>1065564.4630000002</v>
      </c>
      <c r="AN254" s="39">
        <v>106556.44630000001</v>
      </c>
      <c r="AO254" s="40">
        <v>202947.40762298004</v>
      </c>
      <c r="AP254" s="114">
        <f>+N254-'Приложение №2'!E254</f>
        <v>0</v>
      </c>
      <c r="AQ254" s="1">
        <v>465696.47</v>
      </c>
      <c r="AR254" s="1">
        <f>+(K254*10+L254*20)*12*0.85</f>
        <v>95737.2</v>
      </c>
      <c r="AS254" s="1">
        <f>+(K254*10+L254*20)*12*30</f>
        <v>3378960</v>
      </c>
      <c r="AT254" s="36">
        <f t="shared" si="58"/>
        <v>0</v>
      </c>
      <c r="AU254" s="36">
        <f>+P254-'[10]Приложение №1'!$P249</f>
        <v>0</v>
      </c>
      <c r="AV254" s="36">
        <f>+Q254-'[10]Приложение №1'!$Q249</f>
        <v>0</v>
      </c>
      <c r="AW254" s="36">
        <f>+R254-'[10]Приложение №1'!$R249</f>
        <v>0</v>
      </c>
      <c r="AX254" s="36">
        <f>+S254-'[10]Приложение №1'!$S249</f>
        <v>0</v>
      </c>
      <c r="AY254" s="36">
        <f>+T254-'[10]Приложение №1'!$T249</f>
        <v>0</v>
      </c>
    </row>
    <row r="255" spans="1:51" x14ac:dyDescent="0.25">
      <c r="A255" s="98">
        <f t="shared" ref="A255:A290" si="84">+A254+1</f>
        <v>240</v>
      </c>
      <c r="B255" s="99">
        <f t="shared" ref="B255:B290" si="85">+B254+1</f>
        <v>45</v>
      </c>
      <c r="C255" s="92" t="s">
        <v>276</v>
      </c>
      <c r="D255" s="92" t="s">
        <v>277</v>
      </c>
      <c r="E255" s="93">
        <v>1995</v>
      </c>
      <c r="F255" s="93">
        <v>2013</v>
      </c>
      <c r="G255" s="93" t="s">
        <v>45</v>
      </c>
      <c r="H255" s="93">
        <v>3</v>
      </c>
      <c r="I255" s="93">
        <v>4</v>
      </c>
      <c r="J255" s="52">
        <v>2740.5</v>
      </c>
      <c r="K255" s="52">
        <v>1849.2</v>
      </c>
      <c r="L255" s="52">
        <v>0</v>
      </c>
      <c r="M255" s="94">
        <v>67</v>
      </c>
      <c r="N255" s="86">
        <f t="shared" si="81"/>
        <v>18608626.178600002</v>
      </c>
      <c r="O255" s="52"/>
      <c r="P255" s="79">
        <v>906857.51333330001</v>
      </c>
      <c r="Q255" s="79"/>
      <c r="R255" s="79">
        <f>+AR255</f>
        <v>188618.4</v>
      </c>
      <c r="S255" s="79">
        <f>+AS255</f>
        <v>2747887.0827066656</v>
      </c>
      <c r="T255" s="79">
        <f>+'Приложение №2'!E255-'Приложение №1'!P255-'Приложение №1'!R255-'Приложение №1'!S255</f>
        <v>14765263.182560036</v>
      </c>
      <c r="U255" s="52">
        <f t="shared" si="82"/>
        <v>10063.068450465067</v>
      </c>
      <c r="V255" s="52">
        <f t="shared" si="82"/>
        <v>10063.068450465067</v>
      </c>
      <c r="W255" s="95">
        <v>2023</v>
      </c>
      <c r="X255" s="36" t="e">
        <f>+#REF!-'[1]Приложение №1'!$P1315</f>
        <v>#REF!</v>
      </c>
      <c r="Z255" s="38">
        <f t="shared" si="83"/>
        <v>20908568.739999998</v>
      </c>
      <c r="AA255" s="34">
        <v>0</v>
      </c>
      <c r="AB255" s="34">
        <v>0</v>
      </c>
      <c r="AC255" s="34">
        <v>0</v>
      </c>
      <c r="AD255" s="34">
        <v>0</v>
      </c>
      <c r="AE255" s="34">
        <v>0</v>
      </c>
      <c r="AF255" s="34"/>
      <c r="AG255" s="34">
        <v>0</v>
      </c>
      <c r="AH255" s="34">
        <v>0</v>
      </c>
      <c r="AI255" s="34">
        <v>0</v>
      </c>
      <c r="AJ255" s="34">
        <v>0</v>
      </c>
      <c r="AK255" s="34">
        <v>18210401.578377958</v>
      </c>
      <c r="AL255" s="34">
        <v>0</v>
      </c>
      <c r="AM255" s="34">
        <v>2090856.8739999998</v>
      </c>
      <c r="AN255" s="39">
        <v>209085.6874</v>
      </c>
      <c r="AO255" s="40">
        <v>398224.60022203997</v>
      </c>
      <c r="AP255" s="114">
        <f>+N255-'Приложение №2'!E255</f>
        <v>0</v>
      </c>
      <c r="AQ255" s="1">
        <v>908516.69</v>
      </c>
      <c r="AR255" s="1">
        <f>+(K255*10+L255*20)*12*0.85</f>
        <v>188618.4</v>
      </c>
      <c r="AS255" s="1">
        <f>+(K255*10+L255*20)*12*30-S19</f>
        <v>2747887.0827066656</v>
      </c>
      <c r="AT255" s="36">
        <f t="shared" si="58"/>
        <v>0</v>
      </c>
      <c r="AU255" s="36">
        <f>+P255-'[10]Приложение №1'!$P250</f>
        <v>0</v>
      </c>
      <c r="AV255" s="36">
        <f>+Q255-'[10]Приложение №1'!$Q250</f>
        <v>0</v>
      </c>
      <c r="AW255" s="36">
        <f>+R255-'[10]Приложение №1'!$R250</f>
        <v>0</v>
      </c>
      <c r="AX255" s="36">
        <f>+S255-'[10]Приложение №1'!$S250</f>
        <v>0</v>
      </c>
      <c r="AY255" s="36">
        <f>+T255-'[10]Приложение №1'!$T250</f>
        <v>0</v>
      </c>
    </row>
    <row r="256" spans="1:51" x14ac:dyDescent="0.25">
      <c r="A256" s="98">
        <f t="shared" si="84"/>
        <v>241</v>
      </c>
      <c r="B256" s="99">
        <f t="shared" si="85"/>
        <v>46</v>
      </c>
      <c r="C256" s="92" t="s">
        <v>546</v>
      </c>
      <c r="D256" s="92" t="s">
        <v>127</v>
      </c>
      <c r="E256" s="93">
        <v>1996</v>
      </c>
      <c r="F256" s="93">
        <v>1996</v>
      </c>
      <c r="G256" s="93" t="s">
        <v>548</v>
      </c>
      <c r="H256" s="93">
        <v>9</v>
      </c>
      <c r="I256" s="93">
        <v>2</v>
      </c>
      <c r="J256" s="52">
        <v>5868.8</v>
      </c>
      <c r="K256" s="52">
        <v>4891.1000000000004</v>
      </c>
      <c r="L256" s="52">
        <v>103.4</v>
      </c>
      <c r="M256" s="94">
        <v>176</v>
      </c>
      <c r="N256" s="86">
        <f t="shared" si="81"/>
        <v>3609894.245787648</v>
      </c>
      <c r="O256" s="52"/>
      <c r="P256" s="79"/>
      <c r="Q256" s="79"/>
      <c r="R256" s="79">
        <v>0</v>
      </c>
      <c r="S256" s="79">
        <f>+'Приложение №2'!E256-'Приложение №1'!R256</f>
        <v>3609894.245787648</v>
      </c>
      <c r="T256" s="79">
        <v>0</v>
      </c>
      <c r="U256" s="52">
        <f t="shared" si="82"/>
        <v>722.77390044802246</v>
      </c>
      <c r="V256" s="52">
        <f t="shared" si="82"/>
        <v>722.77390044802246</v>
      </c>
      <c r="W256" s="95">
        <v>2023</v>
      </c>
      <c r="X256" s="36" t="e">
        <f>+#REF!-'[1]Приложение №1'!$P1445</f>
        <v>#REF!</v>
      </c>
      <c r="Z256" s="38">
        <f t="shared" si="83"/>
        <v>26916272.679462254</v>
      </c>
      <c r="AA256" s="34">
        <v>11954408.568709729</v>
      </c>
      <c r="AB256" s="34">
        <v>4782903.5702124871</v>
      </c>
      <c r="AC256" s="34">
        <v>3532642.5089277923</v>
      </c>
      <c r="AD256" s="34">
        <v>2257520.5141524919</v>
      </c>
      <c r="AE256" s="34">
        <v>0</v>
      </c>
      <c r="AF256" s="34"/>
      <c r="AG256" s="34">
        <v>531117.68749178003</v>
      </c>
      <c r="AH256" s="34">
        <v>0</v>
      </c>
      <c r="AI256" s="34"/>
      <c r="AJ256" s="34">
        <v>0</v>
      </c>
      <c r="AK256" s="34">
        <v>0</v>
      </c>
      <c r="AL256" s="34">
        <v>0</v>
      </c>
      <c r="AM256" s="34">
        <v>2917548.1015033424</v>
      </c>
      <c r="AN256" s="39">
        <v>321479.91337035975</v>
      </c>
      <c r="AO256" s="40">
        <v>618651.81509427261</v>
      </c>
      <c r="AP256" s="114">
        <f>+N256-'Приложение №2'!E256</f>
        <v>0</v>
      </c>
      <c r="AQ256" s="36">
        <f>3041149.84-R26</f>
        <v>-1448998.3458218472</v>
      </c>
      <c r="AR256" s="1">
        <f>+(K256*13.29+L256*22.52)*12*0.85</f>
        <v>686779.12739999988</v>
      </c>
      <c r="AS256" s="1">
        <f>+(K256*13.29+L256*22.52)*12*30-2665031.47-S26</f>
        <v>18192004.549999997</v>
      </c>
      <c r="AT256" s="36">
        <f t="shared" si="58"/>
        <v>-14582110.304212349</v>
      </c>
      <c r="AU256" s="36">
        <f>+P256-'[10]Приложение №1'!$P251</f>
        <v>0</v>
      </c>
      <c r="AV256" s="36">
        <f>+Q256-'[10]Приложение №1'!$Q251</f>
        <v>0</v>
      </c>
      <c r="AW256" s="36">
        <f>+R256-'[10]Приложение №1'!$R251</f>
        <v>0</v>
      </c>
      <c r="AX256" s="36">
        <f>+S256-'[10]Приложение №1'!$S251</f>
        <v>0</v>
      </c>
      <c r="AY256" s="36">
        <f>+T256-'[10]Приложение №1'!$T251</f>
        <v>0</v>
      </c>
    </row>
    <row r="257" spans="1:51" x14ac:dyDescent="0.25">
      <c r="A257" s="98">
        <f t="shared" si="84"/>
        <v>242</v>
      </c>
      <c r="B257" s="99">
        <f t="shared" si="85"/>
        <v>47</v>
      </c>
      <c r="C257" s="92" t="s">
        <v>546</v>
      </c>
      <c r="D257" s="92" t="s">
        <v>140</v>
      </c>
      <c r="E257" s="93">
        <v>1991</v>
      </c>
      <c r="F257" s="93">
        <v>2011</v>
      </c>
      <c r="G257" s="93" t="s">
        <v>548</v>
      </c>
      <c r="H257" s="93">
        <v>9</v>
      </c>
      <c r="I257" s="93">
        <v>1</v>
      </c>
      <c r="J257" s="52">
        <v>2848.2</v>
      </c>
      <c r="K257" s="52">
        <v>2372.6999999999998</v>
      </c>
      <c r="L257" s="52">
        <v>100.6</v>
      </c>
      <c r="M257" s="94">
        <v>61</v>
      </c>
      <c r="N257" s="86">
        <f t="shared" si="81"/>
        <v>2085412.7608436176</v>
      </c>
      <c r="O257" s="52"/>
      <c r="P257" s="79"/>
      <c r="Q257" s="79"/>
      <c r="R257" s="79">
        <f t="shared" ref="R257:R264" si="86">+AQ257+AR257</f>
        <v>734493.91899999999</v>
      </c>
      <c r="S257" s="79">
        <f>+'Приложение №2'!E257-'Приложение №1'!R257</f>
        <v>1350918.8418436176</v>
      </c>
      <c r="T257" s="79">
        <v>0</v>
      </c>
      <c r="U257" s="52">
        <f t="shared" si="82"/>
        <v>843.17016166401891</v>
      </c>
      <c r="V257" s="52">
        <f t="shared" si="82"/>
        <v>843.17016166401891</v>
      </c>
      <c r="W257" s="95">
        <v>2023</v>
      </c>
      <c r="X257" s="36" t="e">
        <f>+#REF!-'[1]Приложение №1'!$P1335</f>
        <v>#REF!</v>
      </c>
      <c r="Z257" s="38">
        <f t="shared" si="83"/>
        <v>9685484.1454348229</v>
      </c>
      <c r="AA257" s="34">
        <v>6420381.7111990321</v>
      </c>
      <c r="AB257" s="34">
        <v>0</v>
      </c>
      <c r="AC257" s="34">
        <v>1897284.4391391145</v>
      </c>
      <c r="AD257" s="34">
        <v>0</v>
      </c>
      <c r="AE257" s="34">
        <v>0</v>
      </c>
      <c r="AF257" s="34"/>
      <c r="AG257" s="34">
        <v>285248.59826123505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797586.23367659084</v>
      </c>
      <c r="AN257" s="39">
        <v>96854.841454348236</v>
      </c>
      <c r="AO257" s="40">
        <v>188128.32170450315</v>
      </c>
      <c r="AP257" s="114">
        <f>+N257-'Приложение №2'!E257</f>
        <v>0</v>
      </c>
      <c r="AQ257" s="1">
        <f>1575336.79-1185589.56</f>
        <v>389747.23</v>
      </c>
      <c r="AR257" s="1">
        <f>+(K257*13.29+L257*22.52)*12*0.85</f>
        <v>344746.68899999995</v>
      </c>
      <c r="AS257" s="1">
        <f>+(K257*13.29+L257*22.52)*12*30</f>
        <v>12167530.199999999</v>
      </c>
      <c r="AT257" s="36">
        <f t="shared" si="58"/>
        <v>-10816611.358156381</v>
      </c>
      <c r="AU257" s="36">
        <f>+P257-'[10]Приложение №1'!$P252</f>
        <v>0</v>
      </c>
      <c r="AV257" s="36">
        <f>+Q257-'[10]Приложение №1'!$Q252</f>
        <v>0</v>
      </c>
      <c r="AW257" s="36">
        <f>+R257-'[10]Приложение №1'!$R252</f>
        <v>0</v>
      </c>
      <c r="AX257" s="36">
        <f>+S257-'[10]Приложение №1'!$S252</f>
        <v>0</v>
      </c>
      <c r="AY257" s="36">
        <f>+T257-'[10]Приложение №1'!$T252</f>
        <v>0</v>
      </c>
    </row>
    <row r="258" spans="1:51" x14ac:dyDescent="0.25">
      <c r="A258" s="98">
        <f t="shared" si="84"/>
        <v>243</v>
      </c>
      <c r="B258" s="99">
        <f t="shared" si="85"/>
        <v>48</v>
      </c>
      <c r="C258" s="92" t="s">
        <v>546</v>
      </c>
      <c r="D258" s="92" t="s">
        <v>145</v>
      </c>
      <c r="E258" s="93">
        <v>1995</v>
      </c>
      <c r="F258" s="93">
        <v>1995</v>
      </c>
      <c r="G258" s="93" t="s">
        <v>548</v>
      </c>
      <c r="H258" s="93">
        <v>10</v>
      </c>
      <c r="I258" s="93">
        <v>1</v>
      </c>
      <c r="J258" s="52">
        <v>3279.6</v>
      </c>
      <c r="K258" s="52">
        <v>2806.4</v>
      </c>
      <c r="L258" s="52">
        <v>0</v>
      </c>
      <c r="M258" s="94">
        <v>105</v>
      </c>
      <c r="N258" s="86">
        <f t="shared" si="81"/>
        <v>19703004.987476178</v>
      </c>
      <c r="O258" s="52"/>
      <c r="P258" s="79">
        <v>3772182.5490253926</v>
      </c>
      <c r="Q258" s="79"/>
      <c r="R258" s="79">
        <f t="shared" si="86"/>
        <v>1023686.0467999999</v>
      </c>
      <c r="S258" s="79">
        <f>+AS258</f>
        <v>7481735.5199999977</v>
      </c>
      <c r="T258" s="79">
        <f>+'Приложение №2'!E258-'Приложение №1'!P258-'Приложение №1'!R258-'Приложение №1'!S258</f>
        <v>7425400.8716507871</v>
      </c>
      <c r="U258" s="52">
        <f t="shared" si="82"/>
        <v>7020.7400896081017</v>
      </c>
      <c r="V258" s="52">
        <f t="shared" si="82"/>
        <v>7020.7400896081017</v>
      </c>
      <c r="W258" s="95">
        <v>2023</v>
      </c>
      <c r="X258" s="36" t="e">
        <f>+#REF!-'[1]Приложение №1'!$P1340</f>
        <v>#REF!</v>
      </c>
      <c r="Z258" s="38">
        <f t="shared" si="83"/>
        <v>19818033.247476179</v>
      </c>
      <c r="AA258" s="34">
        <v>0</v>
      </c>
      <c r="AB258" s="34">
        <v>0</v>
      </c>
      <c r="AC258" s="34">
        <v>0</v>
      </c>
      <c r="AD258" s="34">
        <v>0</v>
      </c>
      <c r="AE258" s="34">
        <v>0</v>
      </c>
      <c r="AF258" s="34"/>
      <c r="AG258" s="34">
        <v>0</v>
      </c>
      <c r="AH258" s="34">
        <v>0</v>
      </c>
      <c r="AI258" s="34">
        <v>0</v>
      </c>
      <c r="AJ258" s="34">
        <v>0</v>
      </c>
      <c r="AK258" s="34">
        <v>19266518.528552189</v>
      </c>
      <c r="AL258" s="34">
        <v>0</v>
      </c>
      <c r="AM258" s="34">
        <v>106194.98</v>
      </c>
      <c r="AN258" s="34">
        <v>24000</v>
      </c>
      <c r="AO258" s="40">
        <v>421319.73892399028</v>
      </c>
      <c r="AP258" s="114">
        <f>+N258-'Приложение №2'!E258</f>
        <v>0</v>
      </c>
      <c r="AQ258" s="1">
        <f>1651544.69-504144.3-504144.3144</f>
        <v>643256.07559999987</v>
      </c>
      <c r="AR258" s="1">
        <f>+(K258*13.29+L258*22.52)*12*0.85</f>
        <v>380429.97119999997</v>
      </c>
      <c r="AS258" s="1">
        <f>+(K258*13.29+L258*22.52)*12*30-3285777.08-2659427.56</f>
        <v>7481735.5199999977</v>
      </c>
      <c r="AT258" s="36">
        <f t="shared" si="58"/>
        <v>0</v>
      </c>
      <c r="AU258" s="36">
        <f>+P258-'[10]Приложение №1'!$P253</f>
        <v>0</v>
      </c>
      <c r="AV258" s="36">
        <f>+Q258-'[10]Приложение №1'!$Q253</f>
        <v>0</v>
      </c>
      <c r="AW258" s="36">
        <f>+R258-'[10]Приложение №1'!$R253</f>
        <v>0</v>
      </c>
      <c r="AX258" s="36">
        <f>+S258-'[10]Приложение №1'!$S253</f>
        <v>0</v>
      </c>
      <c r="AY258" s="36">
        <f>+T258-'[10]Приложение №1'!$T253</f>
        <v>0</v>
      </c>
    </row>
    <row r="259" spans="1:51" x14ac:dyDescent="0.25">
      <c r="A259" s="98">
        <f t="shared" si="84"/>
        <v>244</v>
      </c>
      <c r="B259" s="99">
        <f t="shared" si="85"/>
        <v>49</v>
      </c>
      <c r="C259" s="92" t="s">
        <v>546</v>
      </c>
      <c r="D259" s="92" t="s">
        <v>151</v>
      </c>
      <c r="E259" s="93">
        <v>1995</v>
      </c>
      <c r="F259" s="93">
        <v>2002</v>
      </c>
      <c r="G259" s="93" t="s">
        <v>548</v>
      </c>
      <c r="H259" s="93">
        <v>10</v>
      </c>
      <c r="I259" s="93">
        <v>1</v>
      </c>
      <c r="J259" s="52">
        <v>3274.9</v>
      </c>
      <c r="K259" s="52">
        <v>3274.9</v>
      </c>
      <c r="L259" s="52">
        <v>0</v>
      </c>
      <c r="M259" s="94">
        <v>107</v>
      </c>
      <c r="N259" s="86">
        <f t="shared" si="81"/>
        <v>7890001.6978085171</v>
      </c>
      <c r="O259" s="52"/>
      <c r="P259" s="79"/>
      <c r="Q259" s="79"/>
      <c r="R259" s="79">
        <f t="shared" si="86"/>
        <v>1883122.0537999999</v>
      </c>
      <c r="S259" s="79">
        <f>+'Приложение №2'!E259-'Приложение №1'!R259</f>
        <v>6006879.6440085173</v>
      </c>
      <c r="T259" s="79">
        <v>0</v>
      </c>
      <c r="U259" s="52">
        <f t="shared" si="82"/>
        <v>2409.234388167125</v>
      </c>
      <c r="V259" s="52">
        <f t="shared" si="82"/>
        <v>2409.234388167125</v>
      </c>
      <c r="W259" s="95">
        <v>2023</v>
      </c>
      <c r="X259" s="36" t="e">
        <f>+#REF!-'[1]Приложение №1'!$P1348</f>
        <v>#REF!</v>
      </c>
      <c r="Z259" s="38">
        <f t="shared" si="83"/>
        <v>13763058.555082263</v>
      </c>
      <c r="AA259" s="34">
        <v>6414391.2079975698</v>
      </c>
      <c r="AB259" s="34">
        <v>0</v>
      </c>
      <c r="AC259" s="34">
        <v>0</v>
      </c>
      <c r="AD259" s="34">
        <v>1211320.4642977021</v>
      </c>
      <c r="AE259" s="34">
        <v>0</v>
      </c>
      <c r="AF259" s="34"/>
      <c r="AG259" s="34">
        <v>0</v>
      </c>
      <c r="AH259" s="34">
        <v>0</v>
      </c>
      <c r="AI259" s="34">
        <v>0</v>
      </c>
      <c r="AJ259" s="34">
        <v>4459999.4943992067</v>
      </c>
      <c r="AK259" s="34">
        <v>0</v>
      </c>
      <c r="AL259" s="34">
        <v>0</v>
      </c>
      <c r="AM259" s="34">
        <v>1275426.7773237173</v>
      </c>
      <c r="AN259" s="39">
        <v>137630.58555082261</v>
      </c>
      <c r="AO259" s="40">
        <v>264290.02551324526</v>
      </c>
      <c r="AP259" s="114">
        <f>+N259-'Приложение №2'!E259</f>
        <v>0</v>
      </c>
      <c r="AQ259" s="1">
        <f>2154157.37-126729.3148-588244.8956</f>
        <v>1439183.1595999999</v>
      </c>
      <c r="AR259" s="1">
        <f>+(K259*13.29+L259*22.52)*12*0.85</f>
        <v>443938.89419999992</v>
      </c>
      <c r="AS259" s="1">
        <f>+(K259*13.29+L259*22.52)*12*30-1139379.7452-2540032.37</f>
        <v>11989019.444799997</v>
      </c>
      <c r="AT259" s="36">
        <f t="shared" si="58"/>
        <v>-5982139.8007914796</v>
      </c>
      <c r="AU259" s="36">
        <f>+P259-'[10]Приложение №1'!$P254</f>
        <v>0</v>
      </c>
      <c r="AV259" s="36">
        <f>+Q259-'[10]Приложение №1'!$Q254</f>
        <v>0</v>
      </c>
      <c r="AW259" s="36">
        <f>+R259-'[10]Приложение №1'!$R254</f>
        <v>0</v>
      </c>
      <c r="AX259" s="36">
        <f>+S259-'[10]Приложение №1'!$S254</f>
        <v>0</v>
      </c>
      <c r="AY259" s="36">
        <f>+T259-'[10]Приложение №1'!$T254</f>
        <v>0</v>
      </c>
    </row>
    <row r="260" spans="1:51" x14ac:dyDescent="0.25">
      <c r="A260" s="98">
        <f t="shared" si="84"/>
        <v>245</v>
      </c>
      <c r="B260" s="99">
        <f t="shared" si="85"/>
        <v>50</v>
      </c>
      <c r="C260" s="92" t="s">
        <v>546</v>
      </c>
      <c r="D260" s="92" t="s">
        <v>66</v>
      </c>
      <c r="E260" s="93">
        <v>1983</v>
      </c>
      <c r="F260" s="93">
        <v>2015</v>
      </c>
      <c r="G260" s="93" t="s">
        <v>548</v>
      </c>
      <c r="H260" s="93">
        <v>5</v>
      </c>
      <c r="I260" s="93">
        <v>4</v>
      </c>
      <c r="J260" s="52">
        <v>4471.8999999999996</v>
      </c>
      <c r="K260" s="52">
        <v>3791</v>
      </c>
      <c r="L260" s="52">
        <v>256.8</v>
      </c>
      <c r="M260" s="94">
        <v>156</v>
      </c>
      <c r="N260" s="86">
        <f t="shared" si="81"/>
        <v>11172353.687432691</v>
      </c>
      <c r="O260" s="52"/>
      <c r="P260" s="79"/>
      <c r="Q260" s="79"/>
      <c r="R260" s="79">
        <f t="shared" si="86"/>
        <v>2235221.37</v>
      </c>
      <c r="S260" s="79">
        <f>+'Приложение №2'!E260-'Приложение №1'!R260</f>
        <v>8937132.3174326904</v>
      </c>
      <c r="T260" s="79">
        <v>9.3132257461547852E-10</v>
      </c>
      <c r="U260" s="52">
        <f t="shared" si="82"/>
        <v>2760.1051651348116</v>
      </c>
      <c r="V260" s="52">
        <f t="shared" si="82"/>
        <v>2760.1051651348116</v>
      </c>
      <c r="W260" s="95">
        <v>2023</v>
      </c>
      <c r="X260" s="36" t="e">
        <f>+#REF!-'[1]Приложение №1'!$P1349</f>
        <v>#REF!</v>
      </c>
      <c r="Z260" s="38">
        <f t="shared" si="83"/>
        <v>12482547.809364174</v>
      </c>
      <c r="AA260" s="34">
        <v>7789654.8248060504</v>
      </c>
      <c r="AB260" s="34">
        <v>0</v>
      </c>
      <c r="AC260" s="34">
        <v>0</v>
      </c>
      <c r="AD260" s="34">
        <v>3143610.4937155819</v>
      </c>
      <c r="AE260" s="34">
        <v>0</v>
      </c>
      <c r="AF260" s="34"/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1185368.6438378405</v>
      </c>
      <c r="AN260" s="39">
        <v>124825.47809364174</v>
      </c>
      <c r="AO260" s="40">
        <v>239088.3689110596</v>
      </c>
      <c r="AP260" s="114">
        <f>+N260-'Приложение №2'!E260</f>
        <v>0</v>
      </c>
      <c r="AQ260" s="1">
        <v>1796152.17</v>
      </c>
      <c r="AR260" s="1">
        <f t="shared" ref="AR260:AR271" si="87">+(K260*10+L260*20)*12*0.85</f>
        <v>439069.2</v>
      </c>
      <c r="AS260" s="1">
        <f>+(K260*10+L260*20)*12*30</f>
        <v>15496560</v>
      </c>
      <c r="AT260" s="36">
        <f t="shared" si="58"/>
        <v>-6559427.6825673096</v>
      </c>
      <c r="AU260" s="36">
        <f>+P260-'[10]Приложение №1'!$P255</f>
        <v>0</v>
      </c>
      <c r="AV260" s="36">
        <f>+Q260-'[10]Приложение №1'!$Q255</f>
        <v>0</v>
      </c>
      <c r="AW260" s="36">
        <f>+R260-'[10]Приложение №1'!$R255</f>
        <v>0</v>
      </c>
      <c r="AX260" s="36">
        <f>+S260-'[10]Приложение №1'!$S255</f>
        <v>0</v>
      </c>
      <c r="AY260" s="36">
        <f>+T260-'[10]Приложение №1'!$T255</f>
        <v>0</v>
      </c>
    </row>
    <row r="261" spans="1:51" x14ac:dyDescent="0.25">
      <c r="A261" s="98">
        <f t="shared" si="84"/>
        <v>246</v>
      </c>
      <c r="B261" s="99">
        <f t="shared" si="85"/>
        <v>51</v>
      </c>
      <c r="C261" s="92" t="s">
        <v>546</v>
      </c>
      <c r="D261" s="92" t="s">
        <v>159</v>
      </c>
      <c r="E261" s="93">
        <v>1983</v>
      </c>
      <c r="F261" s="93">
        <v>2015</v>
      </c>
      <c r="G261" s="93" t="s">
        <v>548</v>
      </c>
      <c r="H261" s="93">
        <v>5</v>
      </c>
      <c r="I261" s="93">
        <v>3</v>
      </c>
      <c r="J261" s="52">
        <v>5101.8</v>
      </c>
      <c r="K261" s="52">
        <v>4226.1000000000004</v>
      </c>
      <c r="L261" s="52">
        <v>155.6</v>
      </c>
      <c r="M261" s="94">
        <v>188</v>
      </c>
      <c r="N261" s="86">
        <f t="shared" si="81"/>
        <v>12298370.967827702</v>
      </c>
      <c r="O261" s="52"/>
      <c r="P261" s="79"/>
      <c r="Q261" s="79"/>
      <c r="R261" s="79">
        <f t="shared" si="86"/>
        <v>2554358.16</v>
      </c>
      <c r="S261" s="79">
        <f>+'Приложение №2'!E261-'Приложение №1'!R261</f>
        <v>9744012.8078277018</v>
      </c>
      <c r="T261" s="79">
        <v>0</v>
      </c>
      <c r="U261" s="52">
        <f t="shared" si="82"/>
        <v>2806.7578720194674</v>
      </c>
      <c r="V261" s="52">
        <f t="shared" si="82"/>
        <v>2806.7578720194674</v>
      </c>
      <c r="W261" s="95">
        <v>2023</v>
      </c>
      <c r="X261" s="36" t="e">
        <f>+#REF!-'[1]Приложение №1'!$P1350</f>
        <v>#REF!</v>
      </c>
      <c r="Z261" s="38">
        <f t="shared" si="83"/>
        <v>13740614.36632535</v>
      </c>
      <c r="AA261" s="34">
        <v>8574743.2839111742</v>
      </c>
      <c r="AB261" s="34">
        <v>0</v>
      </c>
      <c r="AC261" s="34">
        <v>0</v>
      </c>
      <c r="AD261" s="34">
        <v>3460442.5452050162</v>
      </c>
      <c r="AE261" s="34">
        <v>0</v>
      </c>
      <c r="AF261" s="34"/>
      <c r="AG261" s="34">
        <v>0</v>
      </c>
      <c r="AH261" s="34">
        <v>0</v>
      </c>
      <c r="AI261" s="34">
        <v>0</v>
      </c>
      <c r="AJ261" s="34">
        <v>0</v>
      </c>
      <c r="AK261" s="34">
        <v>0</v>
      </c>
      <c r="AL261" s="34">
        <v>0</v>
      </c>
      <c r="AM261" s="34">
        <v>1304837.2548343944</v>
      </c>
      <c r="AN261" s="39">
        <v>137406.14366325352</v>
      </c>
      <c r="AO261" s="40">
        <v>263185.13871151285</v>
      </c>
      <c r="AP261" s="114">
        <f>+N261-'Приложение №2'!E261</f>
        <v>0</v>
      </c>
      <c r="AQ261" s="1">
        <v>2091553.56</v>
      </c>
      <c r="AR261" s="1">
        <f t="shared" si="87"/>
        <v>462804.6</v>
      </c>
      <c r="AS261" s="1">
        <f>+(K261*10+L261*20)*12*30</f>
        <v>16334280</v>
      </c>
      <c r="AT261" s="36">
        <f t="shared" si="58"/>
        <v>-6590267.1921722982</v>
      </c>
      <c r="AU261" s="36">
        <f>+P261-'[10]Приложение №1'!$P256</f>
        <v>0</v>
      </c>
      <c r="AV261" s="36">
        <f>+Q261-'[10]Приложение №1'!$Q256</f>
        <v>0</v>
      </c>
      <c r="AW261" s="36">
        <f>+R261-'[10]Приложение №1'!$R256</f>
        <v>0</v>
      </c>
      <c r="AX261" s="36">
        <f>+S261-'[10]Приложение №1'!$S256</f>
        <v>0</v>
      </c>
      <c r="AY261" s="36">
        <f>+T261-'[10]Приложение №1'!$T256</f>
        <v>0</v>
      </c>
    </row>
    <row r="262" spans="1:51" x14ac:dyDescent="0.25">
      <c r="A262" s="98">
        <f t="shared" si="84"/>
        <v>247</v>
      </c>
      <c r="B262" s="99">
        <f t="shared" si="85"/>
        <v>52</v>
      </c>
      <c r="C262" s="92" t="s">
        <v>546</v>
      </c>
      <c r="D262" s="92" t="s">
        <v>157</v>
      </c>
      <c r="E262" s="93">
        <v>1982</v>
      </c>
      <c r="F262" s="93">
        <v>2008</v>
      </c>
      <c r="G262" s="93" t="s">
        <v>548</v>
      </c>
      <c r="H262" s="93">
        <v>5</v>
      </c>
      <c r="I262" s="93">
        <v>7</v>
      </c>
      <c r="J262" s="52">
        <v>6399.1</v>
      </c>
      <c r="K262" s="52">
        <v>4849.8999999999996</v>
      </c>
      <c r="L262" s="52">
        <v>814.5</v>
      </c>
      <c r="M262" s="94">
        <v>218</v>
      </c>
      <c r="N262" s="86">
        <f t="shared" si="81"/>
        <v>15830114.837610561</v>
      </c>
      <c r="O262" s="52"/>
      <c r="P262" s="79"/>
      <c r="Q262" s="79"/>
      <c r="R262" s="79">
        <f t="shared" si="86"/>
        <v>2890759.6999999997</v>
      </c>
      <c r="S262" s="79">
        <f>+'Приложение №2'!E262-'Приложение №1'!R262</f>
        <v>12939355.137610562</v>
      </c>
      <c r="T262" s="79">
        <v>0</v>
      </c>
      <c r="U262" s="52">
        <f t="shared" si="82"/>
        <v>2794.6675442430906</v>
      </c>
      <c r="V262" s="52">
        <f t="shared" si="82"/>
        <v>2794.6675442430906</v>
      </c>
      <c r="W262" s="95">
        <v>2023</v>
      </c>
      <c r="X262" s="36" t="e">
        <f>+#REF!-'[1]Приложение №1'!$P1355</f>
        <v>#REF!</v>
      </c>
      <c r="Z262" s="38">
        <f t="shared" si="83"/>
        <v>16411893.353984796</v>
      </c>
      <c r="AA262" s="34">
        <v>10225965.426698405</v>
      </c>
      <c r="AB262" s="34">
        <v>0</v>
      </c>
      <c r="AC262" s="34">
        <v>3907208.0564832622</v>
      </c>
      <c r="AD262" s="34">
        <v>0</v>
      </c>
      <c r="AE262" s="34">
        <v>0</v>
      </c>
      <c r="AF262" s="34"/>
      <c r="AG262" s="34">
        <v>424568.12411291135</v>
      </c>
      <c r="AH262" s="34">
        <v>0</v>
      </c>
      <c r="AI262" s="34">
        <v>0</v>
      </c>
      <c r="AJ262" s="34">
        <v>0</v>
      </c>
      <c r="AK262" s="34">
        <v>0</v>
      </c>
      <c r="AL262" s="34">
        <v>0</v>
      </c>
      <c r="AM262" s="34">
        <v>1371684.4886090811</v>
      </c>
      <c r="AN262" s="39">
        <v>164118.93353984796</v>
      </c>
      <c r="AO262" s="40">
        <v>318348.32454128755</v>
      </c>
      <c r="AP262" s="114">
        <f>+N262-'Приложение №2'!E262</f>
        <v>0</v>
      </c>
      <c r="AQ262" s="1">
        <v>2229911.9</v>
      </c>
      <c r="AR262" s="1">
        <f t="shared" si="87"/>
        <v>660847.79999999993</v>
      </c>
      <c r="AS262" s="1">
        <f>+(K262*10+L262*20)*12*30</f>
        <v>23324040</v>
      </c>
      <c r="AT262" s="36">
        <f t="shared" si="58"/>
        <v>-10384684.862389438</v>
      </c>
      <c r="AU262" s="36">
        <f>+P262-'[10]Приложение №1'!$P257</f>
        <v>0</v>
      </c>
      <c r="AV262" s="36">
        <f>+Q262-'[10]Приложение №1'!$Q257</f>
        <v>0</v>
      </c>
      <c r="AW262" s="36">
        <f>+R262-'[10]Приложение №1'!$R257</f>
        <v>0</v>
      </c>
      <c r="AX262" s="36">
        <f>+S262-'[10]Приложение №1'!$S257</f>
        <v>0</v>
      </c>
      <c r="AY262" s="36">
        <f>+T262-'[10]Приложение №1'!$T257</f>
        <v>0</v>
      </c>
    </row>
    <row r="263" spans="1:51" x14ac:dyDescent="0.25">
      <c r="A263" s="98">
        <f t="shared" si="84"/>
        <v>248</v>
      </c>
      <c r="B263" s="99">
        <f t="shared" si="85"/>
        <v>53</v>
      </c>
      <c r="C263" s="92" t="s">
        <v>73</v>
      </c>
      <c r="D263" s="92" t="s">
        <v>74</v>
      </c>
      <c r="E263" s="93">
        <v>1979</v>
      </c>
      <c r="F263" s="93">
        <v>2013</v>
      </c>
      <c r="G263" s="93" t="s">
        <v>45</v>
      </c>
      <c r="H263" s="93">
        <v>5</v>
      </c>
      <c r="I263" s="93">
        <v>4</v>
      </c>
      <c r="J263" s="52">
        <v>2793.1</v>
      </c>
      <c r="K263" s="52">
        <v>2468.5</v>
      </c>
      <c r="L263" s="52">
        <v>86.9</v>
      </c>
      <c r="M263" s="94">
        <v>97</v>
      </c>
      <c r="N263" s="86">
        <f t="shared" si="81"/>
        <v>2251512.1387999998</v>
      </c>
      <c r="O263" s="52"/>
      <c r="P263" s="79"/>
      <c r="Q263" s="79"/>
      <c r="R263" s="79">
        <f t="shared" si="86"/>
        <v>1302890.54</v>
      </c>
      <c r="S263" s="79">
        <f>+'Приложение №2'!E263-'Приложение №1'!R263</f>
        <v>948621.5987999998</v>
      </c>
      <c r="T263" s="79">
        <v>0</v>
      </c>
      <c r="U263" s="52">
        <f t="shared" si="82"/>
        <v>881.08012005948183</v>
      </c>
      <c r="V263" s="52">
        <f t="shared" si="82"/>
        <v>881.08012005948183</v>
      </c>
      <c r="W263" s="95">
        <v>2023</v>
      </c>
      <c r="X263" s="36" t="e">
        <f>+#REF!-'[1]Приложение №1'!$P617</f>
        <v>#REF!</v>
      </c>
      <c r="Z263" s="38">
        <f t="shared" si="83"/>
        <v>2529788.92</v>
      </c>
      <c r="AA263" s="34">
        <v>0</v>
      </c>
      <c r="AB263" s="34">
        <v>0</v>
      </c>
      <c r="AC263" s="34">
        <v>2203329.77902968</v>
      </c>
      <c r="AD263" s="34">
        <v>0</v>
      </c>
      <c r="AE263" s="34">
        <v>0</v>
      </c>
      <c r="AF263" s="34"/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252978.89199999999</v>
      </c>
      <c r="AN263" s="39">
        <v>25297.889200000001</v>
      </c>
      <c r="AO263" s="40">
        <v>48182.359770319999</v>
      </c>
      <c r="AP263" s="114">
        <f>+N263-'Приложение №2'!E263</f>
        <v>0</v>
      </c>
      <c r="AQ263" s="1">
        <v>1033375.94</v>
      </c>
      <c r="AR263" s="1">
        <f t="shared" si="87"/>
        <v>269514.59999999998</v>
      </c>
      <c r="AS263" s="1">
        <f>+(K263*10+L263*20)*12*30</f>
        <v>9512280</v>
      </c>
      <c r="AT263" s="36">
        <f t="shared" si="58"/>
        <v>-8563658.4012000002</v>
      </c>
      <c r="AU263" s="36">
        <f>+P263-'[10]Приложение №1'!$P258</f>
        <v>0</v>
      </c>
      <c r="AV263" s="36">
        <f>+Q263-'[10]Приложение №1'!$Q258</f>
        <v>0</v>
      </c>
      <c r="AW263" s="36">
        <f>+R263-'[10]Приложение №1'!$R258</f>
        <v>0</v>
      </c>
      <c r="AX263" s="36">
        <f>+S263-'[10]Приложение №1'!$S258</f>
        <v>0</v>
      </c>
      <c r="AY263" s="36">
        <f>+T263-'[10]Приложение №1'!$T258</f>
        <v>0</v>
      </c>
    </row>
    <row r="264" spans="1:51" x14ac:dyDescent="0.25">
      <c r="A264" s="98">
        <f t="shared" si="84"/>
        <v>249</v>
      </c>
      <c r="B264" s="99">
        <f t="shared" si="85"/>
        <v>54</v>
      </c>
      <c r="C264" s="92" t="s">
        <v>73</v>
      </c>
      <c r="D264" s="92" t="s">
        <v>171</v>
      </c>
      <c r="E264" s="93">
        <v>1991</v>
      </c>
      <c r="F264" s="93">
        <v>2016</v>
      </c>
      <c r="G264" s="93" t="s">
        <v>52</v>
      </c>
      <c r="H264" s="93">
        <v>5</v>
      </c>
      <c r="I264" s="93">
        <v>4</v>
      </c>
      <c r="J264" s="52">
        <v>4887.3</v>
      </c>
      <c r="K264" s="52">
        <v>4825.5</v>
      </c>
      <c r="L264" s="52">
        <v>0</v>
      </c>
      <c r="M264" s="94">
        <v>240</v>
      </c>
      <c r="N264" s="86">
        <f t="shared" si="81"/>
        <v>3102944.9011479998</v>
      </c>
      <c r="O264" s="52"/>
      <c r="P264" s="79"/>
      <c r="Q264" s="79"/>
      <c r="R264" s="79">
        <f t="shared" si="86"/>
        <v>2337821.67</v>
      </c>
      <c r="S264" s="79">
        <f>+'Приложение №2'!E264-'Приложение №1'!R264</f>
        <v>765123.23114799988</v>
      </c>
      <c r="T264" s="79">
        <f>+'Приложение №2'!E264-'Приложение №1'!P264-'Приложение №1'!Q264-'Приложение №1'!R264-'Приложение №1'!S264</f>
        <v>0</v>
      </c>
      <c r="U264" s="52">
        <f t="shared" si="82"/>
        <v>643.03075352771725</v>
      </c>
      <c r="V264" s="52">
        <f t="shared" si="82"/>
        <v>643.03075352771725</v>
      </c>
      <c r="W264" s="95">
        <v>2023</v>
      </c>
      <c r="X264" s="36" t="e">
        <f>+#REF!-'[1]Приложение №1'!$P1182</f>
        <v>#REF!</v>
      </c>
      <c r="Z264" s="38">
        <f t="shared" si="83"/>
        <v>16330841.699999999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/>
      <c r="AG264" s="34">
        <v>0</v>
      </c>
      <c r="AH264" s="34">
        <v>0</v>
      </c>
      <c r="AI264" s="34">
        <v>15836071.998851998</v>
      </c>
      <c r="AJ264" s="34">
        <v>0</v>
      </c>
      <c r="AK264" s="34">
        <v>0</v>
      </c>
      <c r="AL264" s="34">
        <v>0</v>
      </c>
      <c r="AM264" s="34">
        <v>101648.88</v>
      </c>
      <c r="AN264" s="34">
        <v>46818</v>
      </c>
      <c r="AO264" s="40">
        <v>346302.82114799996</v>
      </c>
      <c r="AP264" s="114">
        <f>+N264-'Приложение №2'!E264</f>
        <v>0</v>
      </c>
      <c r="AQ264" s="1">
        <v>1845620.67</v>
      </c>
      <c r="AR264" s="1">
        <f t="shared" si="87"/>
        <v>492201</v>
      </c>
      <c r="AS264" s="1">
        <f>+(K264*10+L264*20)*12*30</f>
        <v>17371800</v>
      </c>
      <c r="AT264" s="36">
        <f t="shared" si="58"/>
        <v>-16606676.768851999</v>
      </c>
      <c r="AU264" s="36">
        <f>+P264-'[10]Приложение №1'!$P259</f>
        <v>0</v>
      </c>
      <c r="AV264" s="36">
        <f>+Q264-'[10]Приложение №1'!$Q259</f>
        <v>0</v>
      </c>
      <c r="AW264" s="36">
        <f>+R264-'[10]Приложение №1'!$R259</f>
        <v>0</v>
      </c>
      <c r="AX264" s="36">
        <f>+S264-'[10]Приложение №1'!$S259</f>
        <v>0</v>
      </c>
      <c r="AY264" s="36">
        <f>+T264-'[10]Приложение №1'!$T259</f>
        <v>0</v>
      </c>
    </row>
    <row r="265" spans="1:51" x14ac:dyDescent="0.25">
      <c r="A265" s="98">
        <f t="shared" si="84"/>
        <v>250</v>
      </c>
      <c r="B265" s="99">
        <f t="shared" si="85"/>
        <v>55</v>
      </c>
      <c r="C265" s="92" t="s">
        <v>73</v>
      </c>
      <c r="D265" s="92" t="s">
        <v>310</v>
      </c>
      <c r="E265" s="93">
        <v>1999</v>
      </c>
      <c r="F265" s="93">
        <v>2011</v>
      </c>
      <c r="G265" s="93" t="s">
        <v>45</v>
      </c>
      <c r="H265" s="93">
        <v>4</v>
      </c>
      <c r="I265" s="93">
        <v>3</v>
      </c>
      <c r="J265" s="52">
        <v>1789.4</v>
      </c>
      <c r="K265" s="52">
        <v>1789.4</v>
      </c>
      <c r="L265" s="52">
        <v>0</v>
      </c>
      <c r="M265" s="94">
        <v>56</v>
      </c>
      <c r="N265" s="86">
        <f t="shared" si="81"/>
        <v>1283744.6199999999</v>
      </c>
      <c r="O265" s="52"/>
      <c r="P265" s="79"/>
      <c r="Q265" s="79"/>
      <c r="R265" s="79">
        <f>+AR265</f>
        <v>182518.8</v>
      </c>
      <c r="S265" s="79">
        <f>+AS265</f>
        <v>238135.03436800186</v>
      </c>
      <c r="T265" s="79">
        <f>+'Приложение №2'!E265-'Приложение №1'!P265-'Приложение №1'!Q265-'Приложение №1'!R265-'Приложение №1'!S265</f>
        <v>863090.78563199798</v>
      </c>
      <c r="U265" s="52">
        <f t="shared" si="82"/>
        <v>717.41624008047381</v>
      </c>
      <c r="V265" s="52">
        <f t="shared" si="82"/>
        <v>717.41624008047381</v>
      </c>
      <c r="W265" s="95">
        <v>2023</v>
      </c>
      <c r="X265" s="36" t="e">
        <f>+#REF!-'[1]Приложение №1'!$P1233</f>
        <v>#REF!</v>
      </c>
      <c r="Z265" s="38">
        <f t="shared" si="83"/>
        <v>15155840.090000002</v>
      </c>
      <c r="AA265" s="34">
        <v>3843679.5940452004</v>
      </c>
      <c r="AB265" s="34">
        <v>0</v>
      </c>
      <c r="AC265" s="34">
        <v>1430991.0437205599</v>
      </c>
      <c r="AD265" s="34">
        <v>895890.8758312799</v>
      </c>
      <c r="AE265" s="34">
        <v>0</v>
      </c>
      <c r="AF265" s="34"/>
      <c r="AG265" s="34">
        <v>147492.512475</v>
      </c>
      <c r="AH265" s="34">
        <v>0</v>
      </c>
      <c r="AI265" s="34">
        <v>7026831.1230768003</v>
      </c>
      <c r="AJ265" s="34">
        <v>0</v>
      </c>
      <c r="AK265" s="34">
        <v>0</v>
      </c>
      <c r="AL265" s="34">
        <v>0</v>
      </c>
      <c r="AM265" s="34">
        <v>1367570.9297000002</v>
      </c>
      <c r="AN265" s="39">
        <v>151558.40090000001</v>
      </c>
      <c r="AO265" s="40">
        <v>291825.61025115999</v>
      </c>
      <c r="AP265" s="114">
        <f>+N265-'Приложение №2'!E265</f>
        <v>0</v>
      </c>
      <c r="AQ265" s="36">
        <f>725047.53-R57</f>
        <v>-164367.46999999997</v>
      </c>
      <c r="AR265" s="1">
        <f t="shared" si="87"/>
        <v>182518.8</v>
      </c>
      <c r="AS265" s="1">
        <f>+(K265*10+L265*20)*12*30-S57</f>
        <v>238135.03436800186</v>
      </c>
      <c r="AT265" s="36">
        <f t="shared" si="58"/>
        <v>0</v>
      </c>
      <c r="AU265" s="36">
        <f>+P265-'[10]Приложение №1'!$P260</f>
        <v>0</v>
      </c>
      <c r="AV265" s="36">
        <f>+Q265-'[10]Приложение №1'!$Q260</f>
        <v>0</v>
      </c>
      <c r="AW265" s="36">
        <f>+R265-'[10]Приложение №1'!$R260</f>
        <v>0</v>
      </c>
      <c r="AX265" s="36">
        <f>+S265-'[10]Приложение №1'!$S260</f>
        <v>0</v>
      </c>
      <c r="AY265" s="36">
        <f>+T265-'[10]Приложение №1'!$T260</f>
        <v>0</v>
      </c>
    </row>
    <row r="266" spans="1:51" x14ac:dyDescent="0.25">
      <c r="A266" s="98">
        <f t="shared" si="84"/>
        <v>251</v>
      </c>
      <c r="B266" s="99">
        <f t="shared" si="85"/>
        <v>56</v>
      </c>
      <c r="C266" s="92" t="s">
        <v>73</v>
      </c>
      <c r="D266" s="92" t="s">
        <v>311</v>
      </c>
      <c r="E266" s="93">
        <v>1986</v>
      </c>
      <c r="F266" s="93">
        <v>2013</v>
      </c>
      <c r="G266" s="93" t="s">
        <v>52</v>
      </c>
      <c r="H266" s="93">
        <v>4</v>
      </c>
      <c r="I266" s="93">
        <v>2</v>
      </c>
      <c r="J266" s="52">
        <v>3830.7</v>
      </c>
      <c r="K266" s="52">
        <v>3476.2</v>
      </c>
      <c r="L266" s="52">
        <v>0</v>
      </c>
      <c r="M266" s="94">
        <v>146</v>
      </c>
      <c r="N266" s="86">
        <f t="shared" si="81"/>
        <v>11425328.479018999</v>
      </c>
      <c r="O266" s="52"/>
      <c r="P266" s="79">
        <f>+'Приложение №2'!E266-'Приложение №1'!R266-'Приложение №1'!S266</f>
        <v>9113158.8490190003</v>
      </c>
      <c r="Q266" s="79"/>
      <c r="R266" s="79">
        <f>'[7]КПКР 2021 оплата по источникам'!$AY$1225+'[7]КПКР 2021 оплата по источникам'!$AY$1226</f>
        <v>272879.95</v>
      </c>
      <c r="S266" s="79">
        <f>'[7]КПКР 2021 оплата по источникам'!$AZ$1225+'[7]КПКР 2021 оплата по источникам'!$AZ$1226</f>
        <v>2039289.68</v>
      </c>
      <c r="T266" s="52">
        <f>+'Приложение №2'!E266-'Приложение №1'!P266-'Приложение №1'!Q266-'Приложение №1'!R266-'Приложение №1'!S266</f>
        <v>0</v>
      </c>
      <c r="U266" s="79">
        <f t="shared" si="82"/>
        <v>3286.7293248429319</v>
      </c>
      <c r="V266" s="79">
        <f t="shared" si="82"/>
        <v>3286.7293248429319</v>
      </c>
      <c r="W266" s="95">
        <v>2023</v>
      </c>
      <c r="X266" s="36" t="e">
        <f>+#REF!-'[1]Приложение №1'!$P1017</f>
        <v>#REF!</v>
      </c>
      <c r="Z266" s="38">
        <f t="shared" si="83"/>
        <v>63545858.419999994</v>
      </c>
      <c r="AA266" s="34">
        <v>5818965.56459946</v>
      </c>
      <c r="AB266" s="34">
        <v>3365266.8627295201</v>
      </c>
      <c r="AC266" s="34">
        <v>3557336.2493503802</v>
      </c>
      <c r="AD266" s="34">
        <v>2712499.1287925998</v>
      </c>
      <c r="AE266" s="34">
        <v>1083587.8791200402</v>
      </c>
      <c r="AF266" s="34"/>
      <c r="AG266" s="34">
        <v>289142.86613099999</v>
      </c>
      <c r="AH266" s="34">
        <v>0</v>
      </c>
      <c r="AI266" s="34">
        <v>10358644.6581282</v>
      </c>
      <c r="AJ266" s="34">
        <v>0</v>
      </c>
      <c r="AK266" s="34">
        <v>20111367.36101808</v>
      </c>
      <c r="AL266" s="34">
        <v>7909542.8401185004</v>
      </c>
      <c r="AM266" s="34">
        <v>6496795.2884999998</v>
      </c>
      <c r="AN266" s="39">
        <v>635458.58420000004</v>
      </c>
      <c r="AO266" s="40">
        <v>1207251.1373122202</v>
      </c>
      <c r="AP266" s="114">
        <f>+N266-'Приложение №2'!E266</f>
        <v>0</v>
      </c>
      <c r="AQ266" s="1">
        <f>1393126.98-102965.87</f>
        <v>1290161.1099999999</v>
      </c>
      <c r="AR266" s="1">
        <f t="shared" si="87"/>
        <v>354572.39999999997</v>
      </c>
      <c r="AS266" s="1">
        <f>+(K266*10+L266*20)*12*30</f>
        <v>12514320</v>
      </c>
      <c r="AT266" s="36">
        <f t="shared" si="58"/>
        <v>-10475030.32</v>
      </c>
      <c r="AU266" s="36">
        <f>+P266-'[10]Приложение №1'!$P261</f>
        <v>0</v>
      </c>
      <c r="AV266" s="36">
        <f>+Q266-'[10]Приложение №1'!$Q261</f>
        <v>0</v>
      </c>
      <c r="AW266" s="36">
        <f>+R266-'[10]Приложение №1'!$R261</f>
        <v>0</v>
      </c>
      <c r="AX266" s="36">
        <f>+S266-'[10]Приложение №1'!$S261</f>
        <v>0</v>
      </c>
      <c r="AY266" s="36">
        <f>+T266-'[10]Приложение №1'!$T261</f>
        <v>0</v>
      </c>
    </row>
    <row r="267" spans="1:51" x14ac:dyDescent="0.25">
      <c r="A267" s="98">
        <f t="shared" si="84"/>
        <v>252</v>
      </c>
      <c r="B267" s="99">
        <f t="shared" si="85"/>
        <v>57</v>
      </c>
      <c r="C267" s="92" t="s">
        <v>73</v>
      </c>
      <c r="D267" s="92" t="s">
        <v>312</v>
      </c>
      <c r="E267" s="93">
        <v>1995</v>
      </c>
      <c r="F267" s="93">
        <v>2013</v>
      </c>
      <c r="G267" s="93" t="s">
        <v>52</v>
      </c>
      <c r="H267" s="93">
        <v>5</v>
      </c>
      <c r="I267" s="93">
        <v>4</v>
      </c>
      <c r="J267" s="52">
        <v>4929.5</v>
      </c>
      <c r="K267" s="52">
        <v>4328.8999999999996</v>
      </c>
      <c r="L267" s="52">
        <v>0</v>
      </c>
      <c r="M267" s="94">
        <v>159</v>
      </c>
      <c r="N267" s="86">
        <f t="shared" si="81"/>
        <v>4526101.9687000001</v>
      </c>
      <c r="O267" s="52"/>
      <c r="P267" s="79"/>
      <c r="Q267" s="79"/>
      <c r="R267" s="79">
        <f>+AQ267+AR267</f>
        <v>1488007.09</v>
      </c>
      <c r="S267" s="79">
        <f>+'Приложение №2'!E267-'Приложение №1'!R267</f>
        <v>3038094.8787000002</v>
      </c>
      <c r="T267" s="79">
        <v>0</v>
      </c>
      <c r="U267" s="52">
        <f t="shared" si="82"/>
        <v>1045.5547526392388</v>
      </c>
      <c r="V267" s="52">
        <f t="shared" si="82"/>
        <v>1045.5547526392388</v>
      </c>
      <c r="W267" s="95">
        <v>2023</v>
      </c>
      <c r="X267" s="36" t="e">
        <f>+#REF!-'[1]Приложение №1'!$P1236</f>
        <v>#REF!</v>
      </c>
      <c r="Z267" s="38">
        <f t="shared" si="83"/>
        <v>77122932.980000004</v>
      </c>
      <c r="AA267" s="34">
        <v>7245200.61515796</v>
      </c>
      <c r="AB267" s="34">
        <v>4190097.5862702606</v>
      </c>
      <c r="AC267" s="34">
        <v>4429243.3865698203</v>
      </c>
      <c r="AD267" s="34">
        <v>3377335.7392437602</v>
      </c>
      <c r="AE267" s="34">
        <v>0</v>
      </c>
      <c r="AF267" s="34"/>
      <c r="AG267" s="34">
        <v>360012.11029559997</v>
      </c>
      <c r="AH267" s="34">
        <v>0</v>
      </c>
      <c r="AI267" s="34">
        <v>12897560.1974562</v>
      </c>
      <c r="AJ267" s="34">
        <v>0</v>
      </c>
      <c r="AK267" s="34">
        <v>25040686.283834342</v>
      </c>
      <c r="AL267" s="34">
        <v>9848180.7538505998</v>
      </c>
      <c r="AM267" s="34">
        <v>7489740.9763000011</v>
      </c>
      <c r="AN267" s="39">
        <v>771229.32980000007</v>
      </c>
      <c r="AO267" s="40">
        <v>1473646.0012214603</v>
      </c>
      <c r="AP267" s="114">
        <f>+N267-'Приложение №2'!E267</f>
        <v>0</v>
      </c>
      <c r="AQ267" s="36">
        <f>1948762.98-R58</f>
        <v>1046459.29</v>
      </c>
      <c r="AR267" s="1">
        <f t="shared" si="87"/>
        <v>441547.8</v>
      </c>
      <c r="AS267" s="1">
        <f>+(K267*10+L267*20)*12*30-S58</f>
        <v>8602058.2485374007</v>
      </c>
      <c r="AT267" s="36">
        <f t="shared" si="58"/>
        <v>-5563963.3698374005</v>
      </c>
      <c r="AU267" s="36">
        <f>+P267-'[10]Приложение №1'!$P262</f>
        <v>0</v>
      </c>
      <c r="AV267" s="36">
        <f>+Q267-'[10]Приложение №1'!$Q262</f>
        <v>0</v>
      </c>
      <c r="AW267" s="36">
        <f>+R267-'[10]Приложение №1'!$R262</f>
        <v>0</v>
      </c>
      <c r="AX267" s="36">
        <f>+S267-'[10]Приложение №1'!$S262</f>
        <v>0</v>
      </c>
      <c r="AY267" s="36">
        <f>+T267-'[10]Приложение №1'!$T262</f>
        <v>0</v>
      </c>
    </row>
    <row r="268" spans="1:51" x14ac:dyDescent="0.25">
      <c r="A268" s="98">
        <f t="shared" si="84"/>
        <v>253</v>
      </c>
      <c r="B268" s="99">
        <f t="shared" si="85"/>
        <v>58</v>
      </c>
      <c r="C268" s="92" t="s">
        <v>73</v>
      </c>
      <c r="D268" s="92" t="s">
        <v>464</v>
      </c>
      <c r="E268" s="93">
        <v>1954</v>
      </c>
      <c r="F268" s="93">
        <v>2005</v>
      </c>
      <c r="G268" s="93" t="s">
        <v>45</v>
      </c>
      <c r="H268" s="93">
        <v>3</v>
      </c>
      <c r="I268" s="93">
        <v>3</v>
      </c>
      <c r="J268" s="52">
        <v>1802.3</v>
      </c>
      <c r="K268" s="52">
        <v>1033</v>
      </c>
      <c r="L268" s="52">
        <v>769.3</v>
      </c>
      <c r="M268" s="94">
        <v>35</v>
      </c>
      <c r="N268" s="86">
        <f t="shared" si="81"/>
        <v>3657664.2127659051</v>
      </c>
      <c r="O268" s="52"/>
      <c r="P268" s="79"/>
      <c r="Q268" s="79"/>
      <c r="R268" s="79">
        <f>+AQ268+AR268</f>
        <v>1158057.5900000001</v>
      </c>
      <c r="S268" s="79">
        <f>+'Приложение №2'!E268-'Приложение №1'!P268-'Приложение №1'!Q268-'Приложение №1'!R268</f>
        <v>2499606.6227659052</v>
      </c>
      <c r="T268" s="79">
        <f>+'Приложение №2'!E268-'Приложение №1'!P268-'Приложение №1'!Q268-'Приложение №1'!R268-'Приложение №1'!S268</f>
        <v>0</v>
      </c>
      <c r="U268" s="52">
        <f t="shared" si="82"/>
        <v>2029.4424972345921</v>
      </c>
      <c r="V268" s="52">
        <f t="shared" si="82"/>
        <v>2029.4424972345921</v>
      </c>
      <c r="W268" s="95">
        <v>2023</v>
      </c>
      <c r="X268" s="36" t="e">
        <f>+#REF!-'[1]Приложение №1'!$P1598</f>
        <v>#REF!</v>
      </c>
      <c r="Z268" s="38">
        <f t="shared" si="83"/>
        <v>16373215.82</v>
      </c>
      <c r="AA268" s="34">
        <v>0</v>
      </c>
      <c r="AB268" s="34">
        <v>0</v>
      </c>
      <c r="AC268" s="34">
        <v>0</v>
      </c>
      <c r="AD268" s="34">
        <v>0</v>
      </c>
      <c r="AE268" s="34">
        <v>0</v>
      </c>
      <c r="AF268" s="34"/>
      <c r="AG268" s="34">
        <v>0</v>
      </c>
      <c r="AH268" s="34">
        <v>0</v>
      </c>
      <c r="AI268" s="34">
        <v>15841009.187234094</v>
      </c>
      <c r="AJ268" s="34">
        <v>0</v>
      </c>
      <c r="AK268" s="34">
        <v>0</v>
      </c>
      <c r="AL268" s="34">
        <v>0</v>
      </c>
      <c r="AM268" s="34">
        <v>144246.84530748578</v>
      </c>
      <c r="AN268" s="34">
        <v>41549</v>
      </c>
      <c r="AO268" s="40">
        <v>346410.7874584198</v>
      </c>
      <c r="AP268" s="114">
        <f>+N268-'Приложение №2'!E268</f>
        <v>0</v>
      </c>
      <c r="AQ268" s="1">
        <v>895754.39</v>
      </c>
      <c r="AR268" s="1">
        <f t="shared" si="87"/>
        <v>262303.2</v>
      </c>
      <c r="AS268" s="1">
        <f>+(K268*10+L268*20)*12*30</f>
        <v>9257760</v>
      </c>
      <c r="AT268" s="36">
        <f t="shared" si="58"/>
        <v>-6758153.3772340948</v>
      </c>
      <c r="AU268" s="36">
        <f>+P268-'[10]Приложение №1'!$P263</f>
        <v>0</v>
      </c>
      <c r="AV268" s="36">
        <f>+Q268-'[10]Приложение №1'!$Q263</f>
        <v>0</v>
      </c>
      <c r="AW268" s="36">
        <f>+R268-'[10]Приложение №1'!$R263</f>
        <v>0</v>
      </c>
      <c r="AX268" s="36">
        <f>+S268-'[10]Приложение №1'!$S263</f>
        <v>0</v>
      </c>
      <c r="AY268" s="36">
        <f>+T268-'[10]Приложение №1'!$T263</f>
        <v>0</v>
      </c>
    </row>
    <row r="269" spans="1:51" x14ac:dyDescent="0.25">
      <c r="A269" s="98">
        <f t="shared" si="84"/>
        <v>254</v>
      </c>
      <c r="B269" s="99">
        <f t="shared" si="85"/>
        <v>59</v>
      </c>
      <c r="C269" s="92" t="s">
        <v>73</v>
      </c>
      <c r="D269" s="92" t="s">
        <v>465</v>
      </c>
      <c r="E269" s="93">
        <v>1968</v>
      </c>
      <c r="F269" s="93">
        <v>2013</v>
      </c>
      <c r="G269" s="93" t="s">
        <v>45</v>
      </c>
      <c r="H269" s="93">
        <v>5</v>
      </c>
      <c r="I269" s="93">
        <v>4</v>
      </c>
      <c r="J269" s="52">
        <v>3228.9</v>
      </c>
      <c r="K269" s="52">
        <v>2518.9</v>
      </c>
      <c r="L269" s="52">
        <v>710</v>
      </c>
      <c r="M269" s="94">
        <v>136</v>
      </c>
      <c r="N269" s="86">
        <f t="shared" si="81"/>
        <v>1141676.7975668802</v>
      </c>
      <c r="O269" s="52"/>
      <c r="P269" s="79"/>
      <c r="Q269" s="79"/>
      <c r="R269" s="79">
        <f>+'Приложение №2'!E269</f>
        <v>1141676.7975668802</v>
      </c>
      <c r="S269" s="79">
        <f>+'Приложение №2'!E269-'Приложение №1'!R269</f>
        <v>0</v>
      </c>
      <c r="T269" s="79">
        <v>0</v>
      </c>
      <c r="U269" s="52">
        <f t="shared" si="82"/>
        <v>353.5807233320574</v>
      </c>
      <c r="V269" s="52">
        <f t="shared" si="82"/>
        <v>353.5807233320574</v>
      </c>
      <c r="W269" s="95">
        <v>2023</v>
      </c>
      <c r="X269" s="36" t="e">
        <f>+#REF!-'[1]Приложение №1'!$P1407</f>
        <v>#REF!</v>
      </c>
      <c r="Z269" s="38">
        <f t="shared" si="83"/>
        <v>27107198.400000002</v>
      </c>
      <c r="AA269" s="34">
        <v>5940143.1063865805</v>
      </c>
      <c r="AB269" s="34">
        <v>2116717.1923795803</v>
      </c>
      <c r="AC269" s="34">
        <v>2211498.4827243001</v>
      </c>
      <c r="AD269" s="34">
        <v>1384537.88247348</v>
      </c>
      <c r="AE269" s="34">
        <v>847110.81731472013</v>
      </c>
      <c r="AF269" s="34"/>
      <c r="AG269" s="34">
        <v>227939.55009504</v>
      </c>
      <c r="AH269" s="34">
        <v>0</v>
      </c>
      <c r="AI269" s="34">
        <v>10859485.412210401</v>
      </c>
      <c r="AJ269" s="34">
        <v>0</v>
      </c>
      <c r="AK269" s="34">
        <v>0</v>
      </c>
      <c r="AL269" s="34">
        <v>0</v>
      </c>
      <c r="AM269" s="34">
        <v>2732884.5975000001</v>
      </c>
      <c r="AN269" s="39">
        <v>271071.984</v>
      </c>
      <c r="AO269" s="40">
        <v>515809.3749159</v>
      </c>
      <c r="AP269" s="114">
        <f>+N269-'Приложение №2'!E269</f>
        <v>0</v>
      </c>
      <c r="AQ269" s="1">
        <v>1993779.07</v>
      </c>
      <c r="AR269" s="1">
        <f t="shared" si="87"/>
        <v>401767.8</v>
      </c>
      <c r="AS269" s="1">
        <f>+(K269*10+L269*20)*12*30</f>
        <v>14180040</v>
      </c>
      <c r="AT269" s="36">
        <f t="shared" si="58"/>
        <v>-14180040</v>
      </c>
      <c r="AU269" s="36">
        <f>+P269-'[10]Приложение №1'!$P264</f>
        <v>0</v>
      </c>
      <c r="AV269" s="36">
        <f>+Q269-'[10]Приложение №1'!$Q264</f>
        <v>0</v>
      </c>
      <c r="AW269" s="36">
        <f>+R269-'[10]Приложение №1'!$R264</f>
        <v>0</v>
      </c>
      <c r="AX269" s="36">
        <f>+S269-'[10]Приложение №1'!$S264</f>
        <v>0</v>
      </c>
      <c r="AY269" s="36">
        <f>+T269-'[10]Приложение №1'!$T264</f>
        <v>0</v>
      </c>
    </row>
    <row r="270" spans="1:51" x14ac:dyDescent="0.25">
      <c r="A270" s="98">
        <f t="shared" si="84"/>
        <v>255</v>
      </c>
      <c r="B270" s="99">
        <f t="shared" si="85"/>
        <v>60</v>
      </c>
      <c r="C270" s="92" t="s">
        <v>73</v>
      </c>
      <c r="D270" s="92" t="s">
        <v>466</v>
      </c>
      <c r="E270" s="93">
        <v>1965</v>
      </c>
      <c r="F270" s="93">
        <v>2005</v>
      </c>
      <c r="G270" s="93" t="s">
        <v>45</v>
      </c>
      <c r="H270" s="93">
        <v>4</v>
      </c>
      <c r="I270" s="93">
        <v>2</v>
      </c>
      <c r="J270" s="52">
        <v>1948.5</v>
      </c>
      <c r="K270" s="52">
        <v>1410</v>
      </c>
      <c r="L270" s="52">
        <v>537.70000000000005</v>
      </c>
      <c r="M270" s="94">
        <v>38</v>
      </c>
      <c r="N270" s="86">
        <f t="shared" si="81"/>
        <v>5487157.1376640005</v>
      </c>
      <c r="O270" s="52"/>
      <c r="P270" s="79"/>
      <c r="Q270" s="79"/>
      <c r="R270" s="79">
        <f>+AQ270+AR270</f>
        <v>0</v>
      </c>
      <c r="S270" s="79">
        <f>+'Приложение №2'!E270-'Приложение №1'!P270-'Приложение №1'!Q270-'Приложение №1'!R270</f>
        <v>5487157.1376640005</v>
      </c>
      <c r="T270" s="79">
        <v>0</v>
      </c>
      <c r="U270" s="52">
        <f t="shared" si="82"/>
        <v>2817.2496471037634</v>
      </c>
      <c r="V270" s="52">
        <f t="shared" si="82"/>
        <v>2817.2496471037634</v>
      </c>
      <c r="W270" s="95">
        <v>2023</v>
      </c>
      <c r="X270" s="36" t="e">
        <f>+#REF!-'[1]Приложение №1'!$P1526</f>
        <v>#REF!</v>
      </c>
      <c r="Z270" s="38">
        <f t="shared" si="83"/>
        <v>10380935.740000002</v>
      </c>
      <c r="AA270" s="34">
        <v>4172919.5503249806</v>
      </c>
      <c r="AB270" s="34">
        <v>1486982.7864103799</v>
      </c>
      <c r="AC270" s="34">
        <v>1553566.1571465</v>
      </c>
      <c r="AD270" s="34">
        <v>972630.6372728399</v>
      </c>
      <c r="AE270" s="34">
        <v>595090.92894678004</v>
      </c>
      <c r="AF270" s="34"/>
      <c r="AG270" s="34">
        <v>160126.34455524001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1140281.4974</v>
      </c>
      <c r="AN270" s="39">
        <v>103809.35740000001</v>
      </c>
      <c r="AO270" s="40">
        <v>195528.48054327999</v>
      </c>
      <c r="AP270" s="114">
        <f>+N270-'Приложение №2'!E270</f>
        <v>0</v>
      </c>
      <c r="AQ270" s="36">
        <f>945052.78-R71</f>
        <v>-253510.80000000005</v>
      </c>
      <c r="AR270" s="1">
        <f t="shared" si="87"/>
        <v>253510.8</v>
      </c>
      <c r="AS270" s="1">
        <f>+(K270*10+L270*20)*12*30-S71</f>
        <v>8702683.9458512403</v>
      </c>
      <c r="AT270" s="36">
        <f t="shared" si="58"/>
        <v>-3215526.8081872398</v>
      </c>
      <c r="AU270" s="36">
        <f>+P270-'[10]Приложение №1'!$P265</f>
        <v>0</v>
      </c>
      <c r="AV270" s="36">
        <f>+Q270-'[10]Приложение №1'!$Q265</f>
        <v>0</v>
      </c>
      <c r="AW270" s="36">
        <f>+R270-'[10]Приложение №1'!$R265</f>
        <v>0</v>
      </c>
      <c r="AX270" s="36">
        <f>+S270-'[10]Приложение №1'!$S265</f>
        <v>0</v>
      </c>
      <c r="AY270" s="36">
        <f>+T270-'[10]Приложение №1'!$T265</f>
        <v>0</v>
      </c>
    </row>
    <row r="271" spans="1:51" x14ac:dyDescent="0.25">
      <c r="A271" s="98">
        <f t="shared" si="84"/>
        <v>256</v>
      </c>
      <c r="B271" s="99">
        <f t="shared" si="85"/>
        <v>61</v>
      </c>
      <c r="C271" s="92" t="s">
        <v>73</v>
      </c>
      <c r="D271" s="92" t="s">
        <v>317</v>
      </c>
      <c r="E271" s="93">
        <v>1963</v>
      </c>
      <c r="F271" s="93">
        <v>2013</v>
      </c>
      <c r="G271" s="93" t="s">
        <v>45</v>
      </c>
      <c r="H271" s="93">
        <v>4</v>
      </c>
      <c r="I271" s="93">
        <v>4</v>
      </c>
      <c r="J271" s="52">
        <v>5268.75</v>
      </c>
      <c r="K271" s="52">
        <v>3170.15</v>
      </c>
      <c r="L271" s="52">
        <v>2098.6</v>
      </c>
      <c r="M271" s="94">
        <v>92</v>
      </c>
      <c r="N271" s="86">
        <f t="shared" si="81"/>
        <v>4535092.0845060004</v>
      </c>
      <c r="O271" s="52"/>
      <c r="P271" s="79">
        <v>2983667.61</v>
      </c>
      <c r="Q271" s="79"/>
      <c r="R271" s="79">
        <f>+AQ271+AR271</f>
        <v>0</v>
      </c>
      <c r="S271" s="79">
        <f>+'Приложение №2'!E271-'Приложение №1'!R271-P271</f>
        <v>1551424.4745060005</v>
      </c>
      <c r="T271" s="52">
        <f>+'Приложение №2'!E271-'Приложение №1'!P271-'Приложение №1'!Q271-'Приложение №1'!R271-'Приложение №1'!S271</f>
        <v>0</v>
      </c>
      <c r="U271" s="79">
        <f t="shared" si="82"/>
        <v>860.75294605096087</v>
      </c>
      <c r="V271" s="79">
        <f t="shared" si="82"/>
        <v>860.75294605096087</v>
      </c>
      <c r="W271" s="95">
        <v>2023</v>
      </c>
      <c r="X271" s="36" t="e">
        <f>+#REF!-'[1]Приложение №1'!$P1206</f>
        <v>#REF!</v>
      </c>
      <c r="Z271" s="38">
        <f t="shared" si="83"/>
        <v>55905524.456026562</v>
      </c>
      <c r="AA271" s="34">
        <v>8910375.1309635937</v>
      </c>
      <c r="AB271" s="34">
        <v>3183729.7650160287</v>
      </c>
      <c r="AC271" s="34">
        <v>3374754.2381990571</v>
      </c>
      <c r="AD271" s="34">
        <v>2149419.7980030486</v>
      </c>
      <c r="AE271" s="34">
        <v>1581654.1276199999</v>
      </c>
      <c r="AF271" s="34"/>
      <c r="AG271" s="34">
        <v>320562.32128199999</v>
      </c>
      <c r="AH271" s="34">
        <v>0</v>
      </c>
      <c r="AI271" s="34">
        <v>16307858.936562859</v>
      </c>
      <c r="AJ271" s="34">
        <v>0</v>
      </c>
      <c r="AK271" s="34">
        <v>8424086.4921022002</v>
      </c>
      <c r="AL271" s="34">
        <v>9161049.1317717694</v>
      </c>
      <c r="AM271" s="34">
        <v>1263665.5900000001</v>
      </c>
      <c r="AN271" s="34">
        <v>60324.08</v>
      </c>
      <c r="AO271" s="40">
        <v>1168044.8445060002</v>
      </c>
      <c r="AP271" s="114">
        <f>+N271-'Приложение №2'!E271</f>
        <v>0</v>
      </c>
      <c r="AQ271" s="36">
        <f>3051973.41-R66</f>
        <v>-751469.70000000019</v>
      </c>
      <c r="AR271" s="1">
        <f t="shared" si="87"/>
        <v>751469.7</v>
      </c>
      <c r="AS271" s="1">
        <f>+(K271*10+L271*20)*12*30-S66</f>
        <v>15430747.939692013</v>
      </c>
      <c r="AT271" s="36">
        <f t="shared" si="58"/>
        <v>-13879323.465186013</v>
      </c>
      <c r="AU271" s="36">
        <f>+P271-'[10]Приложение №1'!$P266</f>
        <v>0</v>
      </c>
      <c r="AV271" s="36">
        <f>+Q271-'[10]Приложение №1'!$Q266</f>
        <v>0</v>
      </c>
      <c r="AW271" s="36">
        <f>+R271-'[10]Приложение №1'!$R266</f>
        <v>0</v>
      </c>
      <c r="AX271" s="36">
        <f>+S271-'[10]Приложение №1'!$S266</f>
        <v>0</v>
      </c>
      <c r="AY271" s="36">
        <f>+T271-'[10]Приложение №1'!$T266</f>
        <v>0</v>
      </c>
    </row>
    <row r="272" spans="1:51" x14ac:dyDescent="0.25">
      <c r="A272" s="98">
        <f t="shared" si="84"/>
        <v>257</v>
      </c>
      <c r="B272" s="99">
        <f t="shared" si="85"/>
        <v>62</v>
      </c>
      <c r="C272" s="92" t="s">
        <v>73</v>
      </c>
      <c r="D272" s="92" t="s">
        <v>320</v>
      </c>
      <c r="E272" s="93">
        <v>1989</v>
      </c>
      <c r="F272" s="93">
        <v>2017</v>
      </c>
      <c r="G272" s="93" t="s">
        <v>52</v>
      </c>
      <c r="H272" s="93">
        <v>9</v>
      </c>
      <c r="I272" s="93">
        <v>3</v>
      </c>
      <c r="J272" s="52">
        <v>7106.9</v>
      </c>
      <c r="K272" s="52">
        <v>6247.4</v>
      </c>
      <c r="L272" s="52">
        <v>0</v>
      </c>
      <c r="M272" s="94">
        <v>249</v>
      </c>
      <c r="N272" s="86">
        <f t="shared" si="81"/>
        <v>12736306.474216621</v>
      </c>
      <c r="O272" s="52"/>
      <c r="P272" s="79">
        <v>2760799.8602499994</v>
      </c>
      <c r="Q272" s="79"/>
      <c r="R272" s="79">
        <f>+AQ272+AR272-67931.3</f>
        <v>3566852.3591999998</v>
      </c>
      <c r="S272" s="79">
        <f>+'Приложение №2'!E272-'Приложение №1'!P272-'Приложение №1'!Q272-'Приложение №1'!R272</f>
        <v>6408654.2547666216</v>
      </c>
      <c r="T272" s="79">
        <f>+'Приложение №2'!E272-'Приложение №1'!P272-'Приложение №1'!Q272-'Приложение №1'!R272-'Приложение №1'!S272</f>
        <v>0</v>
      </c>
      <c r="U272" s="52">
        <f t="shared" ref="U272:V291" si="88">$N272/($K272+$L272)</f>
        <v>2038.6571172354295</v>
      </c>
      <c r="V272" s="52">
        <f t="shared" si="88"/>
        <v>2038.6571172354295</v>
      </c>
      <c r="W272" s="95">
        <v>2023</v>
      </c>
      <c r="X272" s="36" t="e">
        <f>+#REF!-'[1]Приложение №1'!$P538</f>
        <v>#REF!</v>
      </c>
      <c r="Z272" s="38">
        <f t="shared" si="83"/>
        <v>25881031.239999995</v>
      </c>
      <c r="AA272" s="34"/>
      <c r="AB272" s="34"/>
      <c r="AC272" s="34"/>
      <c r="AD272" s="34"/>
      <c r="AE272" s="34">
        <v>0</v>
      </c>
      <c r="AF272" s="34"/>
      <c r="AG272" s="34"/>
      <c r="AH272" s="34">
        <v>0</v>
      </c>
      <c r="AI272" s="34"/>
      <c r="AJ272" s="34">
        <v>0</v>
      </c>
      <c r="AK272" s="34">
        <v>25881031.239999995</v>
      </c>
      <c r="AL272" s="34">
        <v>0</v>
      </c>
      <c r="AM272" s="34"/>
      <c r="AN272" s="39"/>
      <c r="AO272" s="40"/>
      <c r="AP272" s="114">
        <f>+N272-'Приложение №2'!E272</f>
        <v>0</v>
      </c>
      <c r="AQ272" s="1">
        <v>2787898.61</v>
      </c>
      <c r="AR272" s="1">
        <f>+(K272*13.29+L272*22.52)*12*0.85</f>
        <v>846885.04919999989</v>
      </c>
      <c r="AS272" s="1">
        <f>+(K272*13.29+L272*22.52)*12*30-131853.4</f>
        <v>29758207.16</v>
      </c>
      <c r="AT272" s="36">
        <f t="shared" ref="AT272:AT335" si="89">+S272-AS272</f>
        <v>-23349552.905233379</v>
      </c>
      <c r="AU272" s="36">
        <f>+P272-'[10]Приложение №1'!$P267</f>
        <v>0</v>
      </c>
      <c r="AV272" s="36">
        <f>+Q272-'[10]Приложение №1'!$Q267</f>
        <v>0</v>
      </c>
      <c r="AW272" s="36">
        <f>+R272-'[10]Приложение №1'!$R267</f>
        <v>0</v>
      </c>
      <c r="AX272" s="36">
        <f>+S272-'[10]Приложение №1'!$S267</f>
        <v>0</v>
      </c>
      <c r="AY272" s="36">
        <f>+T272-'[10]Приложение №1'!$T267</f>
        <v>0</v>
      </c>
    </row>
    <row r="273" spans="1:51" x14ac:dyDescent="0.25">
      <c r="A273" s="98">
        <f t="shared" si="84"/>
        <v>258</v>
      </c>
      <c r="B273" s="99">
        <f t="shared" si="85"/>
        <v>63</v>
      </c>
      <c r="C273" s="92" t="s">
        <v>73</v>
      </c>
      <c r="D273" s="92" t="s">
        <v>322</v>
      </c>
      <c r="E273" s="93">
        <v>1994</v>
      </c>
      <c r="F273" s="93">
        <v>2013</v>
      </c>
      <c r="G273" s="93" t="s">
        <v>52</v>
      </c>
      <c r="H273" s="93">
        <v>9</v>
      </c>
      <c r="I273" s="93">
        <v>3</v>
      </c>
      <c r="J273" s="52">
        <v>7891.7</v>
      </c>
      <c r="K273" s="52">
        <v>6600.8</v>
      </c>
      <c r="L273" s="52">
        <v>0</v>
      </c>
      <c r="M273" s="94">
        <v>291</v>
      </c>
      <c r="N273" s="86">
        <f t="shared" si="81"/>
        <v>8031120.1458791811</v>
      </c>
      <c r="O273" s="52"/>
      <c r="P273" s="79">
        <v>1020018.4912000014</v>
      </c>
      <c r="Q273" s="79"/>
      <c r="R273" s="79">
        <f>+AQ273+AR273</f>
        <v>1668103.1164000002</v>
      </c>
      <c r="S273" s="79">
        <f>+'Приложение №2'!E273-'Приложение №1'!P273-'Приложение №1'!Q273-'Приложение №1'!R273</f>
        <v>5342998.5382791795</v>
      </c>
      <c r="T273" s="79">
        <f>+'Приложение №2'!E273-'Приложение №1'!P273-'Приложение №1'!Q273-'Приложение №1'!R273-'Приложение №1'!S273</f>
        <v>0</v>
      </c>
      <c r="U273" s="52">
        <f t="shared" si="88"/>
        <v>1216.6889082958401</v>
      </c>
      <c r="V273" s="52">
        <f t="shared" si="88"/>
        <v>1216.6889082958401</v>
      </c>
      <c r="W273" s="95">
        <v>2023</v>
      </c>
      <c r="Z273" s="38">
        <f t="shared" si="83"/>
        <v>8703397.3200000003</v>
      </c>
      <c r="AA273" s="34"/>
      <c r="AB273" s="39"/>
      <c r="AC273" s="34"/>
      <c r="AD273" s="34"/>
      <c r="AE273" s="39">
        <v>0</v>
      </c>
      <c r="AF273" s="39">
        <v>0</v>
      </c>
      <c r="AG273" s="39"/>
      <c r="AH273" s="39">
        <v>8628684.8600000013</v>
      </c>
      <c r="AI273" s="34"/>
      <c r="AJ273" s="39">
        <v>0</v>
      </c>
      <c r="AK273" s="34"/>
      <c r="AL273" s="39">
        <v>0</v>
      </c>
      <c r="AM273" s="34">
        <v>55020.369999999995</v>
      </c>
      <c r="AN273" s="34">
        <v>19692.09</v>
      </c>
      <c r="AO273" s="37"/>
      <c r="AP273" s="114">
        <f>+N273-'Приложение №2'!E273</f>
        <v>0</v>
      </c>
      <c r="AQ273" s="1">
        <f>4161512.94-301266.52-3086934.55</f>
        <v>773311.87000000011</v>
      </c>
      <c r="AR273" s="1">
        <f>+(K273*13.29+L273*22.52)*12*0.85</f>
        <v>894791.24639999995</v>
      </c>
      <c r="AS273" s="1">
        <f>+(K273*13.29+L273*22.52)*12*30-1198680.53-8354818.57</f>
        <v>22027368.419999998</v>
      </c>
      <c r="AT273" s="36">
        <f t="shared" si="89"/>
        <v>-16684369.881720819</v>
      </c>
      <c r="AU273" s="36">
        <f>+P273-'[10]Приложение №1'!$P268</f>
        <v>0</v>
      </c>
      <c r="AV273" s="36">
        <f>+Q273-'[10]Приложение №1'!$Q268</f>
        <v>0</v>
      </c>
      <c r="AW273" s="36">
        <f>+R273-'[10]Приложение №1'!$R268</f>
        <v>0</v>
      </c>
      <c r="AX273" s="36">
        <f>+S273-'[10]Приложение №1'!$S268</f>
        <v>0</v>
      </c>
      <c r="AY273" s="36">
        <f>+T273-'[10]Приложение №1'!$T268</f>
        <v>0</v>
      </c>
    </row>
    <row r="274" spans="1:51" x14ac:dyDescent="0.25">
      <c r="A274" s="98">
        <f t="shared" si="84"/>
        <v>259</v>
      </c>
      <c r="B274" s="99">
        <f t="shared" si="85"/>
        <v>64</v>
      </c>
      <c r="C274" s="92" t="s">
        <v>73</v>
      </c>
      <c r="D274" s="92" t="s">
        <v>178</v>
      </c>
      <c r="E274" s="93">
        <v>1984</v>
      </c>
      <c r="F274" s="93">
        <v>2016</v>
      </c>
      <c r="G274" s="93" t="s">
        <v>52</v>
      </c>
      <c r="H274" s="93">
        <v>9</v>
      </c>
      <c r="I274" s="93">
        <v>1</v>
      </c>
      <c r="J274" s="52">
        <v>7939.1</v>
      </c>
      <c r="K274" s="52">
        <v>4311.8999999999996</v>
      </c>
      <c r="L274" s="52">
        <v>91.2</v>
      </c>
      <c r="M274" s="94">
        <v>226</v>
      </c>
      <c r="N274" s="86">
        <f t="shared" si="81"/>
        <v>1069515.91491576</v>
      </c>
      <c r="O274" s="52"/>
      <c r="P274" s="79"/>
      <c r="Q274" s="79"/>
      <c r="R274" s="79">
        <f>+'Приложение №2'!E274</f>
        <v>1069515.91491576</v>
      </c>
      <c r="S274" s="79">
        <f>+'Приложение №2'!E274-'Приложение №1'!R274</f>
        <v>0</v>
      </c>
      <c r="T274" s="79">
        <v>0</v>
      </c>
      <c r="U274" s="52">
        <f t="shared" si="88"/>
        <v>242.9006642855625</v>
      </c>
      <c r="V274" s="52">
        <f t="shared" si="88"/>
        <v>242.9006642855625</v>
      </c>
      <c r="W274" s="95">
        <v>2023</v>
      </c>
      <c r="X274" s="36" t="e">
        <f>+#REF!-'[1]Приложение №1'!$P648</f>
        <v>#REF!</v>
      </c>
      <c r="Z274" s="38">
        <f t="shared" si="83"/>
        <v>1735600.36</v>
      </c>
      <c r="AA274" s="34">
        <v>0</v>
      </c>
      <c r="AB274" s="34">
        <v>0</v>
      </c>
      <c r="AC274" s="34">
        <v>0</v>
      </c>
      <c r="AD274" s="34">
        <v>0</v>
      </c>
      <c r="AE274" s="34">
        <v>1171936.3734842401</v>
      </c>
      <c r="AF274" s="34"/>
      <c r="AG274" s="34">
        <v>0</v>
      </c>
      <c r="AH274" s="34">
        <v>0</v>
      </c>
      <c r="AI274" s="34">
        <v>0</v>
      </c>
      <c r="AJ274" s="34">
        <v>0</v>
      </c>
      <c r="AK274" s="34">
        <v>0</v>
      </c>
      <c r="AL274" s="34">
        <v>0</v>
      </c>
      <c r="AM274" s="34">
        <v>520680.10800000001</v>
      </c>
      <c r="AN274" s="39">
        <v>17356.0036</v>
      </c>
      <c r="AO274" s="40">
        <v>25627.874915760007</v>
      </c>
      <c r="AP274" s="114">
        <f>+N274-'Приложение №2'!E274</f>
        <v>0</v>
      </c>
      <c r="AQ274" s="1">
        <v>2426110.94</v>
      </c>
      <c r="AR274" s="1">
        <f>+(K274*13.29+L274*22.52)*12*0.85</f>
        <v>605461.54499999993</v>
      </c>
      <c r="AS274" s="1">
        <f>+(K274*13.29+L274*22.52)*12*30</f>
        <v>21369231</v>
      </c>
      <c r="AT274" s="36">
        <f t="shared" si="89"/>
        <v>-21369231</v>
      </c>
      <c r="AU274" s="36">
        <f>+P274-'[10]Приложение №1'!$P269</f>
        <v>0</v>
      </c>
      <c r="AV274" s="36">
        <f>+Q274-'[10]Приложение №1'!$Q269</f>
        <v>0</v>
      </c>
      <c r="AW274" s="36">
        <f>+R274-'[10]Приложение №1'!$R269</f>
        <v>0</v>
      </c>
      <c r="AX274" s="36">
        <f>+S274-'[10]Приложение №1'!$S269</f>
        <v>0</v>
      </c>
      <c r="AY274" s="36">
        <f>+T274-'[10]Приложение №1'!$T269</f>
        <v>0</v>
      </c>
    </row>
    <row r="275" spans="1:51" x14ac:dyDescent="0.25">
      <c r="A275" s="98">
        <f t="shared" si="84"/>
        <v>260</v>
      </c>
      <c r="B275" s="99">
        <f t="shared" si="85"/>
        <v>65</v>
      </c>
      <c r="C275" s="92" t="s">
        <v>73</v>
      </c>
      <c r="D275" s="92" t="s">
        <v>179</v>
      </c>
      <c r="E275" s="93">
        <v>1982</v>
      </c>
      <c r="F275" s="93">
        <v>2016</v>
      </c>
      <c r="G275" s="93" t="s">
        <v>52</v>
      </c>
      <c r="H275" s="93">
        <v>9</v>
      </c>
      <c r="I275" s="93">
        <v>1</v>
      </c>
      <c r="J275" s="52">
        <v>7939.1</v>
      </c>
      <c r="K275" s="52">
        <v>4285</v>
      </c>
      <c r="L275" s="52">
        <v>172.8</v>
      </c>
      <c r="M275" s="94">
        <v>234</v>
      </c>
      <c r="N275" s="86">
        <f t="shared" si="81"/>
        <v>1137882.68042862</v>
      </c>
      <c r="O275" s="52"/>
      <c r="P275" s="79"/>
      <c r="Q275" s="79"/>
      <c r="R275" s="79">
        <f>+'Приложение №2'!E275</f>
        <v>1137882.68042862</v>
      </c>
      <c r="S275" s="79">
        <f>+'Приложение №2'!E275-'Приложение №1'!R275</f>
        <v>0</v>
      </c>
      <c r="T275" s="79">
        <v>0</v>
      </c>
      <c r="U275" s="52">
        <f t="shared" si="88"/>
        <v>255.25655714222708</v>
      </c>
      <c r="V275" s="52">
        <f t="shared" si="88"/>
        <v>255.25655714222708</v>
      </c>
      <c r="W275" s="95">
        <v>2023</v>
      </c>
      <c r="X275" s="36" t="e">
        <f>+#REF!-'[1]Приложение №1'!$P650</f>
        <v>#REF!</v>
      </c>
      <c r="Z275" s="38">
        <f t="shared" si="83"/>
        <v>1718282.57</v>
      </c>
      <c r="AA275" s="34">
        <v>0</v>
      </c>
      <c r="AB275" s="34">
        <v>0</v>
      </c>
      <c r="AC275" s="34">
        <v>0</v>
      </c>
      <c r="AD275" s="34">
        <v>0</v>
      </c>
      <c r="AE275" s="34">
        <v>1160242.8128713802</v>
      </c>
      <c r="AF275" s="34"/>
      <c r="AG275" s="34">
        <v>0</v>
      </c>
      <c r="AH275" s="34">
        <v>0</v>
      </c>
      <c r="AI275" s="34">
        <v>0</v>
      </c>
      <c r="AJ275" s="34">
        <v>0</v>
      </c>
      <c r="AK275" s="34">
        <v>0</v>
      </c>
      <c r="AL275" s="34">
        <v>0</v>
      </c>
      <c r="AM275" s="34">
        <v>515484.77100000001</v>
      </c>
      <c r="AN275" s="39">
        <v>17182.825700000001</v>
      </c>
      <c r="AO275" s="40">
        <v>25372.160428620005</v>
      </c>
      <c r="AP275" s="114">
        <f>+N275-'Приложение №2'!E275</f>
        <v>0</v>
      </c>
      <c r="AQ275" s="1">
        <v>2596440.5499999998</v>
      </c>
      <c r="AR275" s="1">
        <f>+(K275*13.29+L275*22.52)*12*0.85</f>
        <v>620558.88119999983</v>
      </c>
      <c r="AS275" s="1">
        <f>+(K275*13.29+L275*22.52)*12*30</f>
        <v>21902078.159999996</v>
      </c>
      <c r="AT275" s="36">
        <f t="shared" si="89"/>
        <v>-21902078.159999996</v>
      </c>
      <c r="AU275" s="36">
        <f>+P275-'[10]Приложение №1'!$P270</f>
        <v>0</v>
      </c>
      <c r="AV275" s="36">
        <f>+Q275-'[10]Приложение №1'!$Q270</f>
        <v>0</v>
      </c>
      <c r="AW275" s="36">
        <f>+R275-'[10]Приложение №1'!$R270</f>
        <v>0</v>
      </c>
      <c r="AX275" s="36">
        <f>+S275-'[10]Приложение №1'!$S270</f>
        <v>0</v>
      </c>
      <c r="AY275" s="36">
        <f>+T275-'[10]Приложение №1'!$T270</f>
        <v>0</v>
      </c>
    </row>
    <row r="276" spans="1:51" x14ac:dyDescent="0.25">
      <c r="A276" s="98">
        <f t="shared" si="84"/>
        <v>261</v>
      </c>
      <c r="B276" s="99">
        <f t="shared" si="85"/>
        <v>66</v>
      </c>
      <c r="C276" s="92" t="s">
        <v>73</v>
      </c>
      <c r="D276" s="92" t="s">
        <v>181</v>
      </c>
      <c r="E276" s="93">
        <v>1974</v>
      </c>
      <c r="F276" s="93">
        <v>2013</v>
      </c>
      <c r="G276" s="93" t="s">
        <v>52</v>
      </c>
      <c r="H276" s="93">
        <v>4</v>
      </c>
      <c r="I276" s="93">
        <v>4</v>
      </c>
      <c r="J276" s="52">
        <v>4783.3599999999997</v>
      </c>
      <c r="K276" s="52">
        <v>3510.2</v>
      </c>
      <c r="L276" s="52">
        <v>0</v>
      </c>
      <c r="M276" s="94">
        <v>164</v>
      </c>
      <c r="N276" s="86">
        <f t="shared" si="81"/>
        <v>1319013.2964199998</v>
      </c>
      <c r="O276" s="52"/>
      <c r="P276" s="79"/>
      <c r="Q276" s="79"/>
      <c r="R276" s="79">
        <f>+AQ276+AR276</f>
        <v>909628.81999999983</v>
      </c>
      <c r="S276" s="79">
        <f>+'Приложение №2'!E276-'Приложение №1'!R276</f>
        <v>409384.47641999996</v>
      </c>
      <c r="T276" s="79">
        <v>0</v>
      </c>
      <c r="U276" s="52">
        <f t="shared" si="88"/>
        <v>375.76585277761944</v>
      </c>
      <c r="V276" s="52">
        <f t="shared" si="88"/>
        <v>375.76585277761944</v>
      </c>
      <c r="W276" s="95">
        <v>2023</v>
      </c>
      <c r="X276" s="36" t="e">
        <f>+#REF!-'[1]Приложение №1'!$P652</f>
        <v>#REF!</v>
      </c>
      <c r="Z276" s="38">
        <f t="shared" si="83"/>
        <v>10786909.546420002</v>
      </c>
      <c r="AA276" s="34">
        <v>0</v>
      </c>
      <c r="AB276" s="34">
        <v>0</v>
      </c>
      <c r="AC276" s="34">
        <v>0</v>
      </c>
      <c r="AD276" s="34">
        <v>0</v>
      </c>
      <c r="AE276" s="34">
        <v>1314097.3999999999</v>
      </c>
      <c r="AF276" s="34"/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8060676.2652087007</v>
      </c>
      <c r="AM276" s="34">
        <v>1135899.3550000002</v>
      </c>
      <c r="AN276" s="39">
        <v>95049.965500000006</v>
      </c>
      <c r="AO276" s="40">
        <v>181186.5607113</v>
      </c>
      <c r="AP276" s="114">
        <f>+N276-'Приложение №2'!E276</f>
        <v>0</v>
      </c>
      <c r="AQ276" s="1">
        <f>1511669.96-960081.54</f>
        <v>551588.41999999993</v>
      </c>
      <c r="AR276" s="1">
        <f t="shared" ref="AR276:AR288" si="90">+(K276*10+L276*20)*12*0.85</f>
        <v>358040.39999999997</v>
      </c>
      <c r="AS276" s="1">
        <f>+(K276*10+L276*20)*12*30-10097.67</f>
        <v>12626622.33</v>
      </c>
      <c r="AT276" s="36">
        <f t="shared" si="89"/>
        <v>-12217237.85358</v>
      </c>
      <c r="AU276" s="36">
        <f>+P276-'[10]Приложение №1'!$P271</f>
        <v>0</v>
      </c>
      <c r="AV276" s="36">
        <f>+Q276-'[10]Приложение №1'!$Q271</f>
        <v>0</v>
      </c>
      <c r="AW276" s="36">
        <f>+R276-'[10]Приложение №1'!$R271</f>
        <v>0</v>
      </c>
      <c r="AX276" s="36">
        <f>+S276-'[10]Приложение №1'!$S271</f>
        <v>0</v>
      </c>
      <c r="AY276" s="36">
        <f>+T276-'[10]Приложение №1'!$T271</f>
        <v>0</v>
      </c>
    </row>
    <row r="277" spans="1:51" s="43" customFormat="1" x14ac:dyDescent="0.25">
      <c r="A277" s="98">
        <f t="shared" si="84"/>
        <v>262</v>
      </c>
      <c r="B277" s="99">
        <f t="shared" si="85"/>
        <v>67</v>
      </c>
      <c r="C277" s="92" t="s">
        <v>73</v>
      </c>
      <c r="D277" s="92" t="s">
        <v>654</v>
      </c>
      <c r="E277" s="93" t="s">
        <v>597</v>
      </c>
      <c r="F277" s="93"/>
      <c r="G277" s="93" t="s">
        <v>577</v>
      </c>
      <c r="H277" s="93" t="s">
        <v>583</v>
      </c>
      <c r="I277" s="93" t="s">
        <v>587</v>
      </c>
      <c r="J277" s="52">
        <v>5658.4</v>
      </c>
      <c r="K277" s="52">
        <v>4959.8999999999996</v>
      </c>
      <c r="L277" s="52">
        <v>0</v>
      </c>
      <c r="M277" s="94">
        <v>203</v>
      </c>
      <c r="N277" s="86">
        <f t="shared" si="81"/>
        <v>5459436.29</v>
      </c>
      <c r="O277" s="52">
        <v>0</v>
      </c>
      <c r="P277" s="79"/>
      <c r="Q277" s="79">
        <v>0</v>
      </c>
      <c r="R277" s="79">
        <f>+AQ277+AR277</f>
        <v>2621887.21</v>
      </c>
      <c r="S277" s="79">
        <f>+'Приложение №2'!E277-'Приложение №1'!R277</f>
        <v>2837549.08</v>
      </c>
      <c r="T277" s="79">
        <v>0</v>
      </c>
      <c r="U277" s="52">
        <f t="shared" si="88"/>
        <v>1100.7149922377469</v>
      </c>
      <c r="V277" s="52">
        <f t="shared" si="88"/>
        <v>1100.7149922377469</v>
      </c>
      <c r="W277" s="95">
        <v>2023</v>
      </c>
      <c r="X277" s="43">
        <v>1826494.26</v>
      </c>
      <c r="Y277" s="43">
        <f>+(K277*9.1+L277*18.19)*12</f>
        <v>541621.07999999996</v>
      </c>
      <c r="Z277" s="128"/>
      <c r="AA277" s="130">
        <f>+N277-'[4]Приложение № 2'!E260</f>
        <v>3749161.0999999996</v>
      </c>
      <c r="AB277" s="128"/>
      <c r="AC277" s="128"/>
      <c r="AD277" s="130">
        <f>+N277-'[4]Приложение № 2'!E260</f>
        <v>3749161.0999999996</v>
      </c>
      <c r="AE277" s="128"/>
      <c r="AF277" s="128"/>
      <c r="AG277" s="128"/>
      <c r="AH277" s="128"/>
      <c r="AI277" s="128"/>
      <c r="AJ277" s="128"/>
      <c r="AK277" s="128"/>
      <c r="AL277" s="128"/>
      <c r="AM277" s="128"/>
      <c r="AN277" s="128"/>
      <c r="AO277" s="128"/>
      <c r="AP277" s="114">
        <f>+N277-'Приложение №2'!E277</f>
        <v>0</v>
      </c>
      <c r="AQ277" s="43">
        <f>2320931.87-204954.46</f>
        <v>2115977.41</v>
      </c>
      <c r="AR277" s="1">
        <f t="shared" si="90"/>
        <v>505909.8</v>
      </c>
      <c r="AS277" s="1">
        <f>+(K277*10+L277*20)*12*30-70591.75</f>
        <v>17785048.25</v>
      </c>
      <c r="AT277" s="36">
        <f t="shared" si="89"/>
        <v>-14947499.17</v>
      </c>
      <c r="AU277" s="36">
        <f>+P277-'[10]Приложение №1'!$P272</f>
        <v>0</v>
      </c>
      <c r="AV277" s="36">
        <f>+Q277-'[10]Приложение №1'!$Q272</f>
        <v>0</v>
      </c>
      <c r="AW277" s="36">
        <f>+R277-'[10]Приложение №1'!$R272</f>
        <v>0</v>
      </c>
      <c r="AX277" s="36">
        <f>+S277-'[10]Приложение №1'!$S272</f>
        <v>0</v>
      </c>
      <c r="AY277" s="36">
        <f>+T277-'[10]Приложение №1'!$T272</f>
        <v>0</v>
      </c>
    </row>
    <row r="278" spans="1:51" s="43" customFormat="1" x14ac:dyDescent="0.25">
      <c r="A278" s="98">
        <f t="shared" si="84"/>
        <v>263</v>
      </c>
      <c r="B278" s="99">
        <f t="shared" si="85"/>
        <v>68</v>
      </c>
      <c r="C278" s="92" t="s">
        <v>73</v>
      </c>
      <c r="D278" s="92" t="s">
        <v>655</v>
      </c>
      <c r="E278" s="93" t="s">
        <v>598</v>
      </c>
      <c r="F278" s="93"/>
      <c r="G278" s="93" t="s">
        <v>577</v>
      </c>
      <c r="H278" s="93" t="s">
        <v>583</v>
      </c>
      <c r="I278" s="93" t="s">
        <v>583</v>
      </c>
      <c r="J278" s="52">
        <v>4040.3</v>
      </c>
      <c r="K278" s="52">
        <v>3442.7</v>
      </c>
      <c r="L278" s="52">
        <v>0</v>
      </c>
      <c r="M278" s="94">
        <v>150</v>
      </c>
      <c r="N278" s="86">
        <f t="shared" si="81"/>
        <v>3841382.1100000003</v>
      </c>
      <c r="O278" s="52">
        <v>0</v>
      </c>
      <c r="P278" s="79"/>
      <c r="Q278" s="79">
        <v>0</v>
      </c>
      <c r="R278" s="79">
        <f>+AQ278+AR278</f>
        <v>1965896.65</v>
      </c>
      <c r="S278" s="79">
        <f>+'Приложение №2'!E278-'Приложение №1'!R278</f>
        <v>1875485.4600000004</v>
      </c>
      <c r="T278" s="79">
        <v>0</v>
      </c>
      <c r="U278" s="52">
        <f t="shared" si="88"/>
        <v>1115.8050686960817</v>
      </c>
      <c r="V278" s="52">
        <f t="shared" si="88"/>
        <v>1115.8050686960817</v>
      </c>
      <c r="W278" s="95">
        <v>2023</v>
      </c>
      <c r="X278" s="43">
        <v>1285748.18</v>
      </c>
      <c r="Y278" s="43">
        <f>+(K278*9.1+L278*18.19)*12</f>
        <v>375942.83999999997</v>
      </c>
      <c r="Z278" s="128"/>
      <c r="AA278" s="130">
        <f>+N278-'[4]Приложение № 2'!E261</f>
        <v>2023581.9600000004</v>
      </c>
      <c r="AB278" s="128"/>
      <c r="AC278" s="128"/>
      <c r="AD278" s="130">
        <f>+N278-'[4]Приложение № 2'!E261</f>
        <v>2023581.9600000004</v>
      </c>
      <c r="AE278" s="128"/>
      <c r="AF278" s="128"/>
      <c r="AG278" s="128"/>
      <c r="AH278" s="128"/>
      <c r="AI278" s="128"/>
      <c r="AJ278" s="128"/>
      <c r="AK278" s="128"/>
      <c r="AL278" s="128"/>
      <c r="AM278" s="128"/>
      <c r="AN278" s="128"/>
      <c r="AO278" s="128"/>
      <c r="AP278" s="114">
        <f>+N278-'Приложение №2'!E278</f>
        <v>0</v>
      </c>
      <c r="AQ278" s="43">
        <v>1614741.25</v>
      </c>
      <c r="AR278" s="1">
        <f t="shared" si="90"/>
        <v>351155.39999999997</v>
      </c>
      <c r="AS278" s="1">
        <f>+(K278*10+L278*20)*12*30</f>
        <v>12393720</v>
      </c>
      <c r="AT278" s="36">
        <f t="shared" si="89"/>
        <v>-10518234.539999999</v>
      </c>
      <c r="AU278" s="36">
        <f>+P278-'[10]Приложение №1'!$P273</f>
        <v>0</v>
      </c>
      <c r="AV278" s="36">
        <f>+Q278-'[10]Приложение №1'!$Q273</f>
        <v>0</v>
      </c>
      <c r="AW278" s="36">
        <f>+R278-'[10]Приложение №1'!$R273</f>
        <v>0</v>
      </c>
      <c r="AX278" s="36">
        <f>+S278-'[10]Приложение №1'!$S273</f>
        <v>0</v>
      </c>
      <c r="AY278" s="36">
        <f>+T278-'[10]Приложение №1'!$T273</f>
        <v>0</v>
      </c>
    </row>
    <row r="279" spans="1:51" x14ac:dyDescent="0.25">
      <c r="A279" s="98">
        <f t="shared" si="84"/>
        <v>264</v>
      </c>
      <c r="B279" s="99">
        <f t="shared" si="85"/>
        <v>69</v>
      </c>
      <c r="C279" s="92" t="s">
        <v>73</v>
      </c>
      <c r="D279" s="92" t="s">
        <v>182</v>
      </c>
      <c r="E279" s="93">
        <v>1973</v>
      </c>
      <c r="F279" s="93">
        <v>2013</v>
      </c>
      <c r="G279" s="93" t="s">
        <v>45</v>
      </c>
      <c r="H279" s="93">
        <v>5</v>
      </c>
      <c r="I279" s="93">
        <v>6</v>
      </c>
      <c r="J279" s="52">
        <v>5136.8500000000004</v>
      </c>
      <c r="K279" s="52">
        <v>4692.05</v>
      </c>
      <c r="L279" s="52">
        <v>0</v>
      </c>
      <c r="M279" s="94">
        <v>215</v>
      </c>
      <c r="N279" s="86">
        <f t="shared" si="81"/>
        <v>1998837.3649560001</v>
      </c>
      <c r="O279" s="52"/>
      <c r="P279" s="79"/>
      <c r="Q279" s="79"/>
      <c r="R279" s="79">
        <f>+'Приложение №2'!E279</f>
        <v>1998837.3649560001</v>
      </c>
      <c r="S279" s="79">
        <f>+'Приложение №2'!E279-'Приложение №1'!R279</f>
        <v>0</v>
      </c>
      <c r="T279" s="79">
        <v>0</v>
      </c>
      <c r="U279" s="52">
        <f t="shared" si="88"/>
        <v>426.00512887884827</v>
      </c>
      <c r="V279" s="52">
        <f t="shared" si="88"/>
        <v>426.00512887884827</v>
      </c>
      <c r="W279" s="95">
        <v>2023</v>
      </c>
      <c r="X279" s="36" t="e">
        <f>+#REF!-'[1]Приложение №1'!$P653</f>
        <v>#REF!</v>
      </c>
      <c r="Z279" s="38">
        <f t="shared" ref="Z279:Z288" si="91">SUM(AA279:AO279)</f>
        <v>27853394.144955996</v>
      </c>
      <c r="AA279" s="34">
        <v>0</v>
      </c>
      <c r="AB279" s="34">
        <v>0</v>
      </c>
      <c r="AC279" s="34">
        <v>0</v>
      </c>
      <c r="AD279" s="34">
        <v>0</v>
      </c>
      <c r="AE279" s="34">
        <v>1990543.04</v>
      </c>
      <c r="AF279" s="34"/>
      <c r="AG279" s="34">
        <v>0</v>
      </c>
      <c r="AH279" s="34">
        <v>0</v>
      </c>
      <c r="AI279" s="34">
        <v>0</v>
      </c>
      <c r="AJ279" s="34">
        <v>0</v>
      </c>
      <c r="AK279" s="34">
        <v>10718809.191245399</v>
      </c>
      <c r="AL279" s="34">
        <v>11561490.38701188</v>
      </c>
      <c r="AM279" s="34">
        <v>2826217.2920000004</v>
      </c>
      <c r="AN279" s="39">
        <v>260814.88320000001</v>
      </c>
      <c r="AO279" s="40">
        <v>495519.35149872006</v>
      </c>
      <c r="AP279" s="114">
        <f>+N279-'Приложение №2'!E279</f>
        <v>0</v>
      </c>
      <c r="AQ279" s="1">
        <v>2285167.23</v>
      </c>
      <c r="AR279" s="1">
        <f t="shared" si="90"/>
        <v>478589.1</v>
      </c>
      <c r="AS279" s="1">
        <f>+(K279*10+L279*20)*12*30</f>
        <v>16891380</v>
      </c>
      <c r="AT279" s="36">
        <f t="shared" si="89"/>
        <v>-16891380</v>
      </c>
      <c r="AU279" s="36">
        <f>+P279-'[10]Приложение №1'!$P274</f>
        <v>0</v>
      </c>
      <c r="AV279" s="36">
        <f>+Q279-'[10]Приложение №1'!$Q274</f>
        <v>0</v>
      </c>
      <c r="AW279" s="36">
        <f>+R279-'[10]Приложение №1'!$R274</f>
        <v>0</v>
      </c>
      <c r="AX279" s="36">
        <f>+S279-'[10]Приложение №1'!$S274</f>
        <v>0</v>
      </c>
      <c r="AY279" s="36">
        <f>+T279-'[10]Приложение №1'!$T274</f>
        <v>0</v>
      </c>
    </row>
    <row r="280" spans="1:51" x14ac:dyDescent="0.25">
      <c r="A280" s="98">
        <f t="shared" si="84"/>
        <v>265</v>
      </c>
      <c r="B280" s="99">
        <f t="shared" si="85"/>
        <v>70</v>
      </c>
      <c r="C280" s="92" t="s">
        <v>73</v>
      </c>
      <c r="D280" s="92" t="s">
        <v>183</v>
      </c>
      <c r="E280" s="93">
        <v>1975</v>
      </c>
      <c r="F280" s="93">
        <v>2013</v>
      </c>
      <c r="G280" s="93" t="s">
        <v>45</v>
      </c>
      <c r="H280" s="93">
        <v>4</v>
      </c>
      <c r="I280" s="93">
        <v>6</v>
      </c>
      <c r="J280" s="52">
        <v>4262.6000000000004</v>
      </c>
      <c r="K280" s="52">
        <v>3725.7</v>
      </c>
      <c r="L280" s="52">
        <v>243.2</v>
      </c>
      <c r="M280" s="94">
        <v>159</v>
      </c>
      <c r="N280" s="86">
        <f t="shared" si="81"/>
        <v>9874517.7376999985</v>
      </c>
      <c r="O280" s="52"/>
      <c r="P280" s="79">
        <v>2143246.1167999995</v>
      </c>
      <c r="Q280" s="79"/>
      <c r="R280" s="79">
        <f>+AQ280+AR280</f>
        <v>775614.69559999998</v>
      </c>
      <c r="S280" s="79">
        <f>+AS280</f>
        <v>4780661.1140000001</v>
      </c>
      <c r="T280" s="79">
        <f>+'Приложение №2'!E280-'Приложение №1'!P280-'Приложение №1'!R280-'Приложение №1'!S280</f>
        <v>2174995.8112999992</v>
      </c>
      <c r="U280" s="52">
        <f t="shared" si="88"/>
        <v>2487.9734278263495</v>
      </c>
      <c r="V280" s="52">
        <f t="shared" si="88"/>
        <v>2487.9734278263495</v>
      </c>
      <c r="W280" s="95">
        <v>2023</v>
      </c>
      <c r="X280" s="36" t="e">
        <f>+#REF!-'[1]Приложение №1'!$P654</f>
        <v>#REF!</v>
      </c>
      <c r="Z280" s="38">
        <f t="shared" si="91"/>
        <v>40281151.460000001</v>
      </c>
      <c r="AA280" s="34">
        <v>9306102.4321519788</v>
      </c>
      <c r="AB280" s="34">
        <v>0</v>
      </c>
      <c r="AC280" s="34">
        <v>0</v>
      </c>
      <c r="AD280" s="34">
        <v>0</v>
      </c>
      <c r="AE280" s="34">
        <v>0</v>
      </c>
      <c r="AF280" s="34"/>
      <c r="AG280" s="34">
        <v>357100.62596124003</v>
      </c>
      <c r="AH280" s="34">
        <v>0</v>
      </c>
      <c r="AI280" s="34">
        <v>17012971.210712399</v>
      </c>
      <c r="AJ280" s="34">
        <v>0</v>
      </c>
      <c r="AK280" s="34">
        <v>8833213.4125485606</v>
      </c>
      <c r="AL280" s="34">
        <v>0</v>
      </c>
      <c r="AM280" s="34">
        <v>3592433.8741000001</v>
      </c>
      <c r="AN280" s="39">
        <v>402811.51459999999</v>
      </c>
      <c r="AO280" s="40">
        <v>776518.38992582005</v>
      </c>
      <c r="AP280" s="114">
        <f>+N280-'Приложение №2'!E280</f>
        <v>0</v>
      </c>
      <c r="AQ280" s="1">
        <f>1889670.92-1080583.3044-463107.12</f>
        <v>345980.49559999991</v>
      </c>
      <c r="AR280" s="1">
        <f t="shared" si="90"/>
        <v>429634.2</v>
      </c>
      <c r="AS280" s="1">
        <f>+(K280*10+L280*20)*12*30-4573.626-647859.33-9730465.93</f>
        <v>4780661.1140000001</v>
      </c>
      <c r="AT280" s="36">
        <f t="shared" si="89"/>
        <v>0</v>
      </c>
      <c r="AU280" s="36">
        <f>+P280-'[10]Приложение №1'!$P275</f>
        <v>0</v>
      </c>
      <c r="AV280" s="36">
        <f>+Q280-'[10]Приложение №1'!$Q275</f>
        <v>0</v>
      </c>
      <c r="AW280" s="36">
        <f>+R280-'[10]Приложение №1'!$R275</f>
        <v>0</v>
      </c>
      <c r="AX280" s="36">
        <f>+S280-'[10]Приложение №1'!$S275</f>
        <v>0</v>
      </c>
      <c r="AY280" s="36">
        <f>+T280-'[10]Приложение №1'!$T275</f>
        <v>0</v>
      </c>
    </row>
    <row r="281" spans="1:51" x14ac:dyDescent="0.25">
      <c r="A281" s="98">
        <f t="shared" si="84"/>
        <v>266</v>
      </c>
      <c r="B281" s="99">
        <f t="shared" si="85"/>
        <v>71</v>
      </c>
      <c r="C281" s="92" t="s">
        <v>73</v>
      </c>
      <c r="D281" s="92" t="s">
        <v>186</v>
      </c>
      <c r="E281" s="93">
        <v>1974</v>
      </c>
      <c r="F281" s="93">
        <v>2012</v>
      </c>
      <c r="G281" s="93" t="s">
        <v>45</v>
      </c>
      <c r="H281" s="93">
        <v>4</v>
      </c>
      <c r="I281" s="93">
        <v>4</v>
      </c>
      <c r="J281" s="52">
        <v>3917</v>
      </c>
      <c r="K281" s="52">
        <v>3431.9</v>
      </c>
      <c r="L281" s="52">
        <v>0</v>
      </c>
      <c r="M281" s="94">
        <v>163</v>
      </c>
      <c r="N281" s="86">
        <f t="shared" si="81"/>
        <v>9641868.1700000018</v>
      </c>
      <c r="O281" s="52"/>
      <c r="P281" s="79">
        <v>1511702.0514524882</v>
      </c>
      <c r="Q281" s="79"/>
      <c r="R281" s="79">
        <f>+AQ281+AR281</f>
        <v>1989936.72</v>
      </c>
      <c r="S281" s="79">
        <f>+'Приложение №2'!E281-'Приложение №1'!P281-'Приложение №1'!Q281-'Приложение №1'!R281</f>
        <v>6140229.3985475125</v>
      </c>
      <c r="T281" s="79">
        <f>+'Приложение №2'!E281-'Приложение №1'!P281-'Приложение №1'!R281-'Приложение №1'!S281</f>
        <v>0</v>
      </c>
      <c r="U281" s="52">
        <f t="shared" si="88"/>
        <v>2809.4840088580672</v>
      </c>
      <c r="V281" s="52">
        <f t="shared" si="88"/>
        <v>2809.4840088580672</v>
      </c>
      <c r="W281" s="95">
        <v>2023</v>
      </c>
      <c r="X281" s="36" t="e">
        <f>+#REF!-'[1]Приложение №1'!$P397</f>
        <v>#REF!</v>
      </c>
      <c r="Z281" s="38">
        <f t="shared" si="91"/>
        <v>9641868.1699999999</v>
      </c>
      <c r="AA281" s="34">
        <v>0</v>
      </c>
      <c r="AB281" s="34">
        <v>0</v>
      </c>
      <c r="AC281" s="34">
        <v>0</v>
      </c>
      <c r="AD281" s="34">
        <v>0</v>
      </c>
      <c r="AE281" s="34">
        <v>0</v>
      </c>
      <c r="AF281" s="34"/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8397623.6501341797</v>
      </c>
      <c r="AM281" s="34">
        <v>964186.81700000004</v>
      </c>
      <c r="AN281" s="39">
        <v>96418.681700000001</v>
      </c>
      <c r="AO281" s="40">
        <v>183639.02116581998</v>
      </c>
      <c r="AP281" s="114">
        <f>+N281-'Приложение №2'!E281</f>
        <v>0</v>
      </c>
      <c r="AQ281" s="43">
        <v>1639882.92</v>
      </c>
      <c r="AR281" s="1">
        <f t="shared" si="90"/>
        <v>350053.8</v>
      </c>
      <c r="AS281" s="1">
        <f>+(K281*10+L281*20)*12*30</f>
        <v>12354840</v>
      </c>
      <c r="AT281" s="36">
        <f t="shared" si="89"/>
        <v>-6214610.6014524875</v>
      </c>
      <c r="AU281" s="36">
        <f>+P281-'[10]Приложение №1'!$P276</f>
        <v>0</v>
      </c>
      <c r="AV281" s="36">
        <f>+Q281-'[10]Приложение №1'!$Q276</f>
        <v>0</v>
      </c>
      <c r="AW281" s="36">
        <f>+R281-'[10]Приложение №1'!$R276</f>
        <v>0</v>
      </c>
      <c r="AX281" s="36">
        <f>+S281-'[10]Приложение №1'!$S276</f>
        <v>0</v>
      </c>
      <c r="AY281" s="36">
        <f>+T281-'[10]Приложение №1'!$T276</f>
        <v>0</v>
      </c>
    </row>
    <row r="282" spans="1:51" x14ac:dyDescent="0.25">
      <c r="A282" s="98">
        <f t="shared" si="84"/>
        <v>267</v>
      </c>
      <c r="B282" s="99">
        <f t="shared" si="85"/>
        <v>72</v>
      </c>
      <c r="C282" s="92" t="s">
        <v>73</v>
      </c>
      <c r="D282" s="92" t="s">
        <v>187</v>
      </c>
      <c r="E282" s="93">
        <v>1977</v>
      </c>
      <c r="F282" s="93">
        <v>2013</v>
      </c>
      <c r="G282" s="93" t="s">
        <v>52</v>
      </c>
      <c r="H282" s="93">
        <v>4</v>
      </c>
      <c r="I282" s="93">
        <v>6</v>
      </c>
      <c r="J282" s="52">
        <v>5713.5</v>
      </c>
      <c r="K282" s="52">
        <v>5033.6000000000004</v>
      </c>
      <c r="L282" s="52">
        <v>0</v>
      </c>
      <c r="M282" s="94">
        <v>226</v>
      </c>
      <c r="N282" s="86">
        <f t="shared" si="81"/>
        <v>2005001.28</v>
      </c>
      <c r="O282" s="52"/>
      <c r="P282" s="79"/>
      <c r="Q282" s="79"/>
      <c r="R282" s="79">
        <f>+'Приложение №2'!E282</f>
        <v>2005001.28</v>
      </c>
      <c r="S282" s="79">
        <f>+'Приложение №2'!E282-'Приложение №1'!R282</f>
        <v>0</v>
      </c>
      <c r="T282" s="79">
        <v>0</v>
      </c>
      <c r="U282" s="52">
        <f t="shared" si="88"/>
        <v>398.32352193261283</v>
      </c>
      <c r="V282" s="52">
        <f t="shared" si="88"/>
        <v>398.32352193261283</v>
      </c>
      <c r="W282" s="95">
        <v>2023</v>
      </c>
      <c r="X282" s="36" t="e">
        <f>+#REF!-'[1]Приложение №1'!$P658</f>
        <v>#REF!</v>
      </c>
      <c r="Z282" s="38">
        <f t="shared" si="91"/>
        <v>2266972.17</v>
      </c>
      <c r="AA282" s="34">
        <v>0</v>
      </c>
      <c r="AB282" s="34">
        <v>0</v>
      </c>
      <c r="AC282" s="34">
        <v>0</v>
      </c>
      <c r="AD282" s="34">
        <v>0</v>
      </c>
      <c r="AE282" s="34">
        <v>1990601.96</v>
      </c>
      <c r="AF282" s="34"/>
      <c r="AG282" s="34">
        <v>0</v>
      </c>
      <c r="AH282" s="34">
        <v>0</v>
      </c>
      <c r="AI282" s="34">
        <v>0</v>
      </c>
      <c r="AJ282" s="34">
        <v>0</v>
      </c>
      <c r="AK282" s="34">
        <v>0</v>
      </c>
      <c r="AL282" s="34">
        <v>0</v>
      </c>
      <c r="AM282" s="34">
        <v>251970.89</v>
      </c>
      <c r="AN282" s="39">
        <v>10000</v>
      </c>
      <c r="AO282" s="40">
        <v>14399.32</v>
      </c>
      <c r="AP282" s="114">
        <f>+N282-'Приложение №2'!E282</f>
        <v>0</v>
      </c>
      <c r="AQ282" s="1">
        <v>2355088.06</v>
      </c>
      <c r="AR282" s="1">
        <f t="shared" si="90"/>
        <v>513427.20000000001</v>
      </c>
      <c r="AS282" s="1">
        <f>+(K282*10+L282*20)*12*30</f>
        <v>18120960</v>
      </c>
      <c r="AT282" s="36">
        <f t="shared" si="89"/>
        <v>-18120960</v>
      </c>
      <c r="AU282" s="36">
        <f>+P282-'[10]Приложение №1'!$P277</f>
        <v>0</v>
      </c>
      <c r="AV282" s="36">
        <f>+Q282-'[10]Приложение №1'!$Q277</f>
        <v>0</v>
      </c>
      <c r="AW282" s="36">
        <f>+R282-'[10]Приложение №1'!$R277</f>
        <v>0</v>
      </c>
      <c r="AX282" s="36">
        <f>+S282-'[10]Приложение №1'!$S277</f>
        <v>0</v>
      </c>
      <c r="AY282" s="36">
        <f>+T282-'[10]Приложение №1'!$T277</f>
        <v>0</v>
      </c>
    </row>
    <row r="283" spans="1:51" x14ac:dyDescent="0.25">
      <c r="A283" s="98">
        <f t="shared" si="84"/>
        <v>268</v>
      </c>
      <c r="B283" s="99">
        <f t="shared" si="85"/>
        <v>73</v>
      </c>
      <c r="C283" s="92" t="s">
        <v>73</v>
      </c>
      <c r="D283" s="92" t="s">
        <v>188</v>
      </c>
      <c r="E283" s="93">
        <v>1974</v>
      </c>
      <c r="F283" s="93">
        <v>2013</v>
      </c>
      <c r="G283" s="93" t="s">
        <v>52</v>
      </c>
      <c r="H283" s="93">
        <v>4</v>
      </c>
      <c r="I283" s="93">
        <v>4</v>
      </c>
      <c r="J283" s="52">
        <v>3890.5</v>
      </c>
      <c r="K283" s="52">
        <v>3406.6</v>
      </c>
      <c r="L283" s="52">
        <v>0</v>
      </c>
      <c r="M283" s="94">
        <v>175</v>
      </c>
      <c r="N283" s="86">
        <f t="shared" si="81"/>
        <v>1363080.4118900001</v>
      </c>
      <c r="O283" s="52"/>
      <c r="P283" s="79">
        <f>+'Приложение №2'!E283-'Приложение №1'!R283-'Приложение №1'!S283</f>
        <v>989123.26378000085</v>
      </c>
      <c r="Q283" s="79"/>
      <c r="R283" s="79">
        <f>+AR283</f>
        <v>347473.2</v>
      </c>
      <c r="S283" s="79">
        <f>+AS283</f>
        <v>26483.948109999299</v>
      </c>
      <c r="T283" s="79">
        <v>0</v>
      </c>
      <c r="U283" s="52">
        <f t="shared" si="88"/>
        <v>400.12928194974467</v>
      </c>
      <c r="V283" s="52">
        <f t="shared" si="88"/>
        <v>400.12928194974467</v>
      </c>
      <c r="W283" s="95">
        <v>2023</v>
      </c>
      <c r="X283" s="36" t="e">
        <f>+#REF!-'[1]Приложение №1'!$P987</f>
        <v>#REF!</v>
      </c>
      <c r="Z283" s="38">
        <f t="shared" si="91"/>
        <v>24100395.781889997</v>
      </c>
      <c r="AA283" s="34">
        <v>0</v>
      </c>
      <c r="AB283" s="34">
        <v>0</v>
      </c>
      <c r="AC283" s="34">
        <v>0</v>
      </c>
      <c r="AD283" s="34">
        <v>0</v>
      </c>
      <c r="AE283" s="34">
        <v>1356671.24</v>
      </c>
      <c r="AF283" s="34"/>
      <c r="AG283" s="34">
        <v>0</v>
      </c>
      <c r="AH283" s="34">
        <v>0</v>
      </c>
      <c r="AI283" s="34">
        <v>0</v>
      </c>
      <c r="AJ283" s="34">
        <v>0</v>
      </c>
      <c r="AK283" s="34">
        <v>19641111.600080881</v>
      </c>
      <c r="AL283" s="34">
        <v>0</v>
      </c>
      <c r="AM283" s="34">
        <v>2439179.8219999997</v>
      </c>
      <c r="AN283" s="39">
        <v>227512.61719999998</v>
      </c>
      <c r="AO283" s="40">
        <v>435920.50260911998</v>
      </c>
      <c r="AP283" s="114">
        <f>+N283-'Приложение №2'!E283</f>
        <v>0</v>
      </c>
      <c r="AQ283" s="36">
        <f>1535272.52-R80</f>
        <v>348389.10000000009</v>
      </c>
      <c r="AR283" s="1">
        <f t="shared" si="90"/>
        <v>347473.2</v>
      </c>
      <c r="AS283" s="1">
        <f>+(K283*10+L283*20)*12*30-S80</f>
        <v>26483.948109999299</v>
      </c>
      <c r="AT283" s="36">
        <f t="shared" si="89"/>
        <v>0</v>
      </c>
      <c r="AU283" s="36">
        <f>+P283-'[10]Приложение №1'!$P278</f>
        <v>0</v>
      </c>
      <c r="AV283" s="36">
        <f>+Q283-'[10]Приложение №1'!$Q278</f>
        <v>0</v>
      </c>
      <c r="AW283" s="36">
        <f>+R283-'[10]Приложение №1'!$R278</f>
        <v>0</v>
      </c>
      <c r="AX283" s="36">
        <f>+S283-'[10]Приложение №1'!$S278</f>
        <v>0</v>
      </c>
      <c r="AY283" s="36">
        <f>+T283-'[10]Приложение №1'!$T278</f>
        <v>0</v>
      </c>
    </row>
    <row r="284" spans="1:51" x14ac:dyDescent="0.25">
      <c r="A284" s="98">
        <f t="shared" si="84"/>
        <v>269</v>
      </c>
      <c r="B284" s="99">
        <f t="shared" si="85"/>
        <v>74</v>
      </c>
      <c r="C284" s="92" t="s">
        <v>73</v>
      </c>
      <c r="D284" s="92" t="s">
        <v>189</v>
      </c>
      <c r="E284" s="93">
        <v>1978</v>
      </c>
      <c r="F284" s="93">
        <v>2008</v>
      </c>
      <c r="G284" s="93" t="s">
        <v>52</v>
      </c>
      <c r="H284" s="93">
        <v>5</v>
      </c>
      <c r="I284" s="93">
        <v>4</v>
      </c>
      <c r="J284" s="52">
        <v>4929.7</v>
      </c>
      <c r="K284" s="52">
        <v>4335.1000000000004</v>
      </c>
      <c r="L284" s="52">
        <v>0</v>
      </c>
      <c r="M284" s="94">
        <v>213</v>
      </c>
      <c r="N284" s="86">
        <f t="shared" si="81"/>
        <v>30038627.562941588</v>
      </c>
      <c r="O284" s="52"/>
      <c r="P284" s="79">
        <v>5725470.5333099999</v>
      </c>
      <c r="Q284" s="79"/>
      <c r="R284" s="79">
        <f>+AQ284+AR284</f>
        <v>2519251.88</v>
      </c>
      <c r="S284" s="79">
        <f>+AS284</f>
        <v>15606360</v>
      </c>
      <c r="T284" s="79">
        <f>+'Приложение №2'!E284-'Приложение №1'!P284-'Приложение №1'!R284-'Приложение №1'!S284</f>
        <v>6187545.1496315897</v>
      </c>
      <c r="U284" s="52">
        <f t="shared" si="88"/>
        <v>6929.1660083831021</v>
      </c>
      <c r="V284" s="52">
        <f t="shared" si="88"/>
        <v>6929.1660083831021</v>
      </c>
      <c r="W284" s="95">
        <v>2023</v>
      </c>
      <c r="X284" s="36" t="e">
        <f>+#REF!-'[1]Приложение №1'!$P988</f>
        <v>#REF!</v>
      </c>
      <c r="Z284" s="38">
        <f t="shared" si="91"/>
        <v>44837101.50993</v>
      </c>
      <c r="AA284" s="34">
        <v>0</v>
      </c>
      <c r="AB284" s="34">
        <v>4199173.3275891002</v>
      </c>
      <c r="AC284" s="34">
        <v>4438837.1277801599</v>
      </c>
      <c r="AD284" s="34">
        <v>3384651.0431630402</v>
      </c>
      <c r="AE284" s="34">
        <v>1471946.54</v>
      </c>
      <c r="AF284" s="34"/>
      <c r="AG284" s="34">
        <v>360791.89596239995</v>
      </c>
      <c r="AH284" s="34">
        <v>0</v>
      </c>
      <c r="AI284" s="34">
        <v>0</v>
      </c>
      <c r="AJ284" s="34">
        <v>0</v>
      </c>
      <c r="AK284" s="34">
        <v>25094924.378064241</v>
      </c>
      <c r="AL284" s="34">
        <v>0</v>
      </c>
      <c r="AM284" s="34">
        <v>4627048.3442000002</v>
      </c>
      <c r="AN284" s="39">
        <v>433511.50789999997</v>
      </c>
      <c r="AO284" s="40">
        <v>826217.34527106001</v>
      </c>
      <c r="AP284" s="114">
        <f>+N284-'Приложение №2'!E284</f>
        <v>0</v>
      </c>
      <c r="AQ284" s="36">
        <f>2077071.68</f>
        <v>2077071.68</v>
      </c>
      <c r="AR284" s="1">
        <f t="shared" si="90"/>
        <v>442180.2</v>
      </c>
      <c r="AS284" s="1">
        <f>+(K284*10+L284*20)*12*30</f>
        <v>15606360</v>
      </c>
      <c r="AT284" s="36">
        <f t="shared" si="89"/>
        <v>0</v>
      </c>
      <c r="AU284" s="36">
        <f>+P284-'[10]Приложение №1'!$P279</f>
        <v>0</v>
      </c>
      <c r="AV284" s="36">
        <f>+Q284-'[10]Приложение №1'!$Q279</f>
        <v>0</v>
      </c>
      <c r="AW284" s="36">
        <f>+R284-'[10]Приложение №1'!$R279</f>
        <v>0</v>
      </c>
      <c r="AX284" s="36">
        <f>+S284-'[10]Приложение №1'!$S279</f>
        <v>0</v>
      </c>
      <c r="AY284" s="36">
        <f>+T284-'[10]Приложение №1'!$T279</f>
        <v>0</v>
      </c>
    </row>
    <row r="285" spans="1:51" x14ac:dyDescent="0.25">
      <c r="A285" s="98">
        <f t="shared" si="84"/>
        <v>270</v>
      </c>
      <c r="B285" s="99">
        <f t="shared" si="85"/>
        <v>75</v>
      </c>
      <c r="C285" s="92" t="s">
        <v>73</v>
      </c>
      <c r="D285" s="92" t="s">
        <v>335</v>
      </c>
      <c r="E285" s="93">
        <v>1981</v>
      </c>
      <c r="F285" s="93">
        <v>2009</v>
      </c>
      <c r="G285" s="93" t="s">
        <v>52</v>
      </c>
      <c r="H285" s="93">
        <v>5</v>
      </c>
      <c r="I285" s="93">
        <v>4</v>
      </c>
      <c r="J285" s="52">
        <v>6938.7</v>
      </c>
      <c r="K285" s="52">
        <v>6182.6</v>
      </c>
      <c r="L285" s="52">
        <v>0</v>
      </c>
      <c r="M285" s="94">
        <v>194</v>
      </c>
      <c r="N285" s="86">
        <f t="shared" si="81"/>
        <v>12109051.856773799</v>
      </c>
      <c r="O285" s="52"/>
      <c r="P285" s="79">
        <v>4224796.0526083997</v>
      </c>
      <c r="Q285" s="79"/>
      <c r="R285" s="79">
        <f>+AQ285+AR285-372547.33</f>
        <v>3054172.49</v>
      </c>
      <c r="S285" s="79">
        <f>+'Приложение №2'!E285-'Приложение №1'!P285-'Приложение №1'!Q285-'Приложение №1'!R285</f>
        <v>4830083.3141653994</v>
      </c>
      <c r="T285" s="79">
        <f>+'Приложение №2'!E285-'Приложение №1'!P285-'Приложение №1'!Q285-'Приложение №1'!R285-'Приложение №1'!S285</f>
        <v>0</v>
      </c>
      <c r="U285" s="52">
        <f t="shared" si="88"/>
        <v>1958.5695106870569</v>
      </c>
      <c r="V285" s="52">
        <f t="shared" si="88"/>
        <v>1958.5695106870569</v>
      </c>
      <c r="W285" s="95">
        <v>2023</v>
      </c>
      <c r="X285" s="36" t="e">
        <f>+#REF!-'[1]Приложение №1'!$P1213</f>
        <v>#REF!</v>
      </c>
      <c r="Z285" s="38">
        <f t="shared" si="91"/>
        <v>112490116.45000002</v>
      </c>
      <c r="AA285" s="34">
        <v>10300846.19123742</v>
      </c>
      <c r="AB285" s="34">
        <v>5957260.9616612401</v>
      </c>
      <c r="AC285" s="34">
        <v>6297265.9176991209</v>
      </c>
      <c r="AD285" s="34">
        <v>4801718.7991861207</v>
      </c>
      <c r="AE285" s="34">
        <v>1918188.3660231601</v>
      </c>
      <c r="AF285" s="34"/>
      <c r="AG285" s="34">
        <v>511846.3343322</v>
      </c>
      <c r="AH285" s="34">
        <v>0</v>
      </c>
      <c r="AI285" s="34">
        <v>18337074.5641356</v>
      </c>
      <c r="AJ285" s="34">
        <v>0</v>
      </c>
      <c r="AK285" s="34">
        <v>35601534.275782861</v>
      </c>
      <c r="AL285" s="34">
        <v>14001626.819054702</v>
      </c>
      <c r="AM285" s="34">
        <v>11500753.575800002</v>
      </c>
      <c r="AN285" s="39">
        <v>1124901.1645</v>
      </c>
      <c r="AO285" s="40">
        <v>2137099.4805875802</v>
      </c>
      <c r="AP285" s="114">
        <f>+N285-'Приложение №2'!E285</f>
        <v>0</v>
      </c>
      <c r="AQ285" s="1">
        <f>2933225.6-137130.98</f>
        <v>2796094.62</v>
      </c>
      <c r="AR285" s="1">
        <f t="shared" si="90"/>
        <v>630625.19999999995</v>
      </c>
      <c r="AS285" s="1">
        <f>+(K285*10+L285*20)*12*30</f>
        <v>22257360</v>
      </c>
      <c r="AT285" s="36">
        <f t="shared" si="89"/>
        <v>-17427276.685834602</v>
      </c>
      <c r="AU285" s="36">
        <f>+P285-'[10]Приложение №1'!$P280</f>
        <v>0</v>
      </c>
      <c r="AV285" s="36">
        <f>+Q285-'[10]Приложение №1'!$Q280</f>
        <v>0</v>
      </c>
      <c r="AW285" s="36">
        <f>+R285-'[10]Приложение №1'!$R280</f>
        <v>0</v>
      </c>
      <c r="AX285" s="36">
        <f>+S285-'[10]Приложение №1'!$S280</f>
        <v>0</v>
      </c>
      <c r="AY285" s="36">
        <f>+T285-'[10]Приложение №1'!$T280</f>
        <v>0</v>
      </c>
    </row>
    <row r="286" spans="1:51" x14ac:dyDescent="0.25">
      <c r="A286" s="98">
        <f t="shared" si="84"/>
        <v>271</v>
      </c>
      <c r="B286" s="99">
        <f t="shared" si="85"/>
        <v>76</v>
      </c>
      <c r="C286" s="92" t="s">
        <v>73</v>
      </c>
      <c r="D286" s="92" t="s">
        <v>336</v>
      </c>
      <c r="E286" s="93">
        <v>1990</v>
      </c>
      <c r="F286" s="93">
        <v>2009</v>
      </c>
      <c r="G286" s="93" t="s">
        <v>52</v>
      </c>
      <c r="H286" s="93">
        <v>5</v>
      </c>
      <c r="I286" s="93">
        <v>6</v>
      </c>
      <c r="J286" s="52">
        <v>5593.2</v>
      </c>
      <c r="K286" s="52">
        <v>4942</v>
      </c>
      <c r="L286" s="52">
        <v>0</v>
      </c>
      <c r="M286" s="94">
        <v>206</v>
      </c>
      <c r="N286" s="86">
        <f t="shared" si="81"/>
        <v>12818538.9</v>
      </c>
      <c r="O286" s="52"/>
      <c r="P286" s="79"/>
      <c r="Q286" s="79"/>
      <c r="R286" s="79">
        <f t="shared" ref="R286:R296" si="92">+AQ286+AR286</f>
        <v>2727972.42</v>
      </c>
      <c r="S286" s="79">
        <f>+'Приложение №2'!E286-'Приложение №1'!R286</f>
        <v>10090566.48</v>
      </c>
      <c r="T286" s="79">
        <v>0</v>
      </c>
      <c r="U286" s="52">
        <f t="shared" si="88"/>
        <v>2593.7958114123835</v>
      </c>
      <c r="V286" s="52">
        <f t="shared" si="88"/>
        <v>2593.7958114123835</v>
      </c>
      <c r="W286" s="95">
        <v>2023</v>
      </c>
      <c r="X286" s="36" t="e">
        <f>+#REF!-'[1]Приложение №1'!$P1036</f>
        <v>#REF!</v>
      </c>
      <c r="Z286" s="38">
        <f t="shared" si="91"/>
        <v>12818538.9</v>
      </c>
      <c r="AA286" s="34">
        <v>0</v>
      </c>
      <c r="AB286" s="34">
        <v>0</v>
      </c>
      <c r="AC286" s="34">
        <v>0</v>
      </c>
      <c r="AD286" s="34">
        <v>0</v>
      </c>
      <c r="AE286" s="34">
        <v>0</v>
      </c>
      <c r="AF286" s="34"/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12317589.348944476</v>
      </c>
      <c r="AM286" s="34">
        <v>155875.03</v>
      </c>
      <c r="AN286" s="34">
        <v>75713.789329170002</v>
      </c>
      <c r="AO286" s="40">
        <v>269360.73172635579</v>
      </c>
      <c r="AP286" s="114">
        <f>+N286-'Приложение №2'!E286</f>
        <v>0</v>
      </c>
      <c r="AQ286" s="1">
        <v>2223888.42</v>
      </c>
      <c r="AR286" s="1">
        <f t="shared" si="90"/>
        <v>504084</v>
      </c>
      <c r="AS286" s="1">
        <f>+(K286*10+L286*20)*12*30</f>
        <v>17791200</v>
      </c>
      <c r="AT286" s="36">
        <f t="shared" si="89"/>
        <v>-7700633.5199999996</v>
      </c>
      <c r="AU286" s="36">
        <f>+P286-'[10]Приложение №1'!$P281</f>
        <v>0</v>
      </c>
      <c r="AV286" s="36">
        <f>+Q286-'[10]Приложение №1'!$Q281</f>
        <v>0</v>
      </c>
      <c r="AW286" s="36">
        <f>+R286-'[10]Приложение №1'!$R281</f>
        <v>0</v>
      </c>
      <c r="AX286" s="36">
        <f>+S286-'[10]Приложение №1'!$S281</f>
        <v>0</v>
      </c>
      <c r="AY286" s="36">
        <f>+T286-'[10]Приложение №1'!$T281</f>
        <v>0</v>
      </c>
    </row>
    <row r="287" spans="1:51" x14ac:dyDescent="0.25">
      <c r="A287" s="98">
        <f t="shared" si="84"/>
        <v>272</v>
      </c>
      <c r="B287" s="99">
        <f t="shared" si="85"/>
        <v>77</v>
      </c>
      <c r="C287" s="92" t="s">
        <v>73</v>
      </c>
      <c r="D287" s="92" t="s">
        <v>469</v>
      </c>
      <c r="E287" s="93">
        <v>1970</v>
      </c>
      <c r="F287" s="93">
        <v>2013</v>
      </c>
      <c r="G287" s="93" t="s">
        <v>45</v>
      </c>
      <c r="H287" s="93">
        <v>5</v>
      </c>
      <c r="I287" s="93">
        <v>4</v>
      </c>
      <c r="J287" s="52">
        <v>3068</v>
      </c>
      <c r="K287" s="52">
        <v>2483.8000000000002</v>
      </c>
      <c r="L287" s="52">
        <v>584.20000000000005</v>
      </c>
      <c r="M287" s="94">
        <v>142</v>
      </c>
      <c r="N287" s="86">
        <f t="shared" si="81"/>
        <v>6684749.9553653197</v>
      </c>
      <c r="O287" s="52"/>
      <c r="P287" s="79">
        <v>3218407.5900000003</v>
      </c>
      <c r="Q287" s="79"/>
      <c r="R287" s="79">
        <f t="shared" si="92"/>
        <v>876693.16999999993</v>
      </c>
      <c r="S287" s="79">
        <f>+'Приложение №2'!E287-'Приложение №1'!R287-P287</f>
        <v>2589649.1953653195</v>
      </c>
      <c r="T287" s="52"/>
      <c r="U287" s="79">
        <f t="shared" si="88"/>
        <v>2178.862436559752</v>
      </c>
      <c r="V287" s="79">
        <f t="shared" si="88"/>
        <v>2178.862436559752</v>
      </c>
      <c r="W287" s="95">
        <v>2023</v>
      </c>
      <c r="X287" s="36" t="e">
        <f>+#REF!-'[1]Приложение №1'!$P1641</f>
        <v>#REF!</v>
      </c>
      <c r="Z287" s="38">
        <f t="shared" si="91"/>
        <v>25875618.41</v>
      </c>
      <c r="AA287" s="34">
        <v>5945419.54417866</v>
      </c>
      <c r="AB287" s="34">
        <v>2118597.4078747798</v>
      </c>
      <c r="AC287" s="34">
        <v>2213462.8846331402</v>
      </c>
      <c r="AD287" s="34">
        <v>1385767.7235401999</v>
      </c>
      <c r="AE287" s="34">
        <v>0</v>
      </c>
      <c r="AF287" s="34"/>
      <c r="AG287" s="34">
        <v>228142.02967667999</v>
      </c>
      <c r="AH287" s="34">
        <v>0</v>
      </c>
      <c r="AI287" s="34">
        <v>10869131.540912401</v>
      </c>
      <c r="AJ287" s="34">
        <v>0</v>
      </c>
      <c r="AK287" s="34">
        <v>0</v>
      </c>
      <c r="AL287" s="34">
        <v>0</v>
      </c>
      <c r="AM287" s="34">
        <v>2358614.5958000002</v>
      </c>
      <c r="AN287" s="39">
        <v>258756.18410000001</v>
      </c>
      <c r="AO287" s="40">
        <v>497726.49928414001</v>
      </c>
      <c r="AP287" s="114">
        <f>+N287-'Приложение №2'!E287</f>
        <v>0</v>
      </c>
      <c r="AQ287" s="1">
        <v>504168.77</v>
      </c>
      <c r="AR287" s="1">
        <f t="shared" si="90"/>
        <v>372524.39999999997</v>
      </c>
      <c r="AS287" s="1">
        <f>+(K287*10+L287*20)*12*30</f>
        <v>13147920</v>
      </c>
      <c r="AT287" s="36">
        <f t="shared" si="89"/>
        <v>-10558270.804634681</v>
      </c>
      <c r="AU287" s="36">
        <f>+P287-'[10]Приложение №1'!$P282</f>
        <v>0</v>
      </c>
      <c r="AV287" s="36">
        <f>+Q287-'[10]Приложение №1'!$Q282</f>
        <v>0</v>
      </c>
      <c r="AW287" s="36">
        <f>+R287-'[10]Приложение №1'!$R282</f>
        <v>0</v>
      </c>
      <c r="AX287" s="36">
        <f>+S287-'[10]Приложение №1'!$S282</f>
        <v>0</v>
      </c>
      <c r="AY287" s="36">
        <f>+T287-'[10]Приложение №1'!$T282</f>
        <v>0</v>
      </c>
    </row>
    <row r="288" spans="1:51" x14ac:dyDescent="0.25">
      <c r="A288" s="98">
        <f t="shared" si="84"/>
        <v>273</v>
      </c>
      <c r="B288" s="99">
        <f t="shared" si="85"/>
        <v>78</v>
      </c>
      <c r="C288" s="92" t="s">
        <v>73</v>
      </c>
      <c r="D288" s="92" t="s">
        <v>340</v>
      </c>
      <c r="E288" s="93">
        <v>1987</v>
      </c>
      <c r="F288" s="93">
        <v>2013</v>
      </c>
      <c r="G288" s="93" t="s">
        <v>52</v>
      </c>
      <c r="H288" s="93">
        <v>5</v>
      </c>
      <c r="I288" s="93">
        <v>6</v>
      </c>
      <c r="J288" s="52">
        <v>6859.9</v>
      </c>
      <c r="K288" s="52">
        <v>6097.04</v>
      </c>
      <c r="L288" s="52">
        <v>117.7</v>
      </c>
      <c r="M288" s="94">
        <v>283</v>
      </c>
      <c r="N288" s="86">
        <f t="shared" si="81"/>
        <v>8773415.9399999995</v>
      </c>
      <c r="O288" s="52"/>
      <c r="P288" s="79"/>
      <c r="Q288" s="79"/>
      <c r="R288" s="79">
        <f t="shared" si="92"/>
        <v>4090538.15</v>
      </c>
      <c r="S288" s="79">
        <f>+'Приложение №2'!E288-'Приложение №1'!R288-P288</f>
        <v>4682877.7899999991</v>
      </c>
      <c r="T288" s="79">
        <v>0</v>
      </c>
      <c r="U288" s="34">
        <f t="shared" si="88"/>
        <v>1411.7108583786289</v>
      </c>
      <c r="V288" s="34">
        <f t="shared" si="88"/>
        <v>1411.7108583786289</v>
      </c>
      <c r="W288" s="95">
        <v>2023</v>
      </c>
      <c r="X288" s="36" t="e">
        <f>+#REF!-'[1]Приложение №1'!$P760</f>
        <v>#REF!</v>
      </c>
      <c r="Z288" s="38">
        <f t="shared" si="91"/>
        <v>34989133.449999996</v>
      </c>
      <c r="AA288" s="34">
        <v>10381481.975843159</v>
      </c>
      <c r="AB288" s="34">
        <v>6003894.8349029999</v>
      </c>
      <c r="AC288" s="34">
        <v>6346561.3828171799</v>
      </c>
      <c r="AD288" s="34">
        <v>4839307.0097500803</v>
      </c>
      <c r="AE288" s="34">
        <v>1933204.0846683602</v>
      </c>
      <c r="AF288" s="34"/>
      <c r="AG288" s="34">
        <v>515853.10536480002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3962456.5102000004</v>
      </c>
      <c r="AN288" s="39">
        <v>349891.33450000006</v>
      </c>
      <c r="AO288" s="40">
        <v>656483.21195342008</v>
      </c>
      <c r="AP288" s="114">
        <f>+N288-'Приложение №2'!E288</f>
        <v>0</v>
      </c>
      <c r="AQ288" s="31">
        <v>3444629.27</v>
      </c>
      <c r="AR288" s="1">
        <f t="shared" si="90"/>
        <v>645908.88</v>
      </c>
      <c r="AS288" s="1">
        <f>+(K288*10+L288*20)*12*30</f>
        <v>22796784</v>
      </c>
      <c r="AT288" s="36">
        <f t="shared" si="89"/>
        <v>-18113906.210000001</v>
      </c>
      <c r="AU288" s="36"/>
      <c r="AV288" s="36"/>
      <c r="AW288" s="36"/>
      <c r="AX288" s="36"/>
      <c r="AY288" s="36"/>
    </row>
    <row r="289" spans="1:51" x14ac:dyDescent="0.25">
      <c r="A289" s="98">
        <f t="shared" si="84"/>
        <v>274</v>
      </c>
      <c r="B289" s="99">
        <f t="shared" si="85"/>
        <v>79</v>
      </c>
      <c r="C289" s="92" t="s">
        <v>73</v>
      </c>
      <c r="D289" s="92" t="s">
        <v>82</v>
      </c>
      <c r="E289" s="93">
        <v>1972</v>
      </c>
      <c r="F289" s="93">
        <v>2013</v>
      </c>
      <c r="G289" s="93" t="s">
        <v>45</v>
      </c>
      <c r="H289" s="93">
        <v>4</v>
      </c>
      <c r="I289" s="93">
        <v>4</v>
      </c>
      <c r="J289" s="52">
        <v>3047.8</v>
      </c>
      <c r="K289" s="52">
        <v>2789.4</v>
      </c>
      <c r="L289" s="52">
        <v>0</v>
      </c>
      <c r="M289" s="94">
        <v>107</v>
      </c>
      <c r="N289" s="86">
        <f t="shared" si="81"/>
        <v>27557769.723289579</v>
      </c>
      <c r="O289" s="52"/>
      <c r="P289" s="79">
        <v>4346316.5754666664</v>
      </c>
      <c r="Q289" s="79"/>
      <c r="R289" s="79">
        <f t="shared" si="92"/>
        <v>823386.06360000011</v>
      </c>
      <c r="S289" s="79">
        <f>+AS289</f>
        <v>0</v>
      </c>
      <c r="T289" s="79">
        <f>+'Приложение №2'!E289-'Приложение №1'!P289-'Приложение №1'!R289-'Приложение №1'!S289</f>
        <v>22388067.084222913</v>
      </c>
      <c r="U289" s="52">
        <f t="shared" si="88"/>
        <v>9879.4614337454568</v>
      </c>
      <c r="V289" s="52">
        <f t="shared" si="88"/>
        <v>9879.4614337454568</v>
      </c>
      <c r="W289" s="95">
        <v>2023</v>
      </c>
      <c r="X289" s="36"/>
      <c r="Z289" s="38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40"/>
      <c r="AP289" s="114">
        <f>+N289-'Приложение №2'!E289</f>
        <v>0</v>
      </c>
      <c r="AQ289" s="1">
        <f>1184908.35-361522.2864</f>
        <v>823386.06360000011</v>
      </c>
      <c r="AT289" s="36">
        <f t="shared" si="89"/>
        <v>0</v>
      </c>
      <c r="AU289" s="36">
        <f>+P289-'[10]Приложение №1'!$P283</f>
        <v>0</v>
      </c>
      <c r="AV289" s="36">
        <f>+Q289-'[10]Приложение №1'!$Q28</f>
        <v>0</v>
      </c>
      <c r="AW289" s="36">
        <f>+R289-'[10]Приложение №1'!$R283</f>
        <v>0</v>
      </c>
      <c r="AX289" s="36">
        <f>+S289-'[10]Приложение №1'!$S283</f>
        <v>0</v>
      </c>
      <c r="AY289" s="36">
        <f>+T289-'[10]Приложение №1'!$T283</f>
        <v>0</v>
      </c>
    </row>
    <row r="290" spans="1:51" x14ac:dyDescent="0.25">
      <c r="A290" s="98">
        <f t="shared" si="84"/>
        <v>275</v>
      </c>
      <c r="B290" s="99">
        <f t="shared" si="85"/>
        <v>80</v>
      </c>
      <c r="C290" s="92" t="s">
        <v>73</v>
      </c>
      <c r="D290" s="92" t="s">
        <v>83</v>
      </c>
      <c r="E290" s="93">
        <v>1974</v>
      </c>
      <c r="F290" s="93">
        <v>2013</v>
      </c>
      <c r="G290" s="93" t="s">
        <v>45</v>
      </c>
      <c r="H290" s="93">
        <v>4</v>
      </c>
      <c r="I290" s="93">
        <v>4</v>
      </c>
      <c r="J290" s="52">
        <v>2989.2</v>
      </c>
      <c r="K290" s="52">
        <v>2536.9</v>
      </c>
      <c r="L290" s="52">
        <v>230.9</v>
      </c>
      <c r="M290" s="94">
        <v>90</v>
      </c>
      <c r="N290" s="86">
        <f t="shared" si="81"/>
        <v>26132279.709870167</v>
      </c>
      <c r="O290" s="52"/>
      <c r="P290" s="79">
        <v>4427463.1917000003</v>
      </c>
      <c r="Q290" s="79"/>
      <c r="R290" s="79">
        <f t="shared" si="92"/>
        <v>444157.56489999988</v>
      </c>
      <c r="S290" s="79">
        <f>+AS290</f>
        <v>0</v>
      </c>
      <c r="T290" s="79">
        <f>+'Приложение №2'!E290-'Приложение №1'!P290-'Приложение №1'!R290-'Приложение №1'!S290</f>
        <v>21260658.953270167</v>
      </c>
      <c r="U290" s="52">
        <f t="shared" si="88"/>
        <v>9441.5346881531059</v>
      </c>
      <c r="V290" s="52">
        <f t="shared" si="88"/>
        <v>9441.5346881531059</v>
      </c>
      <c r="W290" s="95">
        <v>2023</v>
      </c>
      <c r="X290" s="36"/>
      <c r="Z290" s="38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40"/>
      <c r="AP290" s="114">
        <f>+N290-'Приложение №2'!E290</f>
        <v>0</v>
      </c>
      <c r="AQ290" s="1">
        <f>1292399.14-848241.5751</f>
        <v>444157.56489999988</v>
      </c>
      <c r="AT290" s="36">
        <f t="shared" si="89"/>
        <v>0</v>
      </c>
      <c r="AU290" s="36">
        <f>+P290-'[10]Приложение №1'!$P284</f>
        <v>0</v>
      </c>
      <c r="AV290" s="36">
        <f>+Q290-'[10]Приложение №1'!$Q29</f>
        <v>0</v>
      </c>
      <c r="AW290" s="36">
        <f>+R290-'[10]Приложение №1'!$R284</f>
        <v>0</v>
      </c>
      <c r="AX290" s="36">
        <f>+S290-'[10]Приложение №1'!$S284</f>
        <v>0</v>
      </c>
      <c r="AY290" s="36">
        <f>+T290-'[10]Приложение №1'!$T284</f>
        <v>0</v>
      </c>
    </row>
    <row r="291" spans="1:51" s="43" customFormat="1" x14ac:dyDescent="0.25">
      <c r="A291" s="98">
        <f t="shared" ref="A291:A300" si="93">+A290+1</f>
        <v>276</v>
      </c>
      <c r="B291" s="99">
        <f t="shared" ref="B291:B300" si="94">+B290+1</f>
        <v>81</v>
      </c>
      <c r="C291" s="92" t="s">
        <v>73</v>
      </c>
      <c r="D291" s="92" t="s">
        <v>592</v>
      </c>
      <c r="E291" s="93" t="s">
        <v>597</v>
      </c>
      <c r="F291" s="93"/>
      <c r="G291" s="93" t="s">
        <v>577</v>
      </c>
      <c r="H291" s="93" t="s">
        <v>583</v>
      </c>
      <c r="I291" s="93" t="s">
        <v>583</v>
      </c>
      <c r="J291" s="52">
        <v>4032.8</v>
      </c>
      <c r="K291" s="52">
        <v>3458.5</v>
      </c>
      <c r="L291" s="52">
        <v>0</v>
      </c>
      <c r="M291" s="94">
        <v>156</v>
      </c>
      <c r="N291" s="86">
        <f t="shared" si="81"/>
        <v>51364810.400115281</v>
      </c>
      <c r="O291" s="52">
        <v>0</v>
      </c>
      <c r="P291" s="79">
        <v>9237039.6128709596</v>
      </c>
      <c r="Q291" s="79">
        <v>0</v>
      </c>
      <c r="R291" s="79">
        <f t="shared" si="92"/>
        <v>1975744.77</v>
      </c>
      <c r="S291" s="79">
        <f>+AS291</f>
        <v>12450600</v>
      </c>
      <c r="T291" s="79">
        <f>+'Приложение №2'!E291-'Приложение №1'!P291-'Приложение №1'!R291-'Приложение №1'!S291</f>
        <v>27701426.017244324</v>
      </c>
      <c r="U291" s="52">
        <f t="shared" si="88"/>
        <v>14851.759548970733</v>
      </c>
      <c r="V291" s="52">
        <f t="shared" si="88"/>
        <v>14851.759548970733</v>
      </c>
      <c r="W291" s="95">
        <v>2023</v>
      </c>
      <c r="X291" s="43">
        <v>1316311.58</v>
      </c>
      <c r="Y291" s="43">
        <f>+(K291*9.1+L291*18.19)*12</f>
        <v>377668.19999999995</v>
      </c>
      <c r="Z291" s="128"/>
      <c r="AA291" s="130">
        <f>+N291-'[4]Приложение № 2'!E272</f>
        <v>35671288.030115284</v>
      </c>
      <c r="AB291" s="128"/>
      <c r="AC291" s="128"/>
      <c r="AD291" s="130">
        <f>+N291-'[4]Приложение № 2'!E272</f>
        <v>35671288.030115284</v>
      </c>
      <c r="AE291" s="128"/>
      <c r="AF291" s="128"/>
      <c r="AG291" s="128"/>
      <c r="AH291" s="128"/>
      <c r="AI291" s="128"/>
      <c r="AJ291" s="128"/>
      <c r="AK291" s="128"/>
      <c r="AL291" s="128"/>
      <c r="AM291" s="128"/>
      <c r="AN291" s="128"/>
      <c r="AO291" s="128"/>
      <c r="AP291" s="114">
        <f>+N291-'Приложение №2'!E291</f>
        <v>0</v>
      </c>
      <c r="AQ291" s="43">
        <v>1622977.77</v>
      </c>
      <c r="AR291" s="1">
        <f t="shared" ref="AR291:AR318" si="95">+(K291*10+L291*20)*12*0.85</f>
        <v>352767</v>
      </c>
      <c r="AS291" s="1">
        <f>+(K291*10+L291*20)*12*30</f>
        <v>12450600</v>
      </c>
      <c r="AT291" s="36">
        <f t="shared" si="89"/>
        <v>0</v>
      </c>
      <c r="AU291" s="36">
        <f>+P291-'[10]Приложение №1'!$P285</f>
        <v>0</v>
      </c>
      <c r="AV291" s="36">
        <f>+Q291-'[10]Приложение №1'!$Q30</f>
        <v>0</v>
      </c>
      <c r="AW291" s="36">
        <f>+R291-'[10]Приложение №1'!$R285</f>
        <v>0</v>
      </c>
      <c r="AX291" s="36">
        <f>+S291-'[10]Приложение №1'!$S285</f>
        <v>0</v>
      </c>
      <c r="AY291" s="36">
        <f>+T291-'[10]Приложение №1'!$T285</f>
        <v>0</v>
      </c>
    </row>
    <row r="292" spans="1:51" x14ac:dyDescent="0.25">
      <c r="A292" s="98">
        <f t="shared" si="93"/>
        <v>277</v>
      </c>
      <c r="B292" s="99">
        <f t="shared" si="94"/>
        <v>82</v>
      </c>
      <c r="C292" s="92" t="s">
        <v>73</v>
      </c>
      <c r="D292" s="92" t="s">
        <v>193</v>
      </c>
      <c r="E292" s="93">
        <v>1973</v>
      </c>
      <c r="F292" s="93">
        <v>2013</v>
      </c>
      <c r="G292" s="93" t="s">
        <v>52</v>
      </c>
      <c r="H292" s="93">
        <v>4</v>
      </c>
      <c r="I292" s="93">
        <v>4</v>
      </c>
      <c r="J292" s="52">
        <v>4671.96</v>
      </c>
      <c r="K292" s="52">
        <v>3446.2</v>
      </c>
      <c r="L292" s="52">
        <v>0</v>
      </c>
      <c r="M292" s="94">
        <v>128</v>
      </c>
      <c r="N292" s="86">
        <f t="shared" si="81"/>
        <v>1361469.02</v>
      </c>
      <c r="O292" s="52"/>
      <c r="P292" s="79"/>
      <c r="Q292" s="79"/>
      <c r="R292" s="79">
        <f t="shared" si="92"/>
        <v>1047518.0799999998</v>
      </c>
      <c r="S292" s="79">
        <f>+'Приложение №2'!E292-'Приложение №1'!R292</f>
        <v>313950.94000000018</v>
      </c>
      <c r="T292" s="79">
        <v>0</v>
      </c>
      <c r="U292" s="52">
        <f t="shared" ref="U292:V311" si="96">$N292/($K292+$L292)</f>
        <v>395.06384423422901</v>
      </c>
      <c r="V292" s="52">
        <f t="shared" si="96"/>
        <v>395.06384423422901</v>
      </c>
      <c r="W292" s="95">
        <v>2023</v>
      </c>
      <c r="X292" s="36" t="e">
        <f>+#REF!-'[1]Приложение №1'!$P672</f>
        <v>#REF!</v>
      </c>
      <c r="Z292" s="38">
        <f t="shared" ref="Z292:Z304" si="97">SUM(AA292:AO292)</f>
        <v>1550298.52</v>
      </c>
      <c r="AA292" s="34">
        <v>0</v>
      </c>
      <c r="AB292" s="34">
        <v>0</v>
      </c>
      <c r="AC292" s="34">
        <v>0</v>
      </c>
      <c r="AD292" s="34">
        <v>0</v>
      </c>
      <c r="AE292" s="34">
        <v>1350771.93</v>
      </c>
      <c r="AF292" s="34"/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183829.5</v>
      </c>
      <c r="AN292" s="39">
        <v>5000</v>
      </c>
      <c r="AO292" s="40">
        <v>10697.09</v>
      </c>
      <c r="AP292" s="114">
        <f>+N292-'Приложение №2'!E292</f>
        <v>0</v>
      </c>
      <c r="AQ292" s="1">
        <f>1641525.43-945519.75</f>
        <v>696005.67999999993</v>
      </c>
      <c r="AR292" s="1">
        <f t="shared" si="95"/>
        <v>351512.39999999997</v>
      </c>
      <c r="AS292" s="1">
        <f>+(K292*10+L292*20)*12*30-886414.55</f>
        <v>11519905.449999999</v>
      </c>
      <c r="AT292" s="36">
        <f t="shared" si="89"/>
        <v>-11205954.51</v>
      </c>
      <c r="AU292" s="36">
        <f>+P292-'[10]Приложение №1'!$P286</f>
        <v>0</v>
      </c>
      <c r="AV292" s="36">
        <f>+Q292-'[10]Приложение №1'!$Q31</f>
        <v>0</v>
      </c>
      <c r="AW292" s="36">
        <f>+R292-'[10]Приложение №1'!$R286</f>
        <v>0</v>
      </c>
      <c r="AX292" s="36">
        <f>+S292-'[10]Приложение №1'!$S286</f>
        <v>0</v>
      </c>
      <c r="AY292" s="36">
        <f>+T292-'[10]Приложение №1'!$T286</f>
        <v>0</v>
      </c>
    </row>
    <row r="293" spans="1:51" x14ac:dyDescent="0.25">
      <c r="A293" s="98">
        <f t="shared" si="93"/>
        <v>278</v>
      </c>
      <c r="B293" s="99">
        <f t="shared" si="94"/>
        <v>83</v>
      </c>
      <c r="C293" s="92" t="s">
        <v>73</v>
      </c>
      <c r="D293" s="92" t="s">
        <v>345</v>
      </c>
      <c r="E293" s="93">
        <v>1988</v>
      </c>
      <c r="F293" s="93">
        <v>2013</v>
      </c>
      <c r="G293" s="93" t="s">
        <v>52</v>
      </c>
      <c r="H293" s="93">
        <v>5</v>
      </c>
      <c r="I293" s="93">
        <v>4</v>
      </c>
      <c r="J293" s="52">
        <v>4850.3</v>
      </c>
      <c r="K293" s="52">
        <v>4289.6000000000004</v>
      </c>
      <c r="L293" s="52">
        <v>0</v>
      </c>
      <c r="M293" s="94">
        <v>199</v>
      </c>
      <c r="N293" s="86">
        <f t="shared" si="81"/>
        <v>3564254.2832919997</v>
      </c>
      <c r="O293" s="52"/>
      <c r="P293" s="79"/>
      <c r="Q293" s="79"/>
      <c r="R293" s="79">
        <f t="shared" si="92"/>
        <v>2458437.62</v>
      </c>
      <c r="S293" s="79">
        <f>+'Приложение №2'!E293-'Приложение №1'!R293</f>
        <v>1105816.6632919996</v>
      </c>
      <c r="T293" s="52">
        <f>+'Приложение №2'!E293-'Приложение №1'!P293-'Приложение №1'!Q293-'Приложение №1'!R293-'Приложение №1'!S293</f>
        <v>0</v>
      </c>
      <c r="U293" s="79">
        <f t="shared" si="96"/>
        <v>830.90597801473314</v>
      </c>
      <c r="V293" s="79">
        <f t="shared" si="96"/>
        <v>830.90597801473314</v>
      </c>
      <c r="W293" s="95">
        <v>2023</v>
      </c>
      <c r="X293" s="36" t="e">
        <f>+#REF!-'[1]Приложение №1'!$P1262</f>
        <v>#REF!</v>
      </c>
      <c r="Z293" s="38">
        <f t="shared" si="97"/>
        <v>14475624.07</v>
      </c>
      <c r="AA293" s="34">
        <v>0</v>
      </c>
      <c r="AB293" s="34">
        <v>0</v>
      </c>
      <c r="AC293" s="34">
        <v>0</v>
      </c>
      <c r="AD293" s="34">
        <v>0</v>
      </c>
      <c r="AE293" s="34">
        <v>0</v>
      </c>
      <c r="AF293" s="34"/>
      <c r="AG293" s="34">
        <v>0</v>
      </c>
      <c r="AH293" s="34">
        <v>0</v>
      </c>
      <c r="AI293" s="34">
        <v>13731245.256708002</v>
      </c>
      <c r="AJ293" s="34">
        <v>0</v>
      </c>
      <c r="AK293" s="34">
        <v>0</v>
      </c>
      <c r="AL293" s="34">
        <v>0</v>
      </c>
      <c r="AM293" s="34">
        <v>414638.11</v>
      </c>
      <c r="AN293" s="34">
        <v>29466.18</v>
      </c>
      <c r="AO293" s="40">
        <v>300274.52329200006</v>
      </c>
      <c r="AP293" s="114">
        <f>+N293-'Приложение №2'!E293</f>
        <v>0</v>
      </c>
      <c r="AQ293" s="1">
        <v>2020898.42</v>
      </c>
      <c r="AR293" s="1">
        <f t="shared" si="95"/>
        <v>437539.2</v>
      </c>
      <c r="AS293" s="1">
        <f>+(K293*10+L293*20)*12*30</f>
        <v>15442560</v>
      </c>
      <c r="AT293" s="36">
        <f t="shared" si="89"/>
        <v>-14336743.336708</v>
      </c>
      <c r="AU293" s="36">
        <f>+P293-'[10]Приложение №1'!$P287</f>
        <v>0</v>
      </c>
      <c r="AV293" s="36">
        <f>+Q293-'[10]Приложение №1'!$Q32</f>
        <v>0</v>
      </c>
      <c r="AW293" s="36">
        <f>+R293-'[10]Приложение №1'!$R287</f>
        <v>0</v>
      </c>
      <c r="AX293" s="36">
        <f>+S293-'[10]Приложение №1'!$S287</f>
        <v>0</v>
      </c>
      <c r="AY293" s="36">
        <f>+T293-'[10]Приложение №1'!$T287</f>
        <v>0</v>
      </c>
    </row>
    <row r="294" spans="1:51" x14ac:dyDescent="0.25">
      <c r="A294" s="98">
        <f t="shared" si="93"/>
        <v>279</v>
      </c>
      <c r="B294" s="99">
        <f t="shared" si="94"/>
        <v>84</v>
      </c>
      <c r="C294" s="92" t="s">
        <v>73</v>
      </c>
      <c r="D294" s="92" t="s">
        <v>346</v>
      </c>
      <c r="E294" s="93">
        <v>1974</v>
      </c>
      <c r="F294" s="93">
        <v>2013</v>
      </c>
      <c r="G294" s="93" t="s">
        <v>45</v>
      </c>
      <c r="H294" s="93">
        <v>4</v>
      </c>
      <c r="I294" s="93">
        <v>8</v>
      </c>
      <c r="J294" s="52">
        <v>5449.8</v>
      </c>
      <c r="K294" s="52">
        <v>4938.7</v>
      </c>
      <c r="L294" s="52">
        <v>0</v>
      </c>
      <c r="M294" s="94">
        <v>207</v>
      </c>
      <c r="N294" s="86">
        <f t="shared" si="81"/>
        <v>79737727.121219635</v>
      </c>
      <c r="O294" s="52"/>
      <c r="P294" s="79">
        <f>15011639.89</f>
        <v>15011639.890000001</v>
      </c>
      <c r="Q294" s="79"/>
      <c r="R294" s="79">
        <f t="shared" si="92"/>
        <v>2814358.13</v>
      </c>
      <c r="S294" s="79">
        <f>+AS294</f>
        <v>17779320</v>
      </c>
      <c r="T294" s="79">
        <f>+'Приложение №2'!E294-'Приложение №1'!P294-'Приложение №1'!R294-'Приложение №1'!S294</f>
        <v>44132409.101219632</v>
      </c>
      <c r="U294" s="52">
        <f t="shared" si="96"/>
        <v>16145.489120865741</v>
      </c>
      <c r="V294" s="52">
        <f t="shared" si="96"/>
        <v>16145.489120865741</v>
      </c>
      <c r="W294" s="95">
        <v>2023</v>
      </c>
      <c r="X294" s="36" t="e">
        <f>+#REF!-'[1]Приложение №1'!$P1064</f>
        <v>#REF!</v>
      </c>
      <c r="Z294" s="38">
        <f t="shared" si="97"/>
        <v>29390081.470000003</v>
      </c>
      <c r="AA294" s="34">
        <v>11814199.4679345</v>
      </c>
      <c r="AB294" s="34">
        <v>4209884.9643870592</v>
      </c>
      <c r="AC294" s="34">
        <v>4398393.0636496209</v>
      </c>
      <c r="AD294" s="34">
        <v>2753672.1595983598</v>
      </c>
      <c r="AE294" s="34">
        <v>1684797.1438548602</v>
      </c>
      <c r="AF294" s="34"/>
      <c r="AG294" s="34">
        <v>453343.1808108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3228318.4233000004</v>
      </c>
      <c r="AN294" s="39">
        <v>293900.81470000005</v>
      </c>
      <c r="AO294" s="40">
        <v>553572.25176480005</v>
      </c>
      <c r="AP294" s="114">
        <f>+N294-'Приложение №2'!E294</f>
        <v>0</v>
      </c>
      <c r="AQ294" s="1">
        <v>2310610.73</v>
      </c>
      <c r="AR294" s="1">
        <f t="shared" si="95"/>
        <v>503747.39999999997</v>
      </c>
      <c r="AS294" s="1">
        <f>+(K294*10+L294*20)*12*30</f>
        <v>17779320</v>
      </c>
      <c r="AT294" s="36">
        <f t="shared" si="89"/>
        <v>0</v>
      </c>
      <c r="AU294" s="36">
        <f>+P294-'[10]Приложение №1'!$P288</f>
        <v>0</v>
      </c>
      <c r="AV294" s="36">
        <f>+Q294-'[10]Приложение №1'!$Q33</f>
        <v>0</v>
      </c>
      <c r="AW294" s="36">
        <f>+R294-'[10]Приложение №1'!$R288</f>
        <v>0</v>
      </c>
      <c r="AX294" s="36">
        <f>+S294-'[10]Приложение №1'!$S288</f>
        <v>0</v>
      </c>
      <c r="AY294" s="36">
        <f>+T294-'[10]Приложение №1'!$T288</f>
        <v>0</v>
      </c>
    </row>
    <row r="295" spans="1:51" x14ac:dyDescent="0.25">
      <c r="A295" s="98">
        <f t="shared" si="93"/>
        <v>280</v>
      </c>
      <c r="B295" s="99">
        <f t="shared" si="94"/>
        <v>85</v>
      </c>
      <c r="C295" s="92" t="s">
        <v>73</v>
      </c>
      <c r="D295" s="92" t="s">
        <v>347</v>
      </c>
      <c r="E295" s="93">
        <v>1983</v>
      </c>
      <c r="F295" s="93">
        <v>2013</v>
      </c>
      <c r="G295" s="93" t="s">
        <v>52</v>
      </c>
      <c r="H295" s="93">
        <v>4</v>
      </c>
      <c r="I295" s="93">
        <v>6</v>
      </c>
      <c r="J295" s="52">
        <v>5775.05</v>
      </c>
      <c r="K295" s="52">
        <v>5052.8500000000004</v>
      </c>
      <c r="L295" s="52">
        <v>0</v>
      </c>
      <c r="M295" s="94">
        <v>216</v>
      </c>
      <c r="N295" s="86">
        <f t="shared" si="81"/>
        <v>20464603.039999999</v>
      </c>
      <c r="O295" s="52"/>
      <c r="P295" s="79"/>
      <c r="Q295" s="79"/>
      <c r="R295" s="79">
        <f t="shared" si="92"/>
        <v>2840159.93</v>
      </c>
      <c r="S295" s="79">
        <f>+'Приложение №2'!E295-'Приложение №1'!R295</f>
        <v>17624443.109999999</v>
      </c>
      <c r="T295" s="79">
        <v>0</v>
      </c>
      <c r="U295" s="52">
        <f t="shared" si="96"/>
        <v>4050.1109354126875</v>
      </c>
      <c r="V295" s="52">
        <f t="shared" si="96"/>
        <v>4050.1109354126875</v>
      </c>
      <c r="W295" s="95">
        <v>2023</v>
      </c>
      <c r="X295" s="36" t="e">
        <f>+#REF!-'[1]Приложение №1'!$P1068</f>
        <v>#REF!</v>
      </c>
      <c r="Z295" s="38">
        <f t="shared" si="97"/>
        <v>28377467.889999997</v>
      </c>
      <c r="AA295" s="34">
        <v>8419761.85982568</v>
      </c>
      <c r="AB295" s="34">
        <v>4869378.4663003199</v>
      </c>
      <c r="AC295" s="34">
        <v>5147293.5732838195</v>
      </c>
      <c r="AD295" s="34">
        <v>3924855.112857</v>
      </c>
      <c r="AE295" s="34">
        <v>1567899.2698021799</v>
      </c>
      <c r="AF295" s="34"/>
      <c r="AG295" s="34">
        <v>418375.75401383999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3213697.2617000001</v>
      </c>
      <c r="AN295" s="39">
        <v>283774.6789</v>
      </c>
      <c r="AO295" s="40">
        <v>532431.91331715998</v>
      </c>
      <c r="AP295" s="114">
        <f>+N295-'Приложение №2'!E295</f>
        <v>0</v>
      </c>
      <c r="AQ295" s="1">
        <f>2439039.01-114269.78</f>
        <v>2324769.23</v>
      </c>
      <c r="AR295" s="1">
        <f t="shared" si="95"/>
        <v>515390.7</v>
      </c>
      <c r="AS295" s="1">
        <f>+(K295*10+L295*20)*12*30</f>
        <v>18190260</v>
      </c>
      <c r="AT295" s="36">
        <f t="shared" si="89"/>
        <v>-565816.8900000006</v>
      </c>
      <c r="AU295" s="36">
        <f>+P295-'[10]Приложение №1'!$P289</f>
        <v>0</v>
      </c>
      <c r="AV295" s="36">
        <f>+Q295-'[10]Приложение №1'!$Q34</f>
        <v>0</v>
      </c>
      <c r="AW295" s="36">
        <f>+R295-'[10]Приложение №1'!$R289</f>
        <v>0</v>
      </c>
      <c r="AX295" s="36">
        <f>+S295-'[10]Приложение №1'!$S289</f>
        <v>0</v>
      </c>
      <c r="AY295" s="36">
        <f>+T295-'[10]Приложение №1'!$T289</f>
        <v>0</v>
      </c>
    </row>
    <row r="296" spans="1:51" x14ac:dyDescent="0.25">
      <c r="A296" s="98">
        <f t="shared" si="93"/>
        <v>281</v>
      </c>
      <c r="B296" s="99">
        <f t="shared" si="94"/>
        <v>86</v>
      </c>
      <c r="C296" s="92" t="s">
        <v>73</v>
      </c>
      <c r="D296" s="92" t="s">
        <v>195</v>
      </c>
      <c r="E296" s="93">
        <v>1976</v>
      </c>
      <c r="F296" s="93">
        <v>2013</v>
      </c>
      <c r="G296" s="93" t="s">
        <v>45</v>
      </c>
      <c r="H296" s="93">
        <v>5</v>
      </c>
      <c r="I296" s="93">
        <v>4</v>
      </c>
      <c r="J296" s="52">
        <v>3698.5</v>
      </c>
      <c r="K296" s="52">
        <v>3331.4</v>
      </c>
      <c r="L296" s="52">
        <v>142.19999999999999</v>
      </c>
      <c r="M296" s="94">
        <v>143</v>
      </c>
      <c r="N296" s="86">
        <f t="shared" si="81"/>
        <v>16119475.25326384</v>
      </c>
      <c r="O296" s="52"/>
      <c r="P296" s="79">
        <v>2008108.1622212788</v>
      </c>
      <c r="Q296" s="79"/>
      <c r="R296" s="79">
        <f t="shared" si="92"/>
        <v>1664189.88</v>
      </c>
      <c r="S296" s="79">
        <f>+AS296</f>
        <v>11443239.939999999</v>
      </c>
      <c r="T296" s="79">
        <f>+'Приложение №2'!E296-'Приложение №1'!P296-'Приложение №1'!R296-'Приложение №1'!S296</f>
        <v>1003937.2710425612</v>
      </c>
      <c r="U296" s="52">
        <f t="shared" si="96"/>
        <v>4640.5674957576693</v>
      </c>
      <c r="V296" s="52">
        <f t="shared" si="96"/>
        <v>4640.5674957576693</v>
      </c>
      <c r="W296" s="95">
        <v>2023</v>
      </c>
      <c r="X296" s="36" t="e">
        <f>+#REF!-'[1]Приложение №1'!$P677</f>
        <v>#REF!</v>
      </c>
      <c r="Z296" s="38">
        <f t="shared" si="97"/>
        <v>31334841.419999994</v>
      </c>
      <c r="AA296" s="34">
        <v>8119979.0609737793</v>
      </c>
      <c r="AB296" s="34">
        <v>2893482.3597838203</v>
      </c>
      <c r="AC296" s="34">
        <v>0</v>
      </c>
      <c r="AD296" s="34">
        <v>0</v>
      </c>
      <c r="AE296" s="34">
        <v>1157972.4533361599</v>
      </c>
      <c r="AF296" s="34"/>
      <c r="AG296" s="34">
        <v>311585.82840084005</v>
      </c>
      <c r="AH296" s="34">
        <v>0</v>
      </c>
      <c r="AI296" s="34">
        <v>14844557.210124599</v>
      </c>
      <c r="AJ296" s="34">
        <v>0</v>
      </c>
      <c r="AK296" s="34">
        <v>0</v>
      </c>
      <c r="AL296" s="34">
        <v>0</v>
      </c>
      <c r="AM296" s="34">
        <v>3096317.3338000001</v>
      </c>
      <c r="AN296" s="39">
        <v>313348.4142</v>
      </c>
      <c r="AO296" s="40">
        <v>597598.75938079995</v>
      </c>
      <c r="AP296" s="114">
        <f>+N296-'Приложение №2'!E296</f>
        <v>0</v>
      </c>
      <c r="AQ296" s="1">
        <f>1714139.94-279174.44-139587.22</f>
        <v>1295378.28</v>
      </c>
      <c r="AR296" s="1">
        <f t="shared" si="95"/>
        <v>368811.6</v>
      </c>
      <c r="AS296" s="1">
        <f>+(K296*10+L296*20)*12*30-1573640.06</f>
        <v>11443239.939999999</v>
      </c>
      <c r="AT296" s="36">
        <f t="shared" si="89"/>
        <v>0</v>
      </c>
      <c r="AU296" s="36">
        <f>+P296-'[10]Приложение №1'!$P290</f>
        <v>0</v>
      </c>
      <c r="AV296" s="36">
        <f>+Q296-'[10]Приложение №1'!$Q35</f>
        <v>0</v>
      </c>
      <c r="AW296" s="36">
        <f>+R296-'[10]Приложение №1'!$R290</f>
        <v>0</v>
      </c>
      <c r="AX296" s="36">
        <f>+S296-'[10]Приложение №1'!$S290</f>
        <v>0</v>
      </c>
      <c r="AY296" s="36">
        <f>+T296-'[10]Приложение №1'!$T290</f>
        <v>0</v>
      </c>
    </row>
    <row r="297" spans="1:51" x14ac:dyDescent="0.25">
      <c r="A297" s="98">
        <f t="shared" si="93"/>
        <v>282</v>
      </c>
      <c r="B297" s="99">
        <f t="shared" si="94"/>
        <v>87</v>
      </c>
      <c r="C297" s="92" t="s">
        <v>73</v>
      </c>
      <c r="D297" s="92" t="s">
        <v>348</v>
      </c>
      <c r="E297" s="93">
        <v>1979</v>
      </c>
      <c r="F297" s="93">
        <v>2013</v>
      </c>
      <c r="G297" s="93" t="s">
        <v>52</v>
      </c>
      <c r="H297" s="93">
        <v>4</v>
      </c>
      <c r="I297" s="93">
        <v>6</v>
      </c>
      <c r="J297" s="52">
        <v>5599.1</v>
      </c>
      <c r="K297" s="52">
        <v>5005.8999999999996</v>
      </c>
      <c r="L297" s="52">
        <v>0</v>
      </c>
      <c r="M297" s="94">
        <v>207</v>
      </c>
      <c r="N297" s="86">
        <f t="shared" si="81"/>
        <v>4072408.9076445596</v>
      </c>
      <c r="O297" s="52"/>
      <c r="P297" s="79"/>
      <c r="Q297" s="79"/>
      <c r="R297" s="79">
        <f>+AQ297+AR297-114059</f>
        <v>1.7462298274040222E-10</v>
      </c>
      <c r="S297" s="79">
        <f>+AS297</f>
        <v>3586481.4227554407</v>
      </c>
      <c r="T297" s="52">
        <f>+'Приложение №2'!E297-'Приложение №1'!P297-'Приложение №1'!Q297-'Приложение №1'!R297-'Приложение №1'!S297</f>
        <v>485927.48488911893</v>
      </c>
      <c r="U297" s="79">
        <f t="shared" si="96"/>
        <v>813.5218257744981</v>
      </c>
      <c r="V297" s="79">
        <f t="shared" si="96"/>
        <v>813.5218257744981</v>
      </c>
      <c r="W297" s="95">
        <v>2023</v>
      </c>
      <c r="X297" s="36" t="e">
        <f>+#REF!-'[1]Приложение №1'!$P1271</f>
        <v>#REF!</v>
      </c>
      <c r="Z297" s="38">
        <f t="shared" si="97"/>
        <v>28192630.469999995</v>
      </c>
      <c r="AA297" s="34">
        <v>8364919.510725962</v>
      </c>
      <c r="AB297" s="34">
        <v>4837661.63124552</v>
      </c>
      <c r="AC297" s="34">
        <v>5113766.538725879</v>
      </c>
      <c r="AD297" s="34">
        <v>3899290.4561225995</v>
      </c>
      <c r="AE297" s="34">
        <v>1557686.7201785401</v>
      </c>
      <c r="AF297" s="34"/>
      <c r="AG297" s="34">
        <v>415650.64718099998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3192764.7577999998</v>
      </c>
      <c r="AN297" s="39">
        <v>281926.30469999998</v>
      </c>
      <c r="AO297" s="40">
        <v>528963.90332049993</v>
      </c>
      <c r="AP297" s="114">
        <f>+N297-'Приложение №2'!E297</f>
        <v>0</v>
      </c>
      <c r="AQ297" s="36">
        <f>2371814.14-R98</f>
        <v>-396542.79999999981</v>
      </c>
      <c r="AR297" s="1">
        <f t="shared" si="95"/>
        <v>510601.8</v>
      </c>
      <c r="AS297" s="1">
        <f>+(K297*10+L297*20)*12*30-3198417.38-S98</f>
        <v>3586481.4227554407</v>
      </c>
      <c r="AT297" s="36">
        <f t="shared" si="89"/>
        <v>0</v>
      </c>
      <c r="AU297" s="36">
        <f>+P297-'[10]Приложение №1'!$P291</f>
        <v>0</v>
      </c>
      <c r="AV297" s="36">
        <f>+Q297-'[10]Приложение №1'!$Q36</f>
        <v>0</v>
      </c>
      <c r="AW297" s="36">
        <f>+R297-'[10]Приложение №1'!$R291</f>
        <v>0</v>
      </c>
      <c r="AX297" s="36">
        <f>+S297-'[10]Приложение №1'!$S291</f>
        <v>0</v>
      </c>
      <c r="AY297" s="36">
        <f>+T297-'[10]Приложение №1'!$T291</f>
        <v>0</v>
      </c>
    </row>
    <row r="298" spans="1:51" x14ac:dyDescent="0.25">
      <c r="A298" s="98">
        <f t="shared" si="93"/>
        <v>283</v>
      </c>
      <c r="B298" s="99">
        <f t="shared" si="94"/>
        <v>88</v>
      </c>
      <c r="C298" s="92" t="s">
        <v>73</v>
      </c>
      <c r="D298" s="92" t="s">
        <v>349</v>
      </c>
      <c r="E298" s="93">
        <v>1976</v>
      </c>
      <c r="F298" s="93">
        <v>2013</v>
      </c>
      <c r="G298" s="93" t="s">
        <v>52</v>
      </c>
      <c r="H298" s="93">
        <v>4</v>
      </c>
      <c r="I298" s="93">
        <v>6</v>
      </c>
      <c r="J298" s="52">
        <v>5761.37</v>
      </c>
      <c r="K298" s="52">
        <v>4953.17</v>
      </c>
      <c r="L298" s="52">
        <v>0</v>
      </c>
      <c r="M298" s="94">
        <v>208</v>
      </c>
      <c r="N298" s="86">
        <f t="shared" si="81"/>
        <v>22165138.859996557</v>
      </c>
      <c r="O298" s="52"/>
      <c r="P298" s="79"/>
      <c r="Q298" s="79"/>
      <c r="R298" s="79">
        <f>+AQ298+AR298</f>
        <v>3001913.7399999998</v>
      </c>
      <c r="S298" s="79">
        <f>+AS298</f>
        <v>17831411.999999996</v>
      </c>
      <c r="T298" s="52">
        <f>+'Приложение №2'!E298-'Приложение №1'!P298-'Приложение №1'!Q298-'Приложение №1'!R298-'Приложение №1'!S298</f>
        <v>1331813.1199965626</v>
      </c>
      <c r="U298" s="52">
        <f t="shared" si="96"/>
        <v>4474.9400606069557</v>
      </c>
      <c r="V298" s="52">
        <f t="shared" si="96"/>
        <v>4474.9400606069557</v>
      </c>
      <c r="W298" s="95">
        <v>2023</v>
      </c>
      <c r="X298" s="36" t="e">
        <f>+#REF!-'[1]Приложение №1'!$P1070</f>
        <v>#REF!</v>
      </c>
      <c r="Z298" s="38">
        <f t="shared" si="97"/>
        <v>18855188.25</v>
      </c>
      <c r="AA298" s="34">
        <v>0</v>
      </c>
      <c r="AB298" s="34">
        <v>4852018.6895581791</v>
      </c>
      <c r="AC298" s="34">
        <v>5128943.0079808198</v>
      </c>
      <c r="AD298" s="34">
        <v>3910862.6451854394</v>
      </c>
      <c r="AE298" s="34">
        <v>1562309.5679603999</v>
      </c>
      <c r="AF298" s="34"/>
      <c r="AG298" s="34">
        <v>416884.20653627999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2448551.2283000001</v>
      </c>
      <c r="AN298" s="39">
        <v>188551.88250000004</v>
      </c>
      <c r="AO298" s="40">
        <v>347067.0219788801</v>
      </c>
      <c r="AP298" s="114">
        <f>+N298-'Приложение №2'!E298</f>
        <v>0</v>
      </c>
      <c r="AQ298" s="1">
        <f>2496690.4</f>
        <v>2496690.4</v>
      </c>
      <c r="AR298" s="1">
        <f t="shared" si="95"/>
        <v>505223.33999999991</v>
      </c>
      <c r="AS298" s="1">
        <f>+(K298*10+L298*20)*12*30</f>
        <v>17831411.999999996</v>
      </c>
      <c r="AT298" s="36">
        <f t="shared" si="89"/>
        <v>0</v>
      </c>
      <c r="AU298" s="36">
        <f>+P298-'[10]Приложение №1'!$P292</f>
        <v>0</v>
      </c>
      <c r="AV298" s="36">
        <f>+Q298-'[10]Приложение №1'!$Q37</f>
        <v>0</v>
      </c>
      <c r="AW298" s="36">
        <f>+R298-'[10]Приложение №1'!$R292</f>
        <v>0</v>
      </c>
      <c r="AX298" s="36">
        <f>+S298-'[10]Приложение №1'!$S292</f>
        <v>0</v>
      </c>
      <c r="AY298" s="36">
        <f>+T298-'[10]Приложение №1'!$T292</f>
        <v>0</v>
      </c>
    </row>
    <row r="299" spans="1:51" x14ac:dyDescent="0.25">
      <c r="A299" s="98">
        <f t="shared" si="93"/>
        <v>284</v>
      </c>
      <c r="B299" s="99">
        <f t="shared" si="94"/>
        <v>89</v>
      </c>
      <c r="C299" s="92" t="s">
        <v>73</v>
      </c>
      <c r="D299" s="92" t="s">
        <v>196</v>
      </c>
      <c r="E299" s="93">
        <v>1977</v>
      </c>
      <c r="F299" s="93">
        <v>2016</v>
      </c>
      <c r="G299" s="93" t="s">
        <v>45</v>
      </c>
      <c r="H299" s="93">
        <v>4</v>
      </c>
      <c r="I299" s="93">
        <v>3</v>
      </c>
      <c r="J299" s="52">
        <v>4282.03</v>
      </c>
      <c r="K299" s="52">
        <v>3649.25</v>
      </c>
      <c r="L299" s="52">
        <v>274</v>
      </c>
      <c r="M299" s="94">
        <v>288</v>
      </c>
      <c r="N299" s="86">
        <f t="shared" si="81"/>
        <v>9072553.7200000007</v>
      </c>
      <c r="O299" s="52"/>
      <c r="P299" s="79"/>
      <c r="Q299" s="79"/>
      <c r="R299" s="79">
        <f>+AQ299+AR299</f>
        <v>2186271.8200000003</v>
      </c>
      <c r="S299" s="79">
        <f>+'Приложение №2'!E299-'Приложение №1'!R299-P299</f>
        <v>6886281.9000000004</v>
      </c>
      <c r="T299" s="79">
        <v>0</v>
      </c>
      <c r="U299" s="34">
        <f t="shared" si="96"/>
        <v>2312.5097100618113</v>
      </c>
      <c r="V299" s="34">
        <f t="shared" si="96"/>
        <v>2312.5097100618113</v>
      </c>
      <c r="W299" s="95">
        <v>2023</v>
      </c>
      <c r="X299" s="36" t="e">
        <f>+#REF!-'[1]Приложение №1'!$P388</f>
        <v>#REF!</v>
      </c>
      <c r="Z299" s="38">
        <f t="shared" si="97"/>
        <v>23141293.460000001</v>
      </c>
      <c r="AA299" s="34">
        <v>8634085.2331297211</v>
      </c>
      <c r="AB299" s="34">
        <v>0</v>
      </c>
      <c r="AC299" s="34">
        <v>3214445.52658614</v>
      </c>
      <c r="AD299" s="34">
        <v>0</v>
      </c>
      <c r="AE299" s="34">
        <v>0</v>
      </c>
      <c r="AF299" s="34"/>
      <c r="AG299" s="34">
        <v>331313.48510400002</v>
      </c>
      <c r="AH299" s="34">
        <v>0</v>
      </c>
      <c r="AI299" s="34">
        <v>0</v>
      </c>
      <c r="AJ299" s="34">
        <v>0</v>
      </c>
      <c r="AK299" s="34">
        <v>8195344.7229868202</v>
      </c>
      <c r="AL299" s="34">
        <v>0</v>
      </c>
      <c r="AM299" s="34">
        <v>2089127.4416</v>
      </c>
      <c r="AN299" s="39">
        <v>231412.93460000001</v>
      </c>
      <c r="AO299" s="40">
        <v>445564.11599332013</v>
      </c>
      <c r="AP299" s="114">
        <f>+N299-'Приложение №2'!E299</f>
        <v>0</v>
      </c>
      <c r="AQ299" s="134">
        <v>1758152.32</v>
      </c>
      <c r="AR299" s="1">
        <f t="shared" si="95"/>
        <v>428119.5</v>
      </c>
      <c r="AS299" s="1">
        <f>+(K299*10+L299*20)*12*30</f>
        <v>15110100</v>
      </c>
      <c r="AT299" s="36">
        <f t="shared" si="89"/>
        <v>-8223818.0999999996</v>
      </c>
      <c r="AU299" s="36"/>
      <c r="AV299" s="36"/>
      <c r="AW299" s="36"/>
      <c r="AX299" s="36"/>
      <c r="AY299" s="36"/>
    </row>
    <row r="300" spans="1:51" x14ac:dyDescent="0.25">
      <c r="A300" s="98">
        <f t="shared" si="93"/>
        <v>285</v>
      </c>
      <c r="B300" s="99">
        <f t="shared" si="94"/>
        <v>90</v>
      </c>
      <c r="C300" s="92" t="s">
        <v>73</v>
      </c>
      <c r="D300" s="92" t="s">
        <v>473</v>
      </c>
      <c r="E300" s="93">
        <v>1964</v>
      </c>
      <c r="F300" s="93">
        <v>2013</v>
      </c>
      <c r="G300" s="93" t="s">
        <v>45</v>
      </c>
      <c r="H300" s="93">
        <v>4</v>
      </c>
      <c r="I300" s="93">
        <v>2</v>
      </c>
      <c r="J300" s="52">
        <v>1348</v>
      </c>
      <c r="K300" s="52">
        <v>1248.9000000000001</v>
      </c>
      <c r="L300" s="52">
        <v>0</v>
      </c>
      <c r="M300" s="94">
        <v>74</v>
      </c>
      <c r="N300" s="86">
        <f t="shared" si="81"/>
        <v>1447716.48246928</v>
      </c>
      <c r="O300" s="52"/>
      <c r="P300" s="79">
        <f>+'Приложение №2'!E300-'Приложение №1'!R300</f>
        <v>860590.1024692799</v>
      </c>
      <c r="Q300" s="79"/>
      <c r="R300" s="79">
        <f>+AQ300+AR300-86410.73</f>
        <v>587126.38000000012</v>
      </c>
      <c r="S300" s="79">
        <f>+'Приложение №2'!E300-'Приложение №1'!P300-'Приложение №1'!Q300-'Приложение №1'!R300</f>
        <v>0</v>
      </c>
      <c r="T300" s="79">
        <f>+'Приложение №2'!E300-'Приложение №1'!P300-'Приложение №1'!Q300-'Приложение №1'!R300-'Приложение №1'!S300</f>
        <v>0</v>
      </c>
      <c r="U300" s="52">
        <f t="shared" si="96"/>
        <v>1159.1932760583552</v>
      </c>
      <c r="V300" s="52">
        <f t="shared" si="96"/>
        <v>1159.1932760583552</v>
      </c>
      <c r="W300" s="95">
        <v>2023</v>
      </c>
      <c r="X300" s="36" t="e">
        <f>+#REF!-'[1]Приложение №1'!$P1638</f>
        <v>#REF!</v>
      </c>
      <c r="Z300" s="38">
        <f t="shared" si="97"/>
        <v>13604861.210000001</v>
      </c>
      <c r="AA300" s="34">
        <v>2981304.8663361603</v>
      </c>
      <c r="AB300" s="34">
        <v>1062361.4877094799</v>
      </c>
      <c r="AC300" s="34">
        <v>1109931.3752150398</v>
      </c>
      <c r="AD300" s="34">
        <v>694887.21792840003</v>
      </c>
      <c r="AE300" s="34">
        <v>425157.36756066006</v>
      </c>
      <c r="AF300" s="34"/>
      <c r="AG300" s="34">
        <v>114400.82936267999</v>
      </c>
      <c r="AH300" s="34">
        <v>0</v>
      </c>
      <c r="AI300" s="34">
        <v>5450278.9118777998</v>
      </c>
      <c r="AJ300" s="34">
        <v>0</v>
      </c>
      <c r="AK300" s="34">
        <v>0</v>
      </c>
      <c r="AL300" s="34">
        <v>0</v>
      </c>
      <c r="AM300" s="34">
        <v>1371610.4151999999</v>
      </c>
      <c r="AN300" s="39">
        <v>136048.6121</v>
      </c>
      <c r="AO300" s="40">
        <v>258880.12670978002</v>
      </c>
      <c r="AP300" s="114">
        <f>+N300-'Приложение №2'!E300</f>
        <v>0</v>
      </c>
      <c r="AQ300" s="1">
        <v>546149.31000000006</v>
      </c>
      <c r="AR300" s="1">
        <f t="shared" si="95"/>
        <v>127387.8</v>
      </c>
      <c r="AS300" s="1">
        <f>+(K300*10+L300*20)*12*30</f>
        <v>4496040</v>
      </c>
      <c r="AT300" s="36">
        <f t="shared" si="89"/>
        <v>-4496040</v>
      </c>
      <c r="AU300" s="36">
        <f>+P300-'[10]Приложение №1'!$P293</f>
        <v>0</v>
      </c>
      <c r="AV300" s="36">
        <f>+Q300-'[10]Приложение №1'!$Q293</f>
        <v>0</v>
      </c>
      <c r="AW300" s="36">
        <f>+R300-'[10]Приложение №1'!$R293</f>
        <v>0</v>
      </c>
      <c r="AX300" s="36">
        <f>+S300-'[10]Приложение №1'!$S293</f>
        <v>0</v>
      </c>
      <c r="AY300" s="36">
        <f>+T300-'[10]Приложение №1'!$T293</f>
        <v>0</v>
      </c>
    </row>
    <row r="301" spans="1:51" x14ac:dyDescent="0.25">
      <c r="A301" s="98">
        <f t="shared" ref="A301:A332" si="98">+A300+1</f>
        <v>286</v>
      </c>
      <c r="B301" s="99">
        <f t="shared" ref="B301:B332" si="99">+B300+1</f>
        <v>91</v>
      </c>
      <c r="C301" s="92" t="s">
        <v>73</v>
      </c>
      <c r="D301" s="92" t="s">
        <v>474</v>
      </c>
      <c r="E301" s="93">
        <v>1961</v>
      </c>
      <c r="F301" s="93">
        <v>2013</v>
      </c>
      <c r="G301" s="93" t="s">
        <v>45</v>
      </c>
      <c r="H301" s="93">
        <v>4</v>
      </c>
      <c r="I301" s="93">
        <v>3</v>
      </c>
      <c r="J301" s="52">
        <v>3049.5</v>
      </c>
      <c r="K301" s="52">
        <v>2277.6</v>
      </c>
      <c r="L301" s="52">
        <v>771.9</v>
      </c>
      <c r="M301" s="94">
        <v>94</v>
      </c>
      <c r="N301" s="86">
        <f t="shared" si="81"/>
        <v>1251160.895</v>
      </c>
      <c r="O301" s="52"/>
      <c r="P301" s="79"/>
      <c r="Q301" s="79"/>
      <c r="R301" s="79">
        <f>+AQ301+AR301</f>
        <v>367035.4499999999</v>
      </c>
      <c r="S301" s="79">
        <f>+'Приложение №2'!E301-'Приложение №1'!R301</f>
        <v>884125.44500000007</v>
      </c>
      <c r="T301" s="79">
        <v>1.1641532182693481E-10</v>
      </c>
      <c r="U301" s="52">
        <f t="shared" si="96"/>
        <v>410.28394654861455</v>
      </c>
      <c r="V301" s="52">
        <f t="shared" si="96"/>
        <v>410.28394654861455</v>
      </c>
      <c r="W301" s="95">
        <v>2023</v>
      </c>
      <c r="X301" s="36" t="e">
        <f>+#REF!-'[1]Приложение №1'!$P1597</f>
        <v>#REF!</v>
      </c>
      <c r="Z301" s="38">
        <f t="shared" si="97"/>
        <v>13067933.899999999</v>
      </c>
      <c r="AA301" s="34">
        <v>5253036.7368624602</v>
      </c>
      <c r="AB301" s="34">
        <v>1871872.94908698</v>
      </c>
      <c r="AC301" s="34">
        <v>1955690.7227369398</v>
      </c>
      <c r="AD301" s="34">
        <v>1224386.0518469999</v>
      </c>
      <c r="AE301" s="34">
        <v>749124.08010090003</v>
      </c>
      <c r="AF301" s="34"/>
      <c r="AG301" s="34">
        <v>201573.40567307998</v>
      </c>
      <c r="AH301" s="34">
        <v>0</v>
      </c>
      <c r="AI301" s="34">
        <v>0</v>
      </c>
      <c r="AJ301" s="34">
        <v>0</v>
      </c>
      <c r="AK301" s="34">
        <v>0</v>
      </c>
      <c r="AL301" s="34">
        <v>0</v>
      </c>
      <c r="AM301" s="34">
        <v>1435431.6034000001</v>
      </c>
      <c r="AN301" s="39">
        <v>130679.33899999999</v>
      </c>
      <c r="AO301" s="40">
        <v>246139.01129264</v>
      </c>
      <c r="AP301" s="114">
        <f>+N301-'Приложение №2'!E301</f>
        <v>0</v>
      </c>
      <c r="AQ301" s="36">
        <f>1647685.87-R106</f>
        <v>-22747.350000000093</v>
      </c>
      <c r="AR301" s="1">
        <f t="shared" si="95"/>
        <v>389782.8</v>
      </c>
      <c r="AS301" s="1">
        <f>+(K301*10+L301*20)*12*30-S106</f>
        <v>13176981.74462392</v>
      </c>
      <c r="AT301" s="36">
        <f t="shared" si="89"/>
        <v>-12292856.29962392</v>
      </c>
      <c r="AU301" s="36">
        <f>+P301-'[10]Приложение №1'!$P294</f>
        <v>0</v>
      </c>
      <c r="AV301" s="36">
        <f>+Q301-'[10]Приложение №1'!$Q294</f>
        <v>0</v>
      </c>
      <c r="AW301" s="36">
        <f>+R301-'[10]Приложение №1'!$R294</f>
        <v>0</v>
      </c>
      <c r="AX301" s="36">
        <f>+S301-'[10]Приложение №1'!$S294</f>
        <v>0</v>
      </c>
      <c r="AY301" s="36">
        <f>+T301-'[10]Приложение №1'!$T294</f>
        <v>0</v>
      </c>
    </row>
    <row r="302" spans="1:51" x14ac:dyDescent="0.25">
      <c r="A302" s="98">
        <f t="shared" si="98"/>
        <v>287</v>
      </c>
      <c r="B302" s="99">
        <f t="shared" si="99"/>
        <v>92</v>
      </c>
      <c r="C302" s="92" t="s">
        <v>73</v>
      </c>
      <c r="D302" s="92" t="s">
        <v>354</v>
      </c>
      <c r="E302" s="93">
        <v>1981</v>
      </c>
      <c r="F302" s="93">
        <v>2013</v>
      </c>
      <c r="G302" s="93" t="s">
        <v>52</v>
      </c>
      <c r="H302" s="93">
        <v>5</v>
      </c>
      <c r="I302" s="93">
        <v>4</v>
      </c>
      <c r="J302" s="52">
        <v>4887.3</v>
      </c>
      <c r="K302" s="52">
        <v>4312.8999999999996</v>
      </c>
      <c r="L302" s="52">
        <v>0</v>
      </c>
      <c r="M302" s="94">
        <v>194</v>
      </c>
      <c r="N302" s="86">
        <f t="shared" si="81"/>
        <v>14886688.384542881</v>
      </c>
      <c r="O302" s="52"/>
      <c r="P302" s="79">
        <v>10420005.460000001</v>
      </c>
      <c r="Q302" s="79"/>
      <c r="R302" s="79">
        <v>729880.66454287991</v>
      </c>
      <c r="S302" s="79">
        <v>3736802.26</v>
      </c>
      <c r="T302" s="52">
        <f>+'Приложение №2'!E302-'Приложение №1'!P302-'Приложение №1'!Q302-'Приложение №1'!R302-'Приложение №1'!S302</f>
        <v>0</v>
      </c>
      <c r="U302" s="79">
        <f t="shared" si="96"/>
        <v>3451.6655578712425</v>
      </c>
      <c r="V302" s="79">
        <f t="shared" si="96"/>
        <v>3451.6655578712425</v>
      </c>
      <c r="W302" s="95">
        <v>2023</v>
      </c>
      <c r="X302" s="36" t="e">
        <f>+#REF!-'[1]Приложение №1'!$P1077</f>
        <v>#REF!</v>
      </c>
      <c r="Z302" s="38">
        <f t="shared" si="97"/>
        <v>78714458.100000009</v>
      </c>
      <c r="AA302" s="34">
        <v>7207971.2584861796</v>
      </c>
      <c r="AB302" s="34">
        <v>4168566.8282411997</v>
      </c>
      <c r="AC302" s="34">
        <v>4406483.7908326201</v>
      </c>
      <c r="AD302" s="34">
        <v>3359981.3480309998</v>
      </c>
      <c r="AE302" s="34">
        <v>1342243.77142212</v>
      </c>
      <c r="AF302" s="34"/>
      <c r="AG302" s="34">
        <v>358162.19323499996</v>
      </c>
      <c r="AH302" s="34">
        <v>0</v>
      </c>
      <c r="AI302" s="34">
        <v>12831286.273936201</v>
      </c>
      <c r="AJ302" s="34">
        <v>0</v>
      </c>
      <c r="AK302" s="34">
        <v>24912015.084657121</v>
      </c>
      <c r="AL302" s="34">
        <v>9797576.0184224993</v>
      </c>
      <c r="AM302" s="34">
        <v>8047601.1061000004</v>
      </c>
      <c r="AN302" s="39">
        <v>787144.58100000001</v>
      </c>
      <c r="AO302" s="40">
        <v>1495425.8456360602</v>
      </c>
      <c r="AP302" s="114">
        <f>+N302-'Приложение №2'!E302</f>
        <v>0</v>
      </c>
      <c r="AQ302" s="1">
        <v>1978942.68</v>
      </c>
      <c r="AR302" s="1">
        <f t="shared" si="95"/>
        <v>439915.8</v>
      </c>
      <c r="AS302" s="1">
        <f>+(K302*10+L302*20)*12*30</f>
        <v>15526440</v>
      </c>
      <c r="AT302" s="36">
        <f t="shared" si="89"/>
        <v>-11789637.74</v>
      </c>
      <c r="AU302" s="36">
        <f>+P302-'[10]Приложение №1'!$P295</f>
        <v>0</v>
      </c>
      <c r="AV302" s="36">
        <f>+Q302-'[10]Приложение №1'!$Q295</f>
        <v>0</v>
      </c>
      <c r="AW302" s="36">
        <f>+R302-'[10]Приложение №1'!$R295</f>
        <v>0</v>
      </c>
      <c r="AX302" s="36">
        <f>+S302-'[10]Приложение №1'!$S295</f>
        <v>0</v>
      </c>
      <c r="AY302" s="36">
        <f>+T302-'[10]Приложение №1'!$T295</f>
        <v>0</v>
      </c>
    </row>
    <row r="303" spans="1:51" x14ac:dyDescent="0.25">
      <c r="A303" s="98">
        <f t="shared" si="98"/>
        <v>288</v>
      </c>
      <c r="B303" s="99">
        <f t="shared" si="99"/>
        <v>93</v>
      </c>
      <c r="C303" s="92" t="s">
        <v>73</v>
      </c>
      <c r="D303" s="92" t="s">
        <v>357</v>
      </c>
      <c r="E303" s="93">
        <v>1979</v>
      </c>
      <c r="F303" s="93">
        <v>2013</v>
      </c>
      <c r="G303" s="93" t="s">
        <v>52</v>
      </c>
      <c r="H303" s="93">
        <v>4</v>
      </c>
      <c r="I303" s="93">
        <v>4</v>
      </c>
      <c r="J303" s="52">
        <v>3969.95</v>
      </c>
      <c r="K303" s="52">
        <v>3453.7</v>
      </c>
      <c r="L303" s="52">
        <v>0</v>
      </c>
      <c r="M303" s="94">
        <v>154</v>
      </c>
      <c r="N303" s="86">
        <f t="shared" si="81"/>
        <v>2425305.8059979999</v>
      </c>
      <c r="O303" s="52"/>
      <c r="P303" s="79"/>
      <c r="Q303" s="79"/>
      <c r="R303" s="79">
        <f>+AQ303+AR303-102179.5</f>
        <v>1705810.5499999998</v>
      </c>
      <c r="S303" s="79">
        <f>+'Приложение №2'!E303-'Приложение №1'!R303</f>
        <v>719495.25599800004</v>
      </c>
      <c r="T303" s="52">
        <f>+'Приложение №2'!E303-'Приложение №1'!P303-'Приложение №1'!Q303-'Приложение №1'!R303-'Приложение №1'!S303</f>
        <v>0</v>
      </c>
      <c r="U303" s="79">
        <f t="shared" si="96"/>
        <v>702.23406954802101</v>
      </c>
      <c r="V303" s="79">
        <f t="shared" si="96"/>
        <v>702.23406954802101</v>
      </c>
      <c r="W303" s="95">
        <v>2023</v>
      </c>
      <c r="X303" s="36" t="e">
        <f>+#REF!-'[1]Приложение №1'!$P1280</f>
        <v>#REF!</v>
      </c>
      <c r="Z303" s="38">
        <f t="shared" si="97"/>
        <v>19594173.580000002</v>
      </c>
      <c r="AA303" s="34">
        <v>5813706.7057906203</v>
      </c>
      <c r="AB303" s="34">
        <v>3362225.5261996798</v>
      </c>
      <c r="AC303" s="34">
        <v>3554121.3229787997</v>
      </c>
      <c r="AD303" s="34">
        <v>2710047.7279637996</v>
      </c>
      <c r="AE303" s="34">
        <v>1082608.5872498399</v>
      </c>
      <c r="AF303" s="34"/>
      <c r="AG303" s="34">
        <v>288881.55977184005</v>
      </c>
      <c r="AH303" s="34">
        <v>0</v>
      </c>
      <c r="AI303" s="34">
        <v>0</v>
      </c>
      <c r="AJ303" s="34">
        <v>0</v>
      </c>
      <c r="AK303" s="34">
        <v>0</v>
      </c>
      <c r="AL303" s="34">
        <v>0</v>
      </c>
      <c r="AM303" s="34">
        <v>2219004.9588999995</v>
      </c>
      <c r="AN303" s="39">
        <v>195941.73580000002</v>
      </c>
      <c r="AO303" s="40">
        <v>367635.45534541999</v>
      </c>
      <c r="AP303" s="114">
        <f>+N303-'Приложение №2'!E303</f>
        <v>0</v>
      </c>
      <c r="AQ303" s="1">
        <v>1455712.65</v>
      </c>
      <c r="AR303" s="1">
        <f t="shared" si="95"/>
        <v>352277.39999999997</v>
      </c>
      <c r="AS303" s="1">
        <f>+(K303*10+L303*20)*12*30</f>
        <v>12433320</v>
      </c>
      <c r="AT303" s="36">
        <f t="shared" si="89"/>
        <v>-11713824.744001999</v>
      </c>
      <c r="AU303" s="36">
        <f>+P303-'[10]Приложение №1'!$P296</f>
        <v>0</v>
      </c>
      <c r="AV303" s="36">
        <f>+Q303-'[10]Приложение №1'!$Q296</f>
        <v>0</v>
      </c>
      <c r="AW303" s="36">
        <f>+R303-'[10]Приложение №1'!$R296</f>
        <v>0</v>
      </c>
      <c r="AX303" s="36">
        <f>+S303-'[10]Приложение №1'!$S296</f>
        <v>0</v>
      </c>
      <c r="AY303" s="36">
        <f>+T303-'[10]Приложение №1'!$T296</f>
        <v>0</v>
      </c>
    </row>
    <row r="304" spans="1:51" x14ac:dyDescent="0.25">
      <c r="A304" s="98">
        <f t="shared" si="98"/>
        <v>289</v>
      </c>
      <c r="B304" s="99">
        <f t="shared" si="99"/>
        <v>94</v>
      </c>
      <c r="C304" s="92" t="s">
        <v>73</v>
      </c>
      <c r="D304" s="92" t="s">
        <v>475</v>
      </c>
      <c r="E304" s="93">
        <v>1963</v>
      </c>
      <c r="F304" s="93">
        <v>2005</v>
      </c>
      <c r="G304" s="93" t="s">
        <v>45</v>
      </c>
      <c r="H304" s="93">
        <v>4</v>
      </c>
      <c r="I304" s="93">
        <v>2</v>
      </c>
      <c r="J304" s="52">
        <v>1240.4000000000001</v>
      </c>
      <c r="K304" s="52">
        <v>1075.8</v>
      </c>
      <c r="L304" s="52">
        <v>111.9</v>
      </c>
      <c r="M304" s="94">
        <v>70</v>
      </c>
      <c r="N304" s="86">
        <f t="shared" si="81"/>
        <v>3379171.1646039202</v>
      </c>
      <c r="O304" s="52"/>
      <c r="P304" s="79"/>
      <c r="Q304" s="79"/>
      <c r="R304" s="79">
        <f>+AQ304+AR304-247714.13</f>
        <v>554474.5199999999</v>
      </c>
      <c r="S304" s="79">
        <f>+'Приложение №2'!E304-'Приложение №1'!R304</f>
        <v>2824696.6446039202</v>
      </c>
      <c r="T304" s="79">
        <f>+'Приложение №2'!E304-'Приложение №1'!P304-'Приложение №1'!Q304-'Приложение №1'!R304-'Приложение №1'!S304</f>
        <v>0</v>
      </c>
      <c r="U304" s="52">
        <f t="shared" si="96"/>
        <v>2845.1386415794564</v>
      </c>
      <c r="V304" s="52">
        <f t="shared" si="96"/>
        <v>2845.1386415794564</v>
      </c>
      <c r="W304" s="95">
        <v>2023</v>
      </c>
      <c r="X304" s="36" t="e">
        <f>+#REF!-'[1]Приложение №1'!$P1641</f>
        <v>#REF!</v>
      </c>
      <c r="Z304" s="38">
        <f t="shared" si="97"/>
        <v>6371609.4744707597</v>
      </c>
      <c r="AA304" s="34">
        <v>2696472.9036772796</v>
      </c>
      <c r="AB304" s="34">
        <v>960864.14913719997</v>
      </c>
      <c r="AC304" s="34"/>
      <c r="AD304" s="34">
        <v>628498.13628335996</v>
      </c>
      <c r="AE304" s="34">
        <v>384538.10584644001</v>
      </c>
      <c r="AF304" s="34"/>
      <c r="AG304" s="34">
        <v>103471.04618424</v>
      </c>
      <c r="AH304" s="34">
        <v>0</v>
      </c>
      <c r="AI304" s="34"/>
      <c r="AJ304" s="34">
        <v>0</v>
      </c>
      <c r="AK304" s="34">
        <v>0</v>
      </c>
      <c r="AL304" s="34">
        <v>0</v>
      </c>
      <c r="AM304" s="34">
        <v>1240567.6336999999</v>
      </c>
      <c r="AN304" s="39">
        <v>123050.61470000001</v>
      </c>
      <c r="AO304" s="40">
        <v>234146.88494223999</v>
      </c>
      <c r="AP304" s="114">
        <f>+N304-'Приложение №2'!E304</f>
        <v>0</v>
      </c>
      <c r="AQ304" s="1">
        <v>669629.44999999995</v>
      </c>
      <c r="AR304" s="1">
        <f t="shared" si="95"/>
        <v>132559.19999999998</v>
      </c>
      <c r="AS304" s="1">
        <f>+(K304*10+L304*20)*12*30-1442997.24</f>
        <v>3235562.76</v>
      </c>
      <c r="AT304" s="36">
        <f t="shared" si="89"/>
        <v>-410866.11539607961</v>
      </c>
      <c r="AU304" s="36">
        <f>+P304-'[10]Приложение №1'!$P297</f>
        <v>0</v>
      </c>
      <c r="AV304" s="36">
        <f>+Q304-'[10]Приложение №1'!$Q297</f>
        <v>0</v>
      </c>
      <c r="AW304" s="36">
        <f>+R304-'[10]Приложение №1'!$R297</f>
        <v>0</v>
      </c>
      <c r="AX304" s="36">
        <f>+S304-'[10]Приложение №1'!$S297</f>
        <v>0</v>
      </c>
      <c r="AY304" s="36">
        <f>+T304-'[10]Приложение №1'!$T297</f>
        <v>0</v>
      </c>
    </row>
    <row r="305" spans="1:51" s="43" customFormat="1" x14ac:dyDescent="0.25">
      <c r="A305" s="98">
        <f t="shared" si="98"/>
        <v>290</v>
      </c>
      <c r="B305" s="99">
        <f t="shared" si="99"/>
        <v>95</v>
      </c>
      <c r="C305" s="92" t="s">
        <v>572</v>
      </c>
      <c r="D305" s="92" t="s">
        <v>656</v>
      </c>
      <c r="E305" s="93" t="s">
        <v>596</v>
      </c>
      <c r="F305" s="93"/>
      <c r="G305" s="93" t="s">
        <v>574</v>
      </c>
      <c r="H305" s="93" t="s">
        <v>583</v>
      </c>
      <c r="I305" s="93" t="s">
        <v>576</v>
      </c>
      <c r="J305" s="52">
        <v>2017.1</v>
      </c>
      <c r="K305" s="52">
        <v>1568.7</v>
      </c>
      <c r="L305" s="52">
        <v>241.9</v>
      </c>
      <c r="M305" s="94">
        <v>64</v>
      </c>
      <c r="N305" s="86">
        <f t="shared" si="81"/>
        <v>28649224.581331842</v>
      </c>
      <c r="O305" s="52">
        <v>0</v>
      </c>
      <c r="P305" s="79">
        <v>6968602.897110614</v>
      </c>
      <c r="Q305" s="79">
        <v>0</v>
      </c>
      <c r="R305" s="79">
        <f>+AQ305+AR305</f>
        <v>1239934.29</v>
      </c>
      <c r="S305" s="79">
        <f>+AS305</f>
        <v>7389000</v>
      </c>
      <c r="T305" s="79">
        <f>+'Приложение №2'!E305-'Приложение №1'!P305-'Приложение №1'!R305-'Приложение №1'!S305</f>
        <v>13051687.394221228</v>
      </c>
      <c r="U305" s="52">
        <f t="shared" si="96"/>
        <v>15823.055661842394</v>
      </c>
      <c r="V305" s="52">
        <f t="shared" si="96"/>
        <v>15823.055661842394</v>
      </c>
      <c r="W305" s="95">
        <v>2023</v>
      </c>
      <c r="X305" s="43">
        <v>737547.36</v>
      </c>
      <c r="Y305" s="43">
        <f>+(K305*9.1+L305*18.19)*12</f>
        <v>224103.97199999998</v>
      </c>
      <c r="Z305" s="128"/>
      <c r="AA305" s="130">
        <f>+N305-'[4]Приложение № 2'!E283</f>
        <v>24291687.991331842</v>
      </c>
      <c r="AB305" s="128"/>
      <c r="AC305" s="128"/>
      <c r="AD305" s="130">
        <f>+N305-'[4]Приложение № 2'!E283</f>
        <v>24291687.991331842</v>
      </c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14">
        <f>+N305-'Приложение №2'!E305</f>
        <v>0</v>
      </c>
      <c r="AQ305" s="43">
        <v>1030579.29</v>
      </c>
      <c r="AR305" s="1">
        <f t="shared" si="95"/>
        <v>209355</v>
      </c>
      <c r="AS305" s="1">
        <f>+(K305*10+L305*20)*12*30</f>
        <v>7389000</v>
      </c>
      <c r="AT305" s="36">
        <f t="shared" si="89"/>
        <v>0</v>
      </c>
      <c r="AU305" s="36">
        <f>+P305-'[10]Приложение №1'!$P298</f>
        <v>0</v>
      </c>
      <c r="AV305" s="36">
        <f>+Q305-'[10]Приложение №1'!$Q298</f>
        <v>0</v>
      </c>
      <c r="AW305" s="36">
        <f>+R305-'[10]Приложение №1'!$R298</f>
        <v>0</v>
      </c>
      <c r="AX305" s="36">
        <f>+S305-'[10]Приложение №1'!$S298</f>
        <v>0</v>
      </c>
      <c r="AY305" s="36">
        <f>+T305-'[10]Приложение №1'!$T298</f>
        <v>0</v>
      </c>
    </row>
    <row r="306" spans="1:51" x14ac:dyDescent="0.25">
      <c r="A306" s="98">
        <f t="shared" si="98"/>
        <v>291</v>
      </c>
      <c r="B306" s="99">
        <f t="shared" si="99"/>
        <v>96</v>
      </c>
      <c r="C306" s="92" t="s">
        <v>73</v>
      </c>
      <c r="D306" s="92" t="s">
        <v>476</v>
      </c>
      <c r="E306" s="93">
        <v>1965</v>
      </c>
      <c r="F306" s="93">
        <v>2005</v>
      </c>
      <c r="G306" s="93" t="s">
        <v>45</v>
      </c>
      <c r="H306" s="93">
        <v>4</v>
      </c>
      <c r="I306" s="93">
        <v>4</v>
      </c>
      <c r="J306" s="52">
        <v>2661.8</v>
      </c>
      <c r="K306" s="52">
        <v>2220.4</v>
      </c>
      <c r="L306" s="52">
        <v>229.71</v>
      </c>
      <c r="M306" s="94">
        <v>111</v>
      </c>
      <c r="N306" s="86">
        <f t="shared" si="81"/>
        <v>1618117.19564</v>
      </c>
      <c r="O306" s="52"/>
      <c r="P306" s="79"/>
      <c r="Q306" s="79"/>
      <c r="R306" s="79">
        <f>+'Приложение №2'!E306</f>
        <v>1618117.19564</v>
      </c>
      <c r="S306" s="79">
        <f>+'Приложение №2'!E306-'Приложение №1'!R306</f>
        <v>0</v>
      </c>
      <c r="T306" s="79">
        <f>+'Приложение №2'!E306-'Приложение №1'!P306-'Приложение №1'!Q306-'Приложение №1'!R306-'Приложение №1'!S306</f>
        <v>0</v>
      </c>
      <c r="U306" s="52">
        <f t="shared" si="96"/>
        <v>660.42634642526252</v>
      </c>
      <c r="V306" s="52">
        <f t="shared" si="96"/>
        <v>660.42634642526252</v>
      </c>
      <c r="W306" s="95">
        <v>2023</v>
      </c>
      <c r="X306" s="36" t="e">
        <f>+#REF!-'[1]Приложение №1'!$P1656</f>
        <v>#REF!</v>
      </c>
      <c r="Z306" s="38">
        <f t="shared" ref="Z306:Z320" si="100">SUM(AA306:AO306)</f>
        <v>26489548.390000001</v>
      </c>
      <c r="AA306" s="34">
        <v>5804794.2058142396</v>
      </c>
      <c r="AB306" s="34">
        <v>2068486.8169081199</v>
      </c>
      <c r="AC306" s="34">
        <v>2161108.4722953597</v>
      </c>
      <c r="AD306" s="34">
        <v>1352990.5470060001</v>
      </c>
      <c r="AE306" s="34">
        <v>827809.00358814001</v>
      </c>
      <c r="AF306" s="34"/>
      <c r="AG306" s="34">
        <v>222745.84764851996</v>
      </c>
      <c r="AH306" s="34">
        <v>0</v>
      </c>
      <c r="AI306" s="34">
        <v>10612047.031450199</v>
      </c>
      <c r="AJ306" s="34">
        <v>0</v>
      </c>
      <c r="AK306" s="34">
        <v>0</v>
      </c>
      <c r="AL306" s="34">
        <v>0</v>
      </c>
      <c r="AM306" s="34">
        <v>2670614.5608000001</v>
      </c>
      <c r="AN306" s="39">
        <v>264895.48389999999</v>
      </c>
      <c r="AO306" s="40">
        <v>504056.42058942007</v>
      </c>
      <c r="AP306" s="114">
        <f>+N306-'Приложение №2'!E306</f>
        <v>0</v>
      </c>
      <c r="AQ306" s="1">
        <f>1243271.94-96320.77</f>
        <v>1146951.17</v>
      </c>
      <c r="AR306" s="1">
        <f t="shared" si="95"/>
        <v>273341.64</v>
      </c>
      <c r="AS306" s="1">
        <f>+(K306*10+L306*20)*12*30</f>
        <v>9647352</v>
      </c>
      <c r="AT306" s="36">
        <f t="shared" si="89"/>
        <v>-9647352</v>
      </c>
      <c r="AU306" s="36">
        <f>+P306-'[10]Приложение №1'!$P299</f>
        <v>0</v>
      </c>
      <c r="AV306" s="36">
        <f>+Q306-'[10]Приложение №1'!$Q299</f>
        <v>0</v>
      </c>
      <c r="AW306" s="36">
        <f>+R306-'[10]Приложение №1'!$R299</f>
        <v>0</v>
      </c>
      <c r="AX306" s="36">
        <f>+S306-'[10]Приложение №1'!$S299</f>
        <v>0</v>
      </c>
      <c r="AY306" s="36">
        <f>+T306-'[10]Приложение №1'!$T299</f>
        <v>0</v>
      </c>
    </row>
    <row r="307" spans="1:51" x14ac:dyDescent="0.25">
      <c r="A307" s="98">
        <f t="shared" si="98"/>
        <v>292</v>
      </c>
      <c r="B307" s="99">
        <f t="shared" si="99"/>
        <v>97</v>
      </c>
      <c r="C307" s="92" t="s">
        <v>73</v>
      </c>
      <c r="D307" s="92" t="s">
        <v>360</v>
      </c>
      <c r="E307" s="93">
        <v>1977</v>
      </c>
      <c r="F307" s="93">
        <v>2013</v>
      </c>
      <c r="G307" s="93" t="s">
        <v>52</v>
      </c>
      <c r="H307" s="93">
        <v>4</v>
      </c>
      <c r="I307" s="93">
        <v>4</v>
      </c>
      <c r="J307" s="52">
        <v>3916.4</v>
      </c>
      <c r="K307" s="52">
        <v>3440.3</v>
      </c>
      <c r="L307" s="52">
        <v>0</v>
      </c>
      <c r="M307" s="94">
        <v>163</v>
      </c>
      <c r="N307" s="86">
        <f t="shared" si="81"/>
        <v>9781205.2731140405</v>
      </c>
      <c r="O307" s="52"/>
      <c r="P307" s="79">
        <v>3369695.1058486667</v>
      </c>
      <c r="Q307" s="79"/>
      <c r="R307" s="79">
        <f>+AQ307+AR307</f>
        <v>101933.18000000005</v>
      </c>
      <c r="S307" s="79">
        <f>+AS307</f>
        <v>0</v>
      </c>
      <c r="T307" s="79">
        <f>+'Приложение №2'!E307-'Приложение №1'!P307-'Приложение №1'!R307-'Приложение №1'!S307</f>
        <v>6309576.9872653726</v>
      </c>
      <c r="U307" s="52">
        <f t="shared" si="96"/>
        <v>2843.1256788983637</v>
      </c>
      <c r="V307" s="52">
        <f t="shared" si="96"/>
        <v>2843.1256788983637</v>
      </c>
      <c r="W307" s="95">
        <v>2023</v>
      </c>
      <c r="X307" s="36" t="e">
        <f>+#REF!-'[1]Приложение №1'!$P1319</f>
        <v>#REF!</v>
      </c>
      <c r="Z307" s="38">
        <f t="shared" si="100"/>
        <v>62685332.069999993</v>
      </c>
      <c r="AA307" s="34">
        <v>5740166.195995139</v>
      </c>
      <c r="AB307" s="34">
        <v>3319695.0395049001</v>
      </c>
      <c r="AC307" s="34">
        <v>3509163.4526478597</v>
      </c>
      <c r="AD307" s="34">
        <v>2675766.9644319597</v>
      </c>
      <c r="AE307" s="34">
        <v>1068914.1259818</v>
      </c>
      <c r="AF307" s="34"/>
      <c r="AG307" s="34">
        <v>285227.34661260003</v>
      </c>
      <c r="AH307" s="34">
        <v>0</v>
      </c>
      <c r="AI307" s="34">
        <v>10218369.797231399</v>
      </c>
      <c r="AJ307" s="34">
        <v>0</v>
      </c>
      <c r="AK307" s="34">
        <v>19839022.919366278</v>
      </c>
      <c r="AL307" s="34">
        <v>7802433.2655801</v>
      </c>
      <c r="AM307" s="34">
        <v>6408816.8779000007</v>
      </c>
      <c r="AN307" s="39">
        <v>626853.32070000004</v>
      </c>
      <c r="AO307" s="40">
        <v>1190902.7640479603</v>
      </c>
      <c r="AP307" s="114">
        <f>+N307-'Приложение №2'!E307</f>
        <v>0</v>
      </c>
      <c r="AQ307" s="36">
        <f>1681538.39-R108</f>
        <v>-248977.41999999993</v>
      </c>
      <c r="AR307" s="1">
        <f t="shared" si="95"/>
        <v>350910.6</v>
      </c>
      <c r="AS307" s="1">
        <f>+(K307*10+L307*20)*12*30-S108</f>
        <v>0</v>
      </c>
      <c r="AT307" s="36">
        <f t="shared" si="89"/>
        <v>0</v>
      </c>
      <c r="AU307" s="36">
        <f>+P307-'[10]Приложение №1'!$P300</f>
        <v>0</v>
      </c>
      <c r="AV307" s="36">
        <f>+Q307-'[10]Приложение №1'!$Q300</f>
        <v>0</v>
      </c>
      <c r="AW307" s="36">
        <f>+R307-'[10]Приложение №1'!$R300</f>
        <v>0</v>
      </c>
      <c r="AX307" s="36">
        <f>+S307-'[10]Приложение №1'!$S300</f>
        <v>0</v>
      </c>
      <c r="AY307" s="36">
        <f>+T307-'[10]Приложение №1'!$T300</f>
        <v>0</v>
      </c>
    </row>
    <row r="308" spans="1:51" x14ac:dyDescent="0.25">
      <c r="A308" s="98">
        <f t="shared" si="98"/>
        <v>293</v>
      </c>
      <c r="B308" s="99">
        <f t="shared" si="99"/>
        <v>98</v>
      </c>
      <c r="C308" s="92" t="s">
        <v>73</v>
      </c>
      <c r="D308" s="92" t="s">
        <v>197</v>
      </c>
      <c r="E308" s="93">
        <v>1972</v>
      </c>
      <c r="F308" s="93">
        <v>2013</v>
      </c>
      <c r="G308" s="93" t="s">
        <v>52</v>
      </c>
      <c r="H308" s="93">
        <v>4</v>
      </c>
      <c r="I308" s="93">
        <v>4</v>
      </c>
      <c r="J308" s="52">
        <v>4697.3599999999997</v>
      </c>
      <c r="K308" s="52">
        <v>3448.5</v>
      </c>
      <c r="L308" s="52">
        <v>0</v>
      </c>
      <c r="M308" s="94">
        <v>140</v>
      </c>
      <c r="N308" s="86">
        <f t="shared" si="81"/>
        <v>1535156.8941092999</v>
      </c>
      <c r="O308" s="52"/>
      <c r="P308" s="79"/>
      <c r="Q308" s="79"/>
      <c r="R308" s="79">
        <f>+'Приложение №2'!E308</f>
        <v>1535156.8941092999</v>
      </c>
      <c r="S308" s="79">
        <f>+'Приложение №2'!E308-'Приложение №1'!R308</f>
        <v>0</v>
      </c>
      <c r="T308" s="79">
        <v>0</v>
      </c>
      <c r="U308" s="52">
        <f t="shared" si="96"/>
        <v>445.16656346507176</v>
      </c>
      <c r="V308" s="52">
        <f t="shared" si="96"/>
        <v>445.16656346507176</v>
      </c>
      <c r="W308" s="95">
        <v>2023</v>
      </c>
      <c r="X308" s="36" t="e">
        <f>+#REF!-'[1]Приложение №1'!$P682</f>
        <v>#REF!</v>
      </c>
      <c r="Y308" s="1" t="s">
        <v>549</v>
      </c>
      <c r="Z308" s="38">
        <f t="shared" si="100"/>
        <v>10605893.634176001</v>
      </c>
      <c r="AA308" s="34">
        <v>0</v>
      </c>
      <c r="AB308" s="34">
        <v>0</v>
      </c>
      <c r="AC308" s="34">
        <v>0</v>
      </c>
      <c r="AD308" s="34">
        <v>0</v>
      </c>
      <c r="AE308" s="34">
        <v>1356649.13</v>
      </c>
      <c r="AF308" s="34"/>
      <c r="AG308" s="34">
        <v>0</v>
      </c>
      <c r="AH308" s="34">
        <v>0</v>
      </c>
      <c r="AI308" s="34">
        <v>0</v>
      </c>
      <c r="AJ308" s="34">
        <v>0</v>
      </c>
      <c r="AK308" s="34">
        <v>0</v>
      </c>
      <c r="AL308" s="34">
        <v>7865518.9895666996</v>
      </c>
      <c r="AM308" s="34">
        <v>1112408.5150000001</v>
      </c>
      <c r="AN308" s="39">
        <v>92809.23550000001</v>
      </c>
      <c r="AO308" s="40">
        <v>178507.76410930001</v>
      </c>
      <c r="AP308" s="114">
        <f>+N308-'Приложение №2'!E308</f>
        <v>0</v>
      </c>
      <c r="AQ308" s="1">
        <v>1644538</v>
      </c>
      <c r="AR308" s="1">
        <f t="shared" si="95"/>
        <v>351747</v>
      </c>
      <c r="AS308" s="1">
        <f t="shared" ref="AS308:AS316" si="101">+(K308*10+L308*20)*12*30</f>
        <v>12414600</v>
      </c>
      <c r="AT308" s="36">
        <f t="shared" si="89"/>
        <v>-12414600</v>
      </c>
      <c r="AU308" s="36">
        <f>+P308-'[10]Приложение №1'!$P301</f>
        <v>0</v>
      </c>
      <c r="AV308" s="36">
        <f>+Q308-'[10]Приложение №1'!$Q301</f>
        <v>0</v>
      </c>
      <c r="AW308" s="36">
        <f>+R308-'[10]Приложение №1'!$R301</f>
        <v>0</v>
      </c>
      <c r="AX308" s="36">
        <f>+S308-'[10]Приложение №1'!$S301</f>
        <v>0</v>
      </c>
      <c r="AY308" s="36">
        <f>+T308-'[10]Приложение №1'!$T301</f>
        <v>0</v>
      </c>
    </row>
    <row r="309" spans="1:51" x14ac:dyDescent="0.25">
      <c r="A309" s="98">
        <f t="shared" si="98"/>
        <v>294</v>
      </c>
      <c r="B309" s="99">
        <f t="shared" si="99"/>
        <v>99</v>
      </c>
      <c r="C309" s="92" t="s">
        <v>73</v>
      </c>
      <c r="D309" s="92" t="s">
        <v>198</v>
      </c>
      <c r="E309" s="93">
        <v>1971</v>
      </c>
      <c r="F309" s="93">
        <v>2013</v>
      </c>
      <c r="G309" s="93" t="s">
        <v>52</v>
      </c>
      <c r="H309" s="93">
        <v>4</v>
      </c>
      <c r="I309" s="93">
        <v>4</v>
      </c>
      <c r="J309" s="52">
        <v>4741.46</v>
      </c>
      <c r="K309" s="52">
        <v>3462.3</v>
      </c>
      <c r="L309" s="52">
        <v>0</v>
      </c>
      <c r="M309" s="94">
        <v>145</v>
      </c>
      <c r="N309" s="86">
        <f t="shared" si="81"/>
        <v>1572957.3080766001</v>
      </c>
      <c r="O309" s="52"/>
      <c r="P309" s="79"/>
      <c r="Q309" s="79"/>
      <c r="R309" s="79">
        <f>+'Приложение №2'!E309</f>
        <v>1572957.3080766001</v>
      </c>
      <c r="S309" s="79">
        <f>+'Приложение №2'!E309-'Приложение №1'!R309</f>
        <v>0</v>
      </c>
      <c r="T309" s="79">
        <v>0</v>
      </c>
      <c r="U309" s="52">
        <f t="shared" si="96"/>
        <v>454.30994081292783</v>
      </c>
      <c r="V309" s="52">
        <f t="shared" si="96"/>
        <v>454.30994081292783</v>
      </c>
      <c r="W309" s="95">
        <v>2023</v>
      </c>
      <c r="X309" s="36" t="e">
        <f>+#REF!-'[1]Приложение №1'!$P683</f>
        <v>#REF!</v>
      </c>
      <c r="Z309" s="38">
        <f t="shared" si="100"/>
        <v>2790814.3390765996</v>
      </c>
      <c r="AA309" s="34">
        <v>0</v>
      </c>
      <c r="AB309" s="34">
        <v>0</v>
      </c>
      <c r="AC309" s="34">
        <v>0</v>
      </c>
      <c r="AD309" s="34">
        <v>0</v>
      </c>
      <c r="AE309" s="34">
        <v>1392786.91</v>
      </c>
      <c r="AF309" s="34"/>
      <c r="AG309" s="34">
        <v>0</v>
      </c>
      <c r="AH309" s="34">
        <v>0</v>
      </c>
      <c r="AI309" s="34">
        <v>0</v>
      </c>
      <c r="AJ309" s="34">
        <v>0</v>
      </c>
      <c r="AK309" s="34">
        <v>0</v>
      </c>
      <c r="AL309" s="34"/>
      <c r="AM309" s="34">
        <v>1123898.77</v>
      </c>
      <c r="AN309" s="39">
        <v>93958.260999999999</v>
      </c>
      <c r="AO309" s="40">
        <v>180170.39807660005</v>
      </c>
      <c r="AP309" s="114">
        <f>+N309-'Приложение №2'!E309</f>
        <v>0</v>
      </c>
      <c r="AQ309" s="1">
        <v>1642541.21</v>
      </c>
      <c r="AR309" s="1">
        <f t="shared" si="95"/>
        <v>353154.6</v>
      </c>
      <c r="AS309" s="1">
        <f t="shared" si="101"/>
        <v>12464280</v>
      </c>
      <c r="AT309" s="36">
        <f t="shared" si="89"/>
        <v>-12464280</v>
      </c>
      <c r="AU309" s="36">
        <f>+P309-'[10]Приложение №1'!$P302</f>
        <v>0</v>
      </c>
      <c r="AV309" s="36">
        <f>+Q309-'[10]Приложение №1'!$Q302</f>
        <v>0</v>
      </c>
      <c r="AW309" s="36">
        <f>+R309-'[10]Приложение №1'!$R302</f>
        <v>0</v>
      </c>
      <c r="AX309" s="36">
        <f>+S309-'[10]Приложение №1'!$S302</f>
        <v>0</v>
      </c>
      <c r="AY309" s="36">
        <f>+T309-'[10]Приложение №1'!$T302</f>
        <v>0</v>
      </c>
    </row>
    <row r="310" spans="1:51" x14ac:dyDescent="0.25">
      <c r="A310" s="98">
        <f t="shared" si="98"/>
        <v>295</v>
      </c>
      <c r="B310" s="99">
        <f t="shared" si="99"/>
        <v>100</v>
      </c>
      <c r="C310" s="92" t="s">
        <v>73</v>
      </c>
      <c r="D310" s="92" t="s">
        <v>199</v>
      </c>
      <c r="E310" s="93">
        <v>1972</v>
      </c>
      <c r="F310" s="93">
        <v>2013</v>
      </c>
      <c r="G310" s="93" t="s">
        <v>52</v>
      </c>
      <c r="H310" s="93">
        <v>4</v>
      </c>
      <c r="I310" s="93">
        <v>4</v>
      </c>
      <c r="J310" s="52">
        <v>4744.0600000000004</v>
      </c>
      <c r="K310" s="52">
        <v>3488.5</v>
      </c>
      <c r="L310" s="52">
        <v>0</v>
      </c>
      <c r="M310" s="94">
        <v>131</v>
      </c>
      <c r="N310" s="86">
        <f t="shared" si="81"/>
        <v>1352653.874176</v>
      </c>
      <c r="O310" s="52"/>
      <c r="P310" s="79"/>
      <c r="Q310" s="79"/>
      <c r="R310" s="79">
        <f>+'Приложение №2'!E310</f>
        <v>1352653.874176</v>
      </c>
      <c r="S310" s="79">
        <f>+'Приложение №2'!E310-'Приложение №1'!R310</f>
        <v>0</v>
      </c>
      <c r="T310" s="79">
        <v>0</v>
      </c>
      <c r="U310" s="52">
        <f t="shared" si="96"/>
        <v>387.74655988992401</v>
      </c>
      <c r="V310" s="52">
        <f t="shared" si="96"/>
        <v>387.74655988992401</v>
      </c>
      <c r="W310" s="95">
        <v>2023</v>
      </c>
      <c r="X310" s="36" t="e">
        <f>+#REF!-'[1]Приложение №1'!$P684</f>
        <v>#REF!</v>
      </c>
      <c r="Z310" s="38">
        <f t="shared" si="100"/>
        <v>10717070.434176002</v>
      </c>
      <c r="AA310" s="34">
        <v>0</v>
      </c>
      <c r="AB310" s="34">
        <v>0</v>
      </c>
      <c r="AC310" s="34">
        <v>0</v>
      </c>
      <c r="AD310" s="34">
        <v>0</v>
      </c>
      <c r="AE310" s="34">
        <v>1346427.66</v>
      </c>
      <c r="AF310" s="34"/>
      <c r="AG310" s="34">
        <v>0</v>
      </c>
      <c r="AH310" s="34">
        <v>0</v>
      </c>
      <c r="AI310" s="34">
        <v>0</v>
      </c>
      <c r="AJ310" s="34">
        <v>0</v>
      </c>
      <c r="AK310" s="34">
        <v>0</v>
      </c>
      <c r="AL310" s="34">
        <v>7971493.9287816007</v>
      </c>
      <c r="AM310" s="34">
        <v>1124576.2</v>
      </c>
      <c r="AN310" s="39">
        <v>94026.004000000001</v>
      </c>
      <c r="AO310" s="40">
        <v>180546.64139440004</v>
      </c>
      <c r="AP310" s="114">
        <f>+N310-'Приложение №2'!E310</f>
        <v>0</v>
      </c>
      <c r="AQ310" s="1">
        <v>1719366.16</v>
      </c>
      <c r="AR310" s="1">
        <f t="shared" si="95"/>
        <v>355827</v>
      </c>
      <c r="AS310" s="1">
        <f t="shared" si="101"/>
        <v>12558600</v>
      </c>
      <c r="AT310" s="36">
        <f t="shared" si="89"/>
        <v>-12558600</v>
      </c>
      <c r="AU310" s="36">
        <f>+P310-'[10]Приложение №1'!$P303</f>
        <v>0</v>
      </c>
      <c r="AV310" s="36">
        <f>+Q310-'[10]Приложение №1'!$Q303</f>
        <v>0</v>
      </c>
      <c r="AW310" s="36">
        <f>+R310-'[10]Приложение №1'!$R303</f>
        <v>0</v>
      </c>
      <c r="AX310" s="36">
        <f>+S310-'[10]Приложение №1'!$S303</f>
        <v>0</v>
      </c>
      <c r="AY310" s="36">
        <f>+T310-'[10]Приложение №1'!$T303</f>
        <v>0</v>
      </c>
    </row>
    <row r="311" spans="1:51" x14ac:dyDescent="0.25">
      <c r="A311" s="98">
        <f t="shared" si="98"/>
        <v>296</v>
      </c>
      <c r="B311" s="99">
        <f t="shared" si="99"/>
        <v>101</v>
      </c>
      <c r="C311" s="92" t="s">
        <v>73</v>
      </c>
      <c r="D311" s="92" t="s">
        <v>200</v>
      </c>
      <c r="E311" s="93">
        <v>1972</v>
      </c>
      <c r="F311" s="93">
        <v>2013</v>
      </c>
      <c r="G311" s="93" t="s">
        <v>52</v>
      </c>
      <c r="H311" s="93">
        <v>4</v>
      </c>
      <c r="I311" s="93">
        <v>4</v>
      </c>
      <c r="J311" s="52">
        <v>4681.66</v>
      </c>
      <c r="K311" s="52">
        <v>3441.2</v>
      </c>
      <c r="L311" s="52">
        <v>0</v>
      </c>
      <c r="M311" s="94">
        <v>142</v>
      </c>
      <c r="N311" s="86">
        <f t="shared" si="81"/>
        <v>1352798.894176</v>
      </c>
      <c r="O311" s="52"/>
      <c r="P311" s="79"/>
      <c r="Q311" s="79"/>
      <c r="R311" s="79">
        <f>+'Приложение №2'!E311</f>
        <v>1352798.894176</v>
      </c>
      <c r="S311" s="79">
        <f>+'Приложение №2'!E311-'Приложение №1'!R311</f>
        <v>0</v>
      </c>
      <c r="T311" s="79">
        <v>0</v>
      </c>
      <c r="U311" s="52">
        <f t="shared" si="96"/>
        <v>393.11835818202957</v>
      </c>
      <c r="V311" s="52">
        <f t="shared" si="96"/>
        <v>393.11835818202957</v>
      </c>
      <c r="W311" s="95">
        <v>2023</v>
      </c>
      <c r="X311" s="36" t="e">
        <f>+#REF!-'[1]Приложение №1'!$P685</f>
        <v>#REF!</v>
      </c>
      <c r="Z311" s="38">
        <f t="shared" si="100"/>
        <v>10554632.254175998</v>
      </c>
      <c r="AA311" s="34">
        <v>0</v>
      </c>
      <c r="AB311" s="34">
        <v>0</v>
      </c>
      <c r="AC311" s="34">
        <v>0</v>
      </c>
      <c r="AD311" s="34">
        <v>0</v>
      </c>
      <c r="AE311" s="34">
        <v>1346569.54</v>
      </c>
      <c r="AF311" s="34"/>
      <c r="AG311" s="34">
        <v>0</v>
      </c>
      <c r="AH311" s="34">
        <v>0</v>
      </c>
      <c r="AI311" s="34">
        <v>0</v>
      </c>
      <c r="AJ311" s="34">
        <v>0</v>
      </c>
      <c r="AK311" s="34">
        <v>0</v>
      </c>
      <c r="AL311" s="34">
        <v>7829891.4404087989</v>
      </c>
      <c r="AM311" s="34">
        <v>1108317.8799999999</v>
      </c>
      <c r="AN311" s="39">
        <v>92400.171999999991</v>
      </c>
      <c r="AO311" s="40">
        <v>177453.22176719998</v>
      </c>
      <c r="AP311" s="114">
        <f>+N311-'Приложение №2'!E311</f>
        <v>0</v>
      </c>
      <c r="AQ311" s="1">
        <v>1671383.18</v>
      </c>
      <c r="AR311" s="1">
        <f t="shared" si="95"/>
        <v>351002.39999999997</v>
      </c>
      <c r="AS311" s="1">
        <f t="shared" si="101"/>
        <v>12388320</v>
      </c>
      <c r="AT311" s="36">
        <f t="shared" si="89"/>
        <v>-12388320</v>
      </c>
      <c r="AU311" s="36">
        <f>+P311-'[10]Приложение №1'!$P304</f>
        <v>0</v>
      </c>
      <c r="AV311" s="36">
        <f>+Q311-'[10]Приложение №1'!$Q304</f>
        <v>0</v>
      </c>
      <c r="AW311" s="36">
        <f>+R311-'[10]Приложение №1'!$R304</f>
        <v>0</v>
      </c>
      <c r="AX311" s="36">
        <f>+S311-'[10]Приложение №1'!$S304</f>
        <v>0</v>
      </c>
      <c r="AY311" s="36">
        <f>+T311-'[10]Приложение №1'!$T304</f>
        <v>0</v>
      </c>
    </row>
    <row r="312" spans="1:51" x14ac:dyDescent="0.25">
      <c r="A312" s="98">
        <f t="shared" si="98"/>
        <v>297</v>
      </c>
      <c r="B312" s="99">
        <f t="shared" si="99"/>
        <v>102</v>
      </c>
      <c r="C312" s="92" t="s">
        <v>73</v>
      </c>
      <c r="D312" s="92" t="s">
        <v>477</v>
      </c>
      <c r="E312" s="93">
        <v>1968</v>
      </c>
      <c r="F312" s="93">
        <v>2013</v>
      </c>
      <c r="G312" s="93" t="s">
        <v>45</v>
      </c>
      <c r="H312" s="93">
        <v>4</v>
      </c>
      <c r="I312" s="93">
        <v>4</v>
      </c>
      <c r="J312" s="52">
        <v>2683.3</v>
      </c>
      <c r="K312" s="52">
        <v>2455</v>
      </c>
      <c r="L312" s="52">
        <v>0</v>
      </c>
      <c r="M312" s="94">
        <v>116</v>
      </c>
      <c r="N312" s="86">
        <f t="shared" si="81"/>
        <v>25224103.98</v>
      </c>
      <c r="O312" s="52"/>
      <c r="P312" s="79">
        <v>5099328.6800000006</v>
      </c>
      <c r="Q312" s="79"/>
      <c r="R312" s="79">
        <f>+AQ312+AR312</f>
        <v>1189922.94</v>
      </c>
      <c r="S312" s="79">
        <f>+AS312</f>
        <v>8838000</v>
      </c>
      <c r="T312" s="79">
        <f>+'Приложение №2'!E312-'Приложение №1'!P312-'Приложение №1'!R312-'Приложение №1'!S312</f>
        <v>10096852.359999999</v>
      </c>
      <c r="U312" s="52">
        <f t="shared" ref="U312:V331" si="102">$N312/($K312+$L312)</f>
        <v>10274.584105906313</v>
      </c>
      <c r="V312" s="52">
        <f t="shared" si="102"/>
        <v>10274.584105906313</v>
      </c>
      <c r="W312" s="95">
        <v>2023</v>
      </c>
      <c r="X312" s="36" t="e">
        <f>+#REF!-'[1]Приложение №1'!$P1472</f>
        <v>#REF!</v>
      </c>
      <c r="Z312" s="38">
        <f t="shared" si="100"/>
        <v>26448146.579999998</v>
      </c>
      <c r="AA312" s="34">
        <v>5795721.6070735799</v>
      </c>
      <c r="AB312" s="34">
        <v>2065253.8792078202</v>
      </c>
      <c r="AC312" s="34">
        <v>2157730.7733307197</v>
      </c>
      <c r="AD312" s="34">
        <v>1350875.8939846801</v>
      </c>
      <c r="AE312" s="34">
        <v>826515.18096840009</v>
      </c>
      <c r="AF312" s="34"/>
      <c r="AG312" s="34">
        <v>222397.71089423998</v>
      </c>
      <c r="AH312" s="34">
        <v>0</v>
      </c>
      <c r="AI312" s="34">
        <v>10595460.935770201</v>
      </c>
      <c r="AJ312" s="34">
        <v>0</v>
      </c>
      <c r="AK312" s="34">
        <v>0</v>
      </c>
      <c r="AL312" s="34">
        <v>0</v>
      </c>
      <c r="AM312" s="34">
        <v>2666440.5268000001</v>
      </c>
      <c r="AN312" s="39">
        <v>264481.46580000001</v>
      </c>
      <c r="AO312" s="40">
        <v>503268.60617036006</v>
      </c>
      <c r="AP312" s="114">
        <f>+N312-'Приложение №2'!E312</f>
        <v>0</v>
      </c>
      <c r="AQ312" s="1">
        <f>1035919.14-96406.2</f>
        <v>939512.94000000006</v>
      </c>
      <c r="AR312" s="1">
        <f t="shared" si="95"/>
        <v>250410</v>
      </c>
      <c r="AS312" s="1">
        <f t="shared" si="101"/>
        <v>8838000</v>
      </c>
      <c r="AT312" s="36">
        <f t="shared" si="89"/>
        <v>0</v>
      </c>
      <c r="AU312" s="36">
        <f>+P312-'[10]Приложение №1'!$P305</f>
        <v>0</v>
      </c>
      <c r="AV312" s="36">
        <f>+Q312-'[10]Приложение №1'!$Q305</f>
        <v>0</v>
      </c>
      <c r="AW312" s="36">
        <f>+R312-'[10]Приложение №1'!$R305</f>
        <v>0</v>
      </c>
      <c r="AX312" s="36">
        <f>+S312-'[10]Приложение №1'!$S305</f>
        <v>0</v>
      </c>
      <c r="AY312" s="36">
        <f>+T312-'[10]Приложение №1'!$T305</f>
        <v>0</v>
      </c>
    </row>
    <row r="313" spans="1:51" x14ac:dyDescent="0.25">
      <c r="A313" s="98">
        <f t="shared" si="98"/>
        <v>298</v>
      </c>
      <c r="B313" s="99">
        <f t="shared" si="99"/>
        <v>103</v>
      </c>
      <c r="C313" s="92" t="s">
        <v>73</v>
      </c>
      <c r="D313" s="92" t="s">
        <v>478</v>
      </c>
      <c r="E313" s="93">
        <v>1970</v>
      </c>
      <c r="F313" s="93">
        <v>2013</v>
      </c>
      <c r="G313" s="93" t="s">
        <v>45</v>
      </c>
      <c r="H313" s="93">
        <v>4</v>
      </c>
      <c r="I313" s="93">
        <v>4</v>
      </c>
      <c r="J313" s="52">
        <v>2722.8</v>
      </c>
      <c r="K313" s="52">
        <v>2468.6999999999998</v>
      </c>
      <c r="L313" s="52">
        <v>72.099999999999994</v>
      </c>
      <c r="M313" s="94">
        <v>146</v>
      </c>
      <c r="N313" s="86">
        <f t="shared" si="81"/>
        <v>25634547.659999996</v>
      </c>
      <c r="O313" s="52"/>
      <c r="P313" s="79">
        <v>5122468.8333333321</v>
      </c>
      <c r="Q313" s="79"/>
      <c r="R313" s="79">
        <f>+AQ313+AR313</f>
        <v>1400822.9600000002</v>
      </c>
      <c r="S313" s="79">
        <f>+AS313</f>
        <v>9406440</v>
      </c>
      <c r="T313" s="79">
        <f>+'Приложение №2'!E313-'Приложение №1'!P313-'Приложение №1'!R313-'Приложение №1'!S313</f>
        <v>9704815.8666666634</v>
      </c>
      <c r="U313" s="52">
        <f t="shared" si="102"/>
        <v>10089.163909005038</v>
      </c>
      <c r="V313" s="52">
        <f t="shared" si="102"/>
        <v>10089.163909005038</v>
      </c>
      <c r="W313" s="95">
        <v>2023</v>
      </c>
      <c r="X313" s="36" t="e">
        <f>+#REF!-'[1]Приложение №1'!$P1473</f>
        <v>#REF!</v>
      </c>
      <c r="Z313" s="38">
        <f t="shared" si="100"/>
        <v>26878507.739999998</v>
      </c>
      <c r="AA313" s="34">
        <v>5890028.91603126</v>
      </c>
      <c r="AB313" s="34">
        <v>2098859.4476879397</v>
      </c>
      <c r="AC313" s="34">
        <v>2192841.1151652602</v>
      </c>
      <c r="AD313" s="34">
        <v>1372857.1864383598</v>
      </c>
      <c r="AE313" s="34">
        <v>839964.14065872005</v>
      </c>
      <c r="AF313" s="34"/>
      <c r="AG313" s="34">
        <v>226016.53592027997</v>
      </c>
      <c r="AH313" s="34">
        <v>0</v>
      </c>
      <c r="AI313" s="34">
        <v>10767869.049508201</v>
      </c>
      <c r="AJ313" s="34">
        <v>0</v>
      </c>
      <c r="AK313" s="34">
        <v>0</v>
      </c>
      <c r="AL313" s="34">
        <v>0</v>
      </c>
      <c r="AM313" s="34">
        <v>2709828.5368999997</v>
      </c>
      <c r="AN313" s="39">
        <v>268785.07740000001</v>
      </c>
      <c r="AO313" s="40">
        <v>511457.73428998003</v>
      </c>
      <c r="AP313" s="114">
        <f>+N313-'Приложение №2'!E313</f>
        <v>0</v>
      </c>
      <c r="AQ313" s="1">
        <f>1230267.29-95960.13</f>
        <v>1134307.1600000001</v>
      </c>
      <c r="AR313" s="1">
        <f t="shared" si="95"/>
        <v>266515.8</v>
      </c>
      <c r="AS313" s="1">
        <f t="shared" si="101"/>
        <v>9406440</v>
      </c>
      <c r="AT313" s="36">
        <f t="shared" si="89"/>
        <v>0</v>
      </c>
      <c r="AU313" s="36">
        <f>+P313-'[10]Приложение №1'!$P306</f>
        <v>0</v>
      </c>
      <c r="AV313" s="36">
        <f>+Q313-'[10]Приложение №1'!$Q306</f>
        <v>0</v>
      </c>
      <c r="AW313" s="36">
        <f>+R313-'[10]Приложение №1'!$R306</f>
        <v>0</v>
      </c>
      <c r="AX313" s="36">
        <f>+S313-'[10]Приложение №1'!$S306</f>
        <v>0</v>
      </c>
      <c r="AY313" s="36">
        <f>+T313-'[10]Приложение №1'!$T306</f>
        <v>0</v>
      </c>
    </row>
    <row r="314" spans="1:51" x14ac:dyDescent="0.25">
      <c r="A314" s="98">
        <f t="shared" si="98"/>
        <v>299</v>
      </c>
      <c r="B314" s="99">
        <f t="shared" si="99"/>
        <v>104</v>
      </c>
      <c r="C314" s="92" t="s">
        <v>73</v>
      </c>
      <c r="D314" s="92" t="s">
        <v>364</v>
      </c>
      <c r="E314" s="93">
        <v>1970</v>
      </c>
      <c r="F314" s="93">
        <v>2013</v>
      </c>
      <c r="G314" s="93" t="s">
        <v>45</v>
      </c>
      <c r="H314" s="93">
        <v>4</v>
      </c>
      <c r="I314" s="93">
        <v>4</v>
      </c>
      <c r="J314" s="52">
        <v>2981.5</v>
      </c>
      <c r="K314" s="52">
        <v>2738.8</v>
      </c>
      <c r="L314" s="52">
        <v>0</v>
      </c>
      <c r="M314" s="94">
        <v>153</v>
      </c>
      <c r="N314" s="86">
        <f t="shared" si="81"/>
        <v>35496577.607600003</v>
      </c>
      <c r="O314" s="52"/>
      <c r="P314" s="79">
        <v>8252506.3266666681</v>
      </c>
      <c r="Q314" s="79"/>
      <c r="R314" s="79">
        <f>+AQ314+AR314</f>
        <v>1403777.48</v>
      </c>
      <c r="S314" s="79">
        <f>+AS314</f>
        <v>9859680</v>
      </c>
      <c r="T314" s="79">
        <f>+'Приложение №2'!E314-'Приложение №1'!P314-'Приложение №1'!R314-'Приложение №1'!S314</f>
        <v>15980613.800933335</v>
      </c>
      <c r="U314" s="52">
        <f t="shared" si="102"/>
        <v>12960.631520227837</v>
      </c>
      <c r="V314" s="52">
        <f t="shared" si="102"/>
        <v>12960.631520227837</v>
      </c>
      <c r="W314" s="95">
        <v>2023</v>
      </c>
      <c r="X314" s="36" t="e">
        <f>+#REF!-'[1]Приложение №1'!$P1089</f>
        <v>#REF!</v>
      </c>
      <c r="Z314" s="38">
        <f t="shared" si="100"/>
        <v>37346887.229999997</v>
      </c>
      <c r="AA314" s="34">
        <v>6507682.1298052203</v>
      </c>
      <c r="AB314" s="34">
        <v>2318954.6795356199</v>
      </c>
      <c r="AC314" s="34">
        <v>2422791.6618380998</v>
      </c>
      <c r="AD314" s="34">
        <v>1516820.7665175602</v>
      </c>
      <c r="AE314" s="34">
        <v>928046.31598097994</v>
      </c>
      <c r="AF314" s="34"/>
      <c r="AG314" s="34">
        <v>249717.57989135996</v>
      </c>
      <c r="AH314" s="34">
        <v>0</v>
      </c>
      <c r="AI314" s="34">
        <v>11897033.101632001</v>
      </c>
      <c r="AJ314" s="34">
        <v>0</v>
      </c>
      <c r="AK314" s="34">
        <v>0</v>
      </c>
      <c r="AL314" s="34">
        <v>6662611.7855203198</v>
      </c>
      <c r="AM314" s="34">
        <v>3758971.1671000002</v>
      </c>
      <c r="AN314" s="39">
        <v>373468.87229999999</v>
      </c>
      <c r="AO314" s="40">
        <v>710789.16987883998</v>
      </c>
      <c r="AP314" s="114">
        <f>+N314-'Приложение №2'!E314</f>
        <v>0</v>
      </c>
      <c r="AQ314" s="1">
        <f>1220932.16-96512.28</f>
        <v>1124419.8799999999</v>
      </c>
      <c r="AR314" s="1">
        <f t="shared" si="95"/>
        <v>279357.59999999998</v>
      </c>
      <c r="AS314" s="1">
        <f t="shared" si="101"/>
        <v>9859680</v>
      </c>
      <c r="AT314" s="36">
        <f t="shared" si="89"/>
        <v>0</v>
      </c>
      <c r="AU314" s="36">
        <f>+P314-'[10]Приложение №1'!$P307</f>
        <v>0</v>
      </c>
      <c r="AV314" s="36">
        <f>+Q314-'[10]Приложение №1'!$Q307</f>
        <v>0</v>
      </c>
      <c r="AW314" s="36">
        <f>+R314-'[10]Приложение №1'!$R307</f>
        <v>0</v>
      </c>
      <c r="AX314" s="36">
        <f>+S314-'[10]Приложение №1'!$S307</f>
        <v>0</v>
      </c>
      <c r="AY314" s="36">
        <f>+T314-'[10]Приложение №1'!$T307</f>
        <v>0</v>
      </c>
    </row>
    <row r="315" spans="1:51" x14ac:dyDescent="0.25">
      <c r="A315" s="98">
        <f t="shared" si="98"/>
        <v>300</v>
      </c>
      <c r="B315" s="99">
        <f t="shared" si="99"/>
        <v>105</v>
      </c>
      <c r="C315" s="92" t="s">
        <v>73</v>
      </c>
      <c r="D315" s="92" t="s">
        <v>202</v>
      </c>
      <c r="E315" s="93">
        <v>1972</v>
      </c>
      <c r="F315" s="93">
        <v>2013</v>
      </c>
      <c r="G315" s="93" t="s">
        <v>52</v>
      </c>
      <c r="H315" s="93">
        <v>4</v>
      </c>
      <c r="I315" s="93">
        <v>4</v>
      </c>
      <c r="J315" s="52">
        <v>4795.5600000000004</v>
      </c>
      <c r="K315" s="52">
        <v>3559.4</v>
      </c>
      <c r="L315" s="52">
        <v>0</v>
      </c>
      <c r="M315" s="94">
        <v>159</v>
      </c>
      <c r="N315" s="86">
        <f t="shared" si="81"/>
        <v>1263115.48</v>
      </c>
      <c r="O315" s="52"/>
      <c r="P315" s="79"/>
      <c r="Q315" s="79"/>
      <c r="R315" s="79">
        <f>+'Приложение №2'!E315</f>
        <v>1263115.48</v>
      </c>
      <c r="S315" s="79">
        <f>+'Приложение №2'!E315-'Приложение №1'!R315</f>
        <v>0</v>
      </c>
      <c r="T315" s="79">
        <v>0</v>
      </c>
      <c r="U315" s="52">
        <f t="shared" si="102"/>
        <v>354.86752823509579</v>
      </c>
      <c r="V315" s="52">
        <f t="shared" si="102"/>
        <v>354.86752823509579</v>
      </c>
      <c r="W315" s="95">
        <v>2023</v>
      </c>
      <c r="X315" s="36">
        <f>+S315-'[1]Приложение №1'!$P688</f>
        <v>-1641039.36</v>
      </c>
      <c r="Z315" s="38">
        <f t="shared" si="100"/>
        <v>1454339.57</v>
      </c>
      <c r="AA315" s="34">
        <v>0</v>
      </c>
      <c r="AB315" s="34">
        <v>0</v>
      </c>
      <c r="AC315" s="34">
        <v>0</v>
      </c>
      <c r="AD315" s="34">
        <v>0</v>
      </c>
      <c r="AE315" s="34">
        <v>1256015.48</v>
      </c>
      <c r="AF315" s="34"/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34">
        <v>0</v>
      </c>
      <c r="AM315" s="34">
        <v>189224.09</v>
      </c>
      <c r="AN315" s="39">
        <v>2000</v>
      </c>
      <c r="AO315" s="40">
        <v>7100</v>
      </c>
      <c r="AP315" s="114">
        <f>+N315-'Приложение №2'!E315</f>
        <v>0</v>
      </c>
      <c r="AQ315" s="1">
        <v>1597911.73</v>
      </c>
      <c r="AR315" s="1">
        <f t="shared" si="95"/>
        <v>363058.8</v>
      </c>
      <c r="AS315" s="1">
        <f t="shared" si="101"/>
        <v>12813840</v>
      </c>
      <c r="AT315" s="36">
        <f t="shared" si="89"/>
        <v>-12813840</v>
      </c>
      <c r="AU315" s="36">
        <f>+P315-'[10]Приложение №1'!$P308</f>
        <v>0</v>
      </c>
      <c r="AV315" s="36">
        <f>+Q315-'[10]Приложение №1'!$Q308</f>
        <v>0</v>
      </c>
      <c r="AW315" s="36">
        <f>+R315-'[10]Приложение №1'!$R308</f>
        <v>0</v>
      </c>
      <c r="AX315" s="36">
        <f>+S315-'[10]Приложение №1'!$S308</f>
        <v>0</v>
      </c>
      <c r="AY315" s="36">
        <f>+T315-'[10]Приложение №1'!$T308</f>
        <v>0</v>
      </c>
    </row>
    <row r="316" spans="1:51" x14ac:dyDescent="0.25">
      <c r="A316" s="98">
        <f t="shared" si="98"/>
        <v>301</v>
      </c>
      <c r="B316" s="99">
        <f t="shared" si="99"/>
        <v>106</v>
      </c>
      <c r="C316" s="92" t="s">
        <v>73</v>
      </c>
      <c r="D316" s="92" t="s">
        <v>203</v>
      </c>
      <c r="E316" s="93">
        <v>1973</v>
      </c>
      <c r="F316" s="93">
        <v>2013</v>
      </c>
      <c r="G316" s="93" t="s">
        <v>52</v>
      </c>
      <c r="H316" s="93">
        <v>4</v>
      </c>
      <c r="I316" s="93">
        <v>4</v>
      </c>
      <c r="J316" s="52">
        <v>4678.76</v>
      </c>
      <c r="K316" s="52">
        <v>3451.8</v>
      </c>
      <c r="L316" s="52">
        <v>0</v>
      </c>
      <c r="M316" s="94">
        <v>168</v>
      </c>
      <c r="N316" s="86">
        <f t="shared" ref="N316:N379" si="103">+P316+Q316+R316+S316+T316</f>
        <v>3004433.9797793045</v>
      </c>
      <c r="O316" s="52"/>
      <c r="P316" s="79"/>
      <c r="Q316" s="79"/>
      <c r="R316" s="79">
        <f>+AQ316+AR316</f>
        <v>1874829.5699999998</v>
      </c>
      <c r="S316" s="79">
        <f>+'Приложение №2'!E316-'Приложение №1'!R316</f>
        <v>1129604.4097793046</v>
      </c>
      <c r="T316" s="79">
        <v>0</v>
      </c>
      <c r="U316" s="52">
        <f t="shared" si="102"/>
        <v>870.39630910808978</v>
      </c>
      <c r="V316" s="52">
        <f t="shared" si="102"/>
        <v>870.39630910808978</v>
      </c>
      <c r="W316" s="95">
        <v>2023</v>
      </c>
      <c r="X316" s="36">
        <f>+S316-'[1]Приложение №1'!$P689</f>
        <v>-457659.07022069558</v>
      </c>
      <c r="Z316" s="38">
        <f t="shared" si="100"/>
        <v>1494080.68</v>
      </c>
      <c r="AA316" s="34">
        <v>0</v>
      </c>
      <c r="AB316" s="34">
        <v>0</v>
      </c>
      <c r="AC316" s="34">
        <v>0</v>
      </c>
      <c r="AD316" s="34">
        <v>0</v>
      </c>
      <c r="AE316" s="34">
        <v>1274871.31</v>
      </c>
      <c r="AF316" s="34"/>
      <c r="AG316" s="34">
        <v>0</v>
      </c>
      <c r="AH316" s="34">
        <v>0</v>
      </c>
      <c r="AI316" s="34">
        <v>0</v>
      </c>
      <c r="AJ316" s="34">
        <v>0</v>
      </c>
      <c r="AK316" s="34">
        <v>0</v>
      </c>
      <c r="AL316" s="34">
        <v>0</v>
      </c>
      <c r="AM316" s="34">
        <v>209316.16</v>
      </c>
      <c r="AN316" s="39">
        <v>2500</v>
      </c>
      <c r="AO316" s="40">
        <v>7393.21</v>
      </c>
      <c r="AP316" s="114">
        <f>+N316-'Приложение №2'!E316</f>
        <v>0</v>
      </c>
      <c r="AQ316" s="36">
        <f>1522745.97</f>
        <v>1522745.97</v>
      </c>
      <c r="AR316" s="1">
        <f t="shared" si="95"/>
        <v>352083.6</v>
      </c>
      <c r="AS316" s="1">
        <f t="shared" si="101"/>
        <v>12426480</v>
      </c>
      <c r="AT316" s="36">
        <f t="shared" si="89"/>
        <v>-11296875.590220695</v>
      </c>
      <c r="AU316" s="36">
        <f>+P316-'[10]Приложение №1'!$P309</f>
        <v>0</v>
      </c>
      <c r="AV316" s="36">
        <f>+Q316-'[10]Приложение №1'!$Q309</f>
        <v>0</v>
      </c>
      <c r="AW316" s="36">
        <f>+R316-'[10]Приложение №1'!$R309</f>
        <v>0</v>
      </c>
      <c r="AX316" s="36">
        <f>+S316-'[10]Приложение №1'!$S309</f>
        <v>0</v>
      </c>
      <c r="AY316" s="36">
        <f>+T316-'[10]Приложение №1'!$T309</f>
        <v>0</v>
      </c>
    </row>
    <row r="317" spans="1:51" x14ac:dyDescent="0.25">
      <c r="A317" s="98">
        <f t="shared" si="98"/>
        <v>302</v>
      </c>
      <c r="B317" s="99">
        <f t="shared" si="99"/>
        <v>107</v>
      </c>
      <c r="C317" s="92" t="s">
        <v>73</v>
      </c>
      <c r="D317" s="92" t="s">
        <v>363</v>
      </c>
      <c r="E317" s="93">
        <v>1992</v>
      </c>
      <c r="F317" s="93">
        <v>2013</v>
      </c>
      <c r="G317" s="93" t="s">
        <v>52</v>
      </c>
      <c r="H317" s="93">
        <v>5</v>
      </c>
      <c r="I317" s="93">
        <v>4</v>
      </c>
      <c r="J317" s="52">
        <v>5274.7</v>
      </c>
      <c r="K317" s="52">
        <v>4397.95</v>
      </c>
      <c r="L317" s="52">
        <v>82.7</v>
      </c>
      <c r="M317" s="94">
        <v>351</v>
      </c>
      <c r="N317" s="86">
        <f t="shared" si="103"/>
        <v>7714678.3128479151</v>
      </c>
      <c r="O317" s="52"/>
      <c r="P317" s="79">
        <v>3679232.53</v>
      </c>
      <c r="Q317" s="79"/>
      <c r="R317" s="79">
        <f>+AQ317+AR317</f>
        <v>0</v>
      </c>
      <c r="S317" s="79">
        <f>+AS317</f>
        <v>2492510.127152916</v>
      </c>
      <c r="T317" s="52">
        <f>1542935.66-0.004305</f>
        <v>1542935.655695</v>
      </c>
      <c r="U317" s="79">
        <f t="shared" si="102"/>
        <v>1721.7765977811066</v>
      </c>
      <c r="V317" s="79">
        <f t="shared" si="102"/>
        <v>1721.7765977811066</v>
      </c>
      <c r="W317" s="95">
        <v>2023</v>
      </c>
      <c r="X317" s="36" t="e">
        <f>+#REF!-'[1]Приложение №1'!$P1297</f>
        <v>#REF!</v>
      </c>
      <c r="Z317" s="38">
        <f t="shared" si="100"/>
        <v>73758689.839999989</v>
      </c>
      <c r="AA317" s="34">
        <v>6929151.7355478602</v>
      </c>
      <c r="AB317" s="34">
        <v>4007317.8733992605</v>
      </c>
      <c r="AC317" s="34">
        <v>4236031.7089398</v>
      </c>
      <c r="AD317" s="34">
        <v>3230010.1851276006</v>
      </c>
      <c r="AE317" s="34">
        <v>0</v>
      </c>
      <c r="AF317" s="34"/>
      <c r="AG317" s="34">
        <v>344307.72949692002</v>
      </c>
      <c r="AH317" s="34">
        <v>0</v>
      </c>
      <c r="AI317" s="34">
        <v>12334945.070788199</v>
      </c>
      <c r="AJ317" s="34">
        <v>0</v>
      </c>
      <c r="AK317" s="34">
        <v>23948365.833656877</v>
      </c>
      <c r="AL317" s="34">
        <v>9418585.1320217997</v>
      </c>
      <c r="AM317" s="34">
        <v>7163024.8004000001</v>
      </c>
      <c r="AN317" s="39">
        <v>737586.89840000006</v>
      </c>
      <c r="AO317" s="40">
        <v>1409362.8722216799</v>
      </c>
      <c r="AP317" s="114">
        <f>+N317-'Приложение №2'!E317</f>
        <v>8.3446502685546875E-7</v>
      </c>
      <c r="AQ317" s="36">
        <f>1987606.27-R109</f>
        <v>-465461.70000000019</v>
      </c>
      <c r="AR317" s="1">
        <f t="shared" si="95"/>
        <v>465461.7</v>
      </c>
      <c r="AS317" s="1">
        <f>+(K317*10+L317*20)*12*30-S109</f>
        <v>2492510.127152916</v>
      </c>
      <c r="AT317" s="36">
        <f t="shared" si="89"/>
        <v>0</v>
      </c>
      <c r="AU317" s="36">
        <f>+P317-'[10]Приложение №1'!$P310</f>
        <v>0</v>
      </c>
      <c r="AV317" s="36">
        <f>+Q317-'[10]Приложение №1'!$Q310</f>
        <v>0</v>
      </c>
      <c r="AW317" s="36">
        <f>+R317-'[10]Приложение №1'!$R310</f>
        <v>0</v>
      </c>
      <c r="AX317" s="36">
        <f>+S317-'[10]Приложение №1'!$S310</f>
        <v>-2.8470838442444801E-3</v>
      </c>
      <c r="AY317" s="36">
        <f>+T317-'[10]Приложение №1'!$T310</f>
        <v>2.8479190077632666E-3</v>
      </c>
    </row>
    <row r="318" spans="1:51" x14ac:dyDescent="0.25">
      <c r="A318" s="98">
        <f t="shared" si="98"/>
        <v>303</v>
      </c>
      <c r="B318" s="99">
        <f t="shared" si="99"/>
        <v>108</v>
      </c>
      <c r="C318" s="92" t="s">
        <v>73</v>
      </c>
      <c r="D318" s="92" t="s">
        <v>365</v>
      </c>
      <c r="E318" s="93">
        <v>1987</v>
      </c>
      <c r="F318" s="93">
        <v>1987</v>
      </c>
      <c r="G318" s="93" t="s">
        <v>45</v>
      </c>
      <c r="H318" s="93">
        <v>5</v>
      </c>
      <c r="I318" s="93">
        <v>3</v>
      </c>
      <c r="J318" s="52">
        <v>5170.7</v>
      </c>
      <c r="K318" s="52">
        <v>2871.7</v>
      </c>
      <c r="L318" s="52">
        <v>2299</v>
      </c>
      <c r="M318" s="94">
        <v>334</v>
      </c>
      <c r="N318" s="86">
        <f t="shared" si="103"/>
        <v>8408352.8849089202</v>
      </c>
      <c r="O318" s="52"/>
      <c r="P318" s="79">
        <v>2477837.44</v>
      </c>
      <c r="Q318" s="79"/>
      <c r="R318" s="79">
        <f>+AQ318+AR318</f>
        <v>992982.4</v>
      </c>
      <c r="S318" s="79">
        <v>4937533.0449089203</v>
      </c>
      <c r="T318" s="52">
        <f>+'Приложение №2'!E318-'Приложение №1'!P318-'Приложение №1'!Q318-'Приложение №1'!R318-'Приложение №1'!S318</f>
        <v>0</v>
      </c>
      <c r="U318" s="79">
        <f t="shared" si="102"/>
        <v>1626.153690005013</v>
      </c>
      <c r="V318" s="79">
        <f t="shared" si="102"/>
        <v>1626.153690005013</v>
      </c>
      <c r="W318" s="95">
        <v>2023</v>
      </c>
      <c r="X318" s="36" t="e">
        <f>+#REF!-'[1]Приложение №1'!$P1295</f>
        <v>#REF!</v>
      </c>
      <c r="Z318" s="38">
        <f t="shared" si="100"/>
        <v>44376055.650000006</v>
      </c>
      <c r="AA318" s="34">
        <v>6705846.8643129608</v>
      </c>
      <c r="AB318" s="34">
        <v>2389568.92118868</v>
      </c>
      <c r="AC318" s="34">
        <v>2496567.8323118398</v>
      </c>
      <c r="AD318" s="34">
        <v>1563009.3139332</v>
      </c>
      <c r="AE318" s="34">
        <v>0</v>
      </c>
      <c r="AF318" s="34"/>
      <c r="AG318" s="34">
        <v>257321.70331307995</v>
      </c>
      <c r="AH318" s="34">
        <v>0</v>
      </c>
      <c r="AI318" s="34">
        <v>12259308.387853799</v>
      </c>
      <c r="AJ318" s="34">
        <v>0</v>
      </c>
      <c r="AK318" s="34">
        <v>6365089.67499342</v>
      </c>
      <c r="AL318" s="34">
        <v>6865494.2663706001</v>
      </c>
      <c r="AM318" s="34">
        <v>4179375.6532000005</v>
      </c>
      <c r="AN318" s="39">
        <v>443760.55650000001</v>
      </c>
      <c r="AO318" s="40">
        <v>850712.47602241999</v>
      </c>
      <c r="AP318" s="114">
        <f>+N318-'Приложение №2'!E318</f>
        <v>0</v>
      </c>
      <c r="AQ318" s="36">
        <f>2578731.31-R110</f>
        <v>231073</v>
      </c>
      <c r="AR318" s="1">
        <f t="shared" si="95"/>
        <v>761909.4</v>
      </c>
      <c r="AS318" s="1">
        <f>+(K318*10+L318*20)*12*30-S110</f>
        <v>18869130.850000001</v>
      </c>
      <c r="AT318" s="36">
        <f t="shared" si="89"/>
        <v>-13931597.805091081</v>
      </c>
      <c r="AU318" s="36">
        <f>+P318-'[10]Приложение №1'!$P311</f>
        <v>0</v>
      </c>
      <c r="AV318" s="36">
        <f>+Q318-'[10]Приложение №1'!$Q311</f>
        <v>0</v>
      </c>
      <c r="AW318" s="36">
        <f>+R318-'[10]Приложение №1'!$R311</f>
        <v>0</v>
      </c>
      <c r="AX318" s="36">
        <f>+S318-'[10]Приложение №1'!$S311</f>
        <v>0</v>
      </c>
      <c r="AY318" s="36">
        <f>+T318-'[10]Приложение №1'!$T311</f>
        <v>0</v>
      </c>
    </row>
    <row r="319" spans="1:51" x14ac:dyDescent="0.25">
      <c r="A319" s="98">
        <f t="shared" si="98"/>
        <v>304</v>
      </c>
      <c r="B319" s="99">
        <f t="shared" si="99"/>
        <v>109</v>
      </c>
      <c r="C319" s="92" t="s">
        <v>73</v>
      </c>
      <c r="D319" s="92" t="s">
        <v>542</v>
      </c>
      <c r="E319" s="93">
        <v>1989</v>
      </c>
      <c r="F319" s="93">
        <v>2012</v>
      </c>
      <c r="G319" s="93" t="s">
        <v>45</v>
      </c>
      <c r="H319" s="93">
        <v>9</v>
      </c>
      <c r="I319" s="93">
        <v>1</v>
      </c>
      <c r="J319" s="52">
        <v>5704.32</v>
      </c>
      <c r="K319" s="52">
        <v>3900.7</v>
      </c>
      <c r="L319" s="52">
        <v>0</v>
      </c>
      <c r="M319" s="94">
        <v>280</v>
      </c>
      <c r="N319" s="86">
        <f t="shared" si="103"/>
        <v>4018667.23</v>
      </c>
      <c r="O319" s="52"/>
      <c r="P319" s="79"/>
      <c r="Q319" s="79"/>
      <c r="R319" s="79">
        <f>+AQ319+AR319</f>
        <v>2691688.4905999997</v>
      </c>
      <c r="S319" s="79">
        <f>+'Приложение №2'!E319-'Приложение №1'!R319</f>
        <v>1326978.7394000003</v>
      </c>
      <c r="T319" s="79">
        <v>0</v>
      </c>
      <c r="U319" s="52">
        <f t="shared" si="102"/>
        <v>1030.2425795370061</v>
      </c>
      <c r="V319" s="52">
        <f t="shared" si="102"/>
        <v>1030.2425795370061</v>
      </c>
      <c r="W319" s="95">
        <v>2023</v>
      </c>
      <c r="X319" s="36" t="e">
        <f>+#REF!-'[1]Приложение №1'!$P1479</f>
        <v>#REF!</v>
      </c>
      <c r="Z319" s="38">
        <f t="shared" si="100"/>
        <v>4018667.23</v>
      </c>
      <c r="AA319" s="34">
        <v>0</v>
      </c>
      <c r="AB319" s="34">
        <v>0</v>
      </c>
      <c r="AC319" s="34">
        <v>0</v>
      </c>
      <c r="AD319" s="34">
        <v>0</v>
      </c>
      <c r="AE319" s="34">
        <v>0</v>
      </c>
      <c r="AF319" s="34"/>
      <c r="AG319" s="34">
        <v>0</v>
      </c>
      <c r="AH319" s="34">
        <v>0</v>
      </c>
      <c r="AI319" s="34">
        <v>3789709.0289940001</v>
      </c>
      <c r="AJ319" s="34">
        <v>0</v>
      </c>
      <c r="AK319" s="34">
        <v>0</v>
      </c>
      <c r="AL319" s="34">
        <v>0</v>
      </c>
      <c r="AM319" s="34">
        <v>122084.94</v>
      </c>
      <c r="AN319" s="34">
        <v>24000</v>
      </c>
      <c r="AO319" s="40">
        <v>82873.261006000001</v>
      </c>
      <c r="AP319" s="114">
        <f>+N319-'Приложение №2'!E319</f>
        <v>0</v>
      </c>
      <c r="AQ319" s="1">
        <v>2162917.4</v>
      </c>
      <c r="AR319" s="1">
        <f>+(K319*13.29+L319*22.52)*12*0.85</f>
        <v>528771.09059999988</v>
      </c>
      <c r="AS319" s="1">
        <f>+(K319*13.29+L319*22.52)*12*30</f>
        <v>18662509.079999998</v>
      </c>
      <c r="AT319" s="36">
        <f t="shared" si="89"/>
        <v>-17335530.340599999</v>
      </c>
      <c r="AU319" s="36">
        <f>+P319-'[10]Приложение №1'!$P312</f>
        <v>0</v>
      </c>
      <c r="AV319" s="36">
        <f>+Q319-'[10]Приложение №1'!$Q312</f>
        <v>0</v>
      </c>
      <c r="AW319" s="36">
        <f>+R319-'[10]Приложение №1'!$R312</f>
        <v>0</v>
      </c>
      <c r="AX319" s="36">
        <f>+S319-'[10]Приложение №1'!$S312</f>
        <v>0</v>
      </c>
      <c r="AY319" s="36">
        <f>+T319-'[10]Приложение №1'!$T312</f>
        <v>0</v>
      </c>
    </row>
    <row r="320" spans="1:51" x14ac:dyDescent="0.25">
      <c r="A320" s="98">
        <f t="shared" si="98"/>
        <v>305</v>
      </c>
      <c r="B320" s="99">
        <f t="shared" si="99"/>
        <v>110</v>
      </c>
      <c r="C320" s="92" t="s">
        <v>73</v>
      </c>
      <c r="D320" s="92" t="s">
        <v>367</v>
      </c>
      <c r="E320" s="93">
        <v>1980</v>
      </c>
      <c r="F320" s="93">
        <v>2008</v>
      </c>
      <c r="G320" s="93" t="s">
        <v>52</v>
      </c>
      <c r="H320" s="93">
        <v>5</v>
      </c>
      <c r="I320" s="93">
        <v>6</v>
      </c>
      <c r="J320" s="52">
        <v>7149.4</v>
      </c>
      <c r="K320" s="52">
        <v>6325.2</v>
      </c>
      <c r="L320" s="52">
        <v>0</v>
      </c>
      <c r="M320" s="94">
        <v>293</v>
      </c>
      <c r="N320" s="86">
        <f t="shared" si="103"/>
        <v>17682096.61403282</v>
      </c>
      <c r="O320" s="52"/>
      <c r="P320" s="79">
        <v>9266556.7940246668</v>
      </c>
      <c r="Q320" s="79"/>
      <c r="R320" s="79">
        <f>+AQ320+AR320-R113</f>
        <v>371756.49000000022</v>
      </c>
      <c r="S320" s="79">
        <f>+AS320-S113</f>
        <v>0</v>
      </c>
      <c r="T320" s="79">
        <f>+'Приложение №2'!E320-'Приложение №1'!P320-'Приложение №1'!R320-'Приложение №1'!S320</f>
        <v>8043783.3300081529</v>
      </c>
      <c r="U320" s="52">
        <f t="shared" si="102"/>
        <v>2795.5000022185577</v>
      </c>
      <c r="V320" s="52">
        <f t="shared" si="102"/>
        <v>2795.5000022185577</v>
      </c>
      <c r="W320" s="95">
        <v>2023</v>
      </c>
      <c r="X320" s="36" t="e">
        <f>+#REF!-'[1]Приложение №1'!$P1337</f>
        <v>#REF!</v>
      </c>
      <c r="Z320" s="38">
        <f t="shared" si="100"/>
        <v>114548451.67</v>
      </c>
      <c r="AA320" s="34">
        <v>10489330.258041179</v>
      </c>
      <c r="AB320" s="34">
        <v>6066266.4462859211</v>
      </c>
      <c r="AC320" s="34">
        <v>6412492.7922270596</v>
      </c>
      <c r="AD320" s="34">
        <v>4889580.2685996005</v>
      </c>
      <c r="AE320" s="34">
        <v>1953287.2251610199</v>
      </c>
      <c r="AF320" s="34"/>
      <c r="AG320" s="34">
        <v>521212.05792599992</v>
      </c>
      <c r="AH320" s="34">
        <v>0</v>
      </c>
      <c r="AI320" s="34">
        <v>18672604.894377001</v>
      </c>
      <c r="AJ320" s="34">
        <v>0</v>
      </c>
      <c r="AK320" s="34">
        <v>36252968.326471262</v>
      </c>
      <c r="AL320" s="34">
        <v>14257827.475101</v>
      </c>
      <c r="AM320" s="34">
        <v>11711193.4519</v>
      </c>
      <c r="AN320" s="39">
        <v>1145484.5167</v>
      </c>
      <c r="AO320" s="40">
        <v>2176203.9572099601</v>
      </c>
      <c r="AP320" s="114">
        <f>+N320-'Приложение №2'!E320</f>
        <v>0</v>
      </c>
      <c r="AQ320" s="1">
        <v>3044323.81</v>
      </c>
      <c r="AR320" s="1">
        <f t="shared" ref="AR320:AR332" si="104">+(K320*10+L320*20)*12*0.85</f>
        <v>645170.4</v>
      </c>
      <c r="AS320" s="1">
        <f t="shared" ref="AS320:AS326" si="105">+(K320*10+L320*20)*12*30</f>
        <v>22770720</v>
      </c>
      <c r="AT320" s="36">
        <f t="shared" si="89"/>
        <v>-22770720</v>
      </c>
      <c r="AU320" s="36">
        <f>+P320-'[10]Приложение №1'!$P313</f>
        <v>0</v>
      </c>
      <c r="AV320" s="36">
        <f>+Q320-'[10]Приложение №1'!$Q313</f>
        <v>0</v>
      </c>
      <c r="AW320" s="36">
        <f>+R320-'[10]Приложение №1'!$R313</f>
        <v>0</v>
      </c>
      <c r="AX320" s="36">
        <f>+S320-'[10]Приложение №1'!$S313</f>
        <v>0</v>
      </c>
      <c r="AY320" s="36">
        <f>+T320-'[10]Приложение №1'!$T313</f>
        <v>0</v>
      </c>
    </row>
    <row r="321" spans="1:51" s="43" customFormat="1" x14ac:dyDescent="0.25">
      <c r="A321" s="98">
        <f t="shared" si="98"/>
        <v>306</v>
      </c>
      <c r="B321" s="99">
        <f t="shared" si="99"/>
        <v>111</v>
      </c>
      <c r="C321" s="92" t="s">
        <v>73</v>
      </c>
      <c r="D321" s="92" t="s">
        <v>593</v>
      </c>
      <c r="E321" s="93" t="s">
        <v>595</v>
      </c>
      <c r="F321" s="93"/>
      <c r="G321" s="93" t="s">
        <v>574</v>
      </c>
      <c r="H321" s="93" t="s">
        <v>586</v>
      </c>
      <c r="I321" s="93" t="s">
        <v>578</v>
      </c>
      <c r="J321" s="52">
        <v>7651.5</v>
      </c>
      <c r="K321" s="52">
        <v>6138</v>
      </c>
      <c r="L321" s="52">
        <v>119</v>
      </c>
      <c r="M321" s="94">
        <v>293</v>
      </c>
      <c r="N321" s="86">
        <f t="shared" si="103"/>
        <v>54474244.048956804</v>
      </c>
      <c r="O321" s="52">
        <v>0</v>
      </c>
      <c r="P321" s="79">
        <v>9563508.5829855986</v>
      </c>
      <c r="Q321" s="79">
        <v>0</v>
      </c>
      <c r="R321" s="79">
        <f>+AQ321+AR321</f>
        <v>3376163.3</v>
      </c>
      <c r="S321" s="79">
        <f>+AS321</f>
        <v>22953600</v>
      </c>
      <c r="T321" s="79">
        <f>+'Приложение №2'!E321-'Приложение №1'!P321-'Приложение №1'!R321-'Приложение №1'!S321</f>
        <v>18580972.165971205</v>
      </c>
      <c r="U321" s="52">
        <f t="shared" si="102"/>
        <v>8706.1281842667104</v>
      </c>
      <c r="V321" s="52">
        <f t="shared" si="102"/>
        <v>8706.1281842667104</v>
      </c>
      <c r="W321" s="95">
        <v>2023</v>
      </c>
      <c r="X321" s="43">
        <v>2205585.94</v>
      </c>
      <c r="Y321" s="43">
        <f>+(K321*9.1+L321*18.19)*12</f>
        <v>696244.91999999993</v>
      </c>
      <c r="AA321" s="44">
        <f>+N321-'[4]Приложение № 2'!E299</f>
        <v>45984699.238956802</v>
      </c>
      <c r="AD321" s="44">
        <f>+N321-'[4]Приложение № 2'!E299</f>
        <v>45984699.238956802</v>
      </c>
      <c r="AP321" s="114">
        <f>+N321-'Приложение №2'!E321</f>
        <v>0</v>
      </c>
      <c r="AQ321" s="43">
        <v>2725811.3</v>
      </c>
      <c r="AR321" s="1">
        <f t="shared" si="104"/>
        <v>650352</v>
      </c>
      <c r="AS321" s="1">
        <f t="shared" si="105"/>
        <v>22953600</v>
      </c>
      <c r="AT321" s="36">
        <f t="shared" si="89"/>
        <v>0</v>
      </c>
      <c r="AU321" s="36">
        <f>+P321-'[10]Приложение №1'!$P314</f>
        <v>0</v>
      </c>
      <c r="AV321" s="36">
        <f>+Q321-'[10]Приложение №1'!$Q314</f>
        <v>0</v>
      </c>
      <c r="AW321" s="36">
        <f>+R321-'[10]Приложение №1'!$R314</f>
        <v>0</v>
      </c>
      <c r="AX321" s="36">
        <f>+S321-'[10]Приложение №1'!$S314</f>
        <v>0</v>
      </c>
      <c r="AY321" s="36">
        <f>+T321-'[10]Приложение №1'!$T314</f>
        <v>0</v>
      </c>
    </row>
    <row r="322" spans="1:51" x14ac:dyDescent="0.25">
      <c r="A322" s="98">
        <f t="shared" si="98"/>
        <v>307</v>
      </c>
      <c r="B322" s="99">
        <f t="shared" si="99"/>
        <v>112</v>
      </c>
      <c r="C322" s="92" t="s">
        <v>73</v>
      </c>
      <c r="D322" s="92" t="s">
        <v>205</v>
      </c>
      <c r="E322" s="93">
        <v>1975</v>
      </c>
      <c r="F322" s="93">
        <v>2013</v>
      </c>
      <c r="G322" s="93" t="s">
        <v>45</v>
      </c>
      <c r="H322" s="93">
        <v>4</v>
      </c>
      <c r="I322" s="93">
        <v>4</v>
      </c>
      <c r="J322" s="52">
        <v>2912.6</v>
      </c>
      <c r="K322" s="52">
        <v>2004.3</v>
      </c>
      <c r="L322" s="52">
        <v>902.2</v>
      </c>
      <c r="M322" s="94">
        <v>104</v>
      </c>
      <c r="N322" s="86">
        <f t="shared" si="103"/>
        <v>14675956.192334456</v>
      </c>
      <c r="O322" s="52"/>
      <c r="P322" s="79"/>
      <c r="Q322" s="79"/>
      <c r="R322" s="79">
        <f>+AQ322+AR322</f>
        <v>2325190.8199999998</v>
      </c>
      <c r="S322" s="79">
        <f>+'Приложение №2'!E322-'Приложение №1'!R322</f>
        <v>12350765.372334456</v>
      </c>
      <c r="T322" s="79">
        <v>4.6566128730773926E-10</v>
      </c>
      <c r="U322" s="52">
        <f t="shared" si="102"/>
        <v>5049.3570247151065</v>
      </c>
      <c r="V322" s="52">
        <f t="shared" si="102"/>
        <v>5049.3570247151065</v>
      </c>
      <c r="W322" s="95">
        <v>2023</v>
      </c>
      <c r="X322" s="36" t="e">
        <f>+#REF!-'[1]Приложение №1'!$P1015</f>
        <v>#REF!</v>
      </c>
      <c r="Z322" s="38">
        <f t="shared" ref="Z322:Z328" si="106">SUM(AA322:AO322)</f>
        <v>33480583.039703999</v>
      </c>
      <c r="AA322" s="34">
        <v>4910426.619134401</v>
      </c>
      <c r="AB322" s="34">
        <v>1749786.8763320402</v>
      </c>
      <c r="AC322" s="34">
        <v>1828137.9504292798</v>
      </c>
      <c r="AD322" s="34">
        <v>1144529.9445770402</v>
      </c>
      <c r="AE322" s="34">
        <v>818458.35</v>
      </c>
      <c r="AF322" s="34"/>
      <c r="AG322" s="34">
        <v>188426.51279339998</v>
      </c>
      <c r="AH322" s="34">
        <v>0</v>
      </c>
      <c r="AI322" s="34">
        <v>8977006.9994345997</v>
      </c>
      <c r="AJ322" s="34">
        <v>0</v>
      </c>
      <c r="AK322" s="34">
        <v>4660903.59852558</v>
      </c>
      <c r="AL322" s="34">
        <v>5027330.1025222801</v>
      </c>
      <c r="AM322" s="34">
        <v>3221989.0267999996</v>
      </c>
      <c r="AN322" s="39">
        <v>327170.53649999999</v>
      </c>
      <c r="AO322" s="40">
        <v>626416.52265538019</v>
      </c>
      <c r="AP322" s="114">
        <f>+N322-'Приложение №2'!E322</f>
        <v>0</v>
      </c>
      <c r="AQ322" s="1">
        <v>1936703.42</v>
      </c>
      <c r="AR322" s="1">
        <f t="shared" si="104"/>
        <v>388487.39999999997</v>
      </c>
      <c r="AS322" s="1">
        <f t="shared" si="105"/>
        <v>13711320</v>
      </c>
      <c r="AT322" s="36">
        <f t="shared" si="89"/>
        <v>-1360554.6276655439</v>
      </c>
      <c r="AU322" s="36">
        <f>+P322-'[10]Приложение №1'!$P315</f>
        <v>0</v>
      </c>
      <c r="AV322" s="36">
        <f>+Q322-'[10]Приложение №1'!$Q315</f>
        <v>0</v>
      </c>
      <c r="AW322" s="36">
        <f>+R322-'[10]Приложение №1'!$R315</f>
        <v>0</v>
      </c>
      <c r="AX322" s="36">
        <f>+S322-'[10]Приложение №1'!$S315</f>
        <v>0</v>
      </c>
      <c r="AY322" s="36">
        <f>+T322-'[10]Приложение №1'!$T315</f>
        <v>0</v>
      </c>
    </row>
    <row r="323" spans="1:51" x14ac:dyDescent="0.25">
      <c r="A323" s="98">
        <f t="shared" si="98"/>
        <v>308</v>
      </c>
      <c r="B323" s="99">
        <f t="shared" si="99"/>
        <v>113</v>
      </c>
      <c r="C323" s="92" t="s">
        <v>73</v>
      </c>
      <c r="D323" s="92" t="s">
        <v>207</v>
      </c>
      <c r="E323" s="93">
        <v>1968</v>
      </c>
      <c r="F323" s="93">
        <v>2013</v>
      </c>
      <c r="G323" s="93" t="s">
        <v>45</v>
      </c>
      <c r="H323" s="93">
        <v>4</v>
      </c>
      <c r="I323" s="93">
        <v>2</v>
      </c>
      <c r="J323" s="52">
        <v>1340.1</v>
      </c>
      <c r="K323" s="52">
        <v>1250.0999999999999</v>
      </c>
      <c r="L323" s="52">
        <v>0</v>
      </c>
      <c r="M323" s="94">
        <v>47</v>
      </c>
      <c r="N323" s="86">
        <f t="shared" si="103"/>
        <v>494347.02441200003</v>
      </c>
      <c r="O323" s="52"/>
      <c r="P323" s="79"/>
      <c r="Q323" s="79"/>
      <c r="R323" s="79">
        <f>+'Приложение №2'!E323</f>
        <v>494347.02441200003</v>
      </c>
      <c r="S323" s="79">
        <f>+'Приложение №2'!E323-'Приложение №1'!R323</f>
        <v>0</v>
      </c>
      <c r="T323" s="79">
        <v>0</v>
      </c>
      <c r="U323" s="52">
        <f t="shared" si="102"/>
        <v>395.44598385089199</v>
      </c>
      <c r="V323" s="52">
        <f t="shared" si="102"/>
        <v>395.44598385089199</v>
      </c>
      <c r="W323" s="95">
        <v>2023</v>
      </c>
      <c r="X323" s="36" t="e">
        <f>+#REF!-'[1]Приложение №1'!$P696</f>
        <v>#REF!</v>
      </c>
      <c r="Z323" s="38">
        <f t="shared" si="106"/>
        <v>7345879.3544120006</v>
      </c>
      <c r="AA323" s="34">
        <v>0</v>
      </c>
      <c r="AB323" s="34">
        <v>0</v>
      </c>
      <c r="AC323" s="34">
        <v>0</v>
      </c>
      <c r="AD323" s="34">
        <v>0</v>
      </c>
      <c r="AE323" s="34">
        <v>491444.9</v>
      </c>
      <c r="AF323" s="34"/>
      <c r="AG323" s="34">
        <v>0</v>
      </c>
      <c r="AH323" s="34">
        <v>0</v>
      </c>
      <c r="AI323" s="34">
        <v>0</v>
      </c>
      <c r="AJ323" s="34">
        <v>0</v>
      </c>
      <c r="AK323" s="34">
        <v>2817572.53491042</v>
      </c>
      <c r="AL323" s="34">
        <v>3039081.7867057198</v>
      </c>
      <c r="AM323" s="34">
        <v>797894.04099999997</v>
      </c>
      <c r="AN323" s="39">
        <v>68910.799100000004</v>
      </c>
      <c r="AO323" s="40">
        <v>130975.29269586</v>
      </c>
      <c r="AP323" s="114">
        <f>+N323-'Приложение №2'!E323</f>
        <v>0</v>
      </c>
      <c r="AQ323" s="1">
        <v>547627.87</v>
      </c>
      <c r="AR323" s="1">
        <f t="shared" si="104"/>
        <v>127510.2</v>
      </c>
      <c r="AS323" s="1">
        <f t="shared" si="105"/>
        <v>4500360</v>
      </c>
      <c r="AT323" s="36">
        <f t="shared" si="89"/>
        <v>-4500360</v>
      </c>
      <c r="AU323" s="36">
        <f>+P323-'[10]Приложение №1'!$P316</f>
        <v>0</v>
      </c>
      <c r="AV323" s="36">
        <f>+Q323-'[10]Приложение №1'!$Q316</f>
        <v>0</v>
      </c>
      <c r="AW323" s="36">
        <f>+R323-'[10]Приложение №1'!$R316</f>
        <v>0</v>
      </c>
      <c r="AX323" s="36">
        <f>+S323-'[10]Приложение №1'!$S316</f>
        <v>0</v>
      </c>
      <c r="AY323" s="36">
        <f>+T323-'[10]Приложение №1'!$T316</f>
        <v>0</v>
      </c>
    </row>
    <row r="324" spans="1:51" x14ac:dyDescent="0.25">
      <c r="A324" s="98">
        <f t="shared" si="98"/>
        <v>309</v>
      </c>
      <c r="B324" s="99">
        <f t="shared" si="99"/>
        <v>114</v>
      </c>
      <c r="C324" s="92" t="s">
        <v>73</v>
      </c>
      <c r="D324" s="92" t="s">
        <v>370</v>
      </c>
      <c r="E324" s="93">
        <v>1993</v>
      </c>
      <c r="F324" s="93">
        <v>2013</v>
      </c>
      <c r="G324" s="93" t="s">
        <v>45</v>
      </c>
      <c r="H324" s="93">
        <v>5</v>
      </c>
      <c r="I324" s="93">
        <v>2</v>
      </c>
      <c r="J324" s="52">
        <v>2382.6999999999998</v>
      </c>
      <c r="K324" s="52">
        <v>2177.75</v>
      </c>
      <c r="L324" s="52">
        <v>0</v>
      </c>
      <c r="M324" s="94">
        <v>103</v>
      </c>
      <c r="N324" s="86">
        <f t="shared" si="103"/>
        <v>3954803.0756240012</v>
      </c>
      <c r="O324" s="52"/>
      <c r="P324" s="79">
        <f>+'Приложение №2'!E324-'Приложение №1'!R324</f>
        <v>2826319.835624001</v>
      </c>
      <c r="Q324" s="79"/>
      <c r="R324" s="79">
        <f>+AQ324+AR324-137216.27</f>
        <v>1128483.24</v>
      </c>
      <c r="S324" s="79">
        <f>+'Приложение №2'!E324-'Приложение №1'!P324-'Приложение №1'!Q324-'Приложение №1'!R324</f>
        <v>0</v>
      </c>
      <c r="T324" s="79">
        <f>+'Приложение №2'!E324-'Приложение №1'!P324-'Приложение №1'!Q324-'Приложение №1'!R324-'Приложение №1'!S324</f>
        <v>-2.3283064365386963E-10</v>
      </c>
      <c r="U324" s="52">
        <f t="shared" si="102"/>
        <v>1816.0041674315239</v>
      </c>
      <c r="V324" s="52">
        <f t="shared" si="102"/>
        <v>1816.0041674315239</v>
      </c>
      <c r="W324" s="95">
        <v>2023</v>
      </c>
      <c r="X324" s="36" t="e">
        <f>+#REF!-'[1]Приложение №1'!$P1288</f>
        <v>#REF!</v>
      </c>
      <c r="Z324" s="38">
        <f t="shared" si="106"/>
        <v>22932892.859999996</v>
      </c>
      <c r="AA324" s="34">
        <v>5269271.9163684594</v>
      </c>
      <c r="AB324" s="34">
        <v>1877658.2087747399</v>
      </c>
      <c r="AC324" s="34">
        <v>1961735.0389824603</v>
      </c>
      <c r="AD324" s="34">
        <v>1228170.1704375602</v>
      </c>
      <c r="AE324" s="34"/>
      <c r="AF324" s="34"/>
      <c r="AG324" s="34">
        <v>202196.39026187998</v>
      </c>
      <c r="AH324" s="34">
        <v>0</v>
      </c>
      <c r="AI324" s="34">
        <v>9633030.8035121989</v>
      </c>
      <c r="AJ324" s="34">
        <v>0</v>
      </c>
      <c r="AK324" s="34">
        <v>0</v>
      </c>
      <c r="AL324" s="34">
        <v>0</v>
      </c>
      <c r="AM324" s="34">
        <v>2090379.2508999999</v>
      </c>
      <c r="AN324" s="39">
        <v>229328.92859999998</v>
      </c>
      <c r="AO324" s="40">
        <v>441122.15216270008</v>
      </c>
      <c r="AP324" s="114">
        <f>+N324-'Приложение №2'!E324</f>
        <v>0</v>
      </c>
      <c r="AQ324" s="1">
        <v>1043569.01</v>
      </c>
      <c r="AR324" s="1">
        <f t="shared" si="104"/>
        <v>222130.5</v>
      </c>
      <c r="AS324" s="1">
        <f t="shared" si="105"/>
        <v>7839900</v>
      </c>
      <c r="AT324" s="36">
        <f t="shared" si="89"/>
        <v>-7839900</v>
      </c>
      <c r="AU324" s="36">
        <f>+P324-'[10]Приложение №1'!$P317</f>
        <v>0</v>
      </c>
      <c r="AV324" s="36">
        <f>+Q324-'[10]Приложение №1'!$Q317</f>
        <v>0</v>
      </c>
      <c r="AW324" s="36">
        <f>+R324-'[10]Приложение №1'!$R317</f>
        <v>0</v>
      </c>
      <c r="AX324" s="36">
        <f>+S324-'[10]Приложение №1'!$S317</f>
        <v>0</v>
      </c>
      <c r="AY324" s="36">
        <f>+T324-'[10]Приложение №1'!$T317</f>
        <v>0</v>
      </c>
    </row>
    <row r="325" spans="1:51" x14ac:dyDescent="0.25">
      <c r="A325" s="98">
        <f t="shared" si="98"/>
        <v>310</v>
      </c>
      <c r="B325" s="99">
        <f t="shared" si="99"/>
        <v>115</v>
      </c>
      <c r="C325" s="92" t="s">
        <v>73</v>
      </c>
      <c r="D325" s="92" t="s">
        <v>372</v>
      </c>
      <c r="E325" s="93">
        <v>1984</v>
      </c>
      <c r="F325" s="93">
        <v>1984</v>
      </c>
      <c r="G325" s="93" t="s">
        <v>52</v>
      </c>
      <c r="H325" s="93">
        <v>5</v>
      </c>
      <c r="I325" s="93">
        <v>6</v>
      </c>
      <c r="J325" s="52">
        <v>7096.75</v>
      </c>
      <c r="K325" s="52">
        <v>6228.7</v>
      </c>
      <c r="L325" s="52">
        <v>0</v>
      </c>
      <c r="M325" s="94">
        <v>298</v>
      </c>
      <c r="N325" s="86">
        <f t="shared" si="103"/>
        <v>16015618.41</v>
      </c>
      <c r="O325" s="52"/>
      <c r="P325" s="79"/>
      <c r="Q325" s="79"/>
      <c r="R325" s="79">
        <f>+AQ325+AR325</f>
        <v>3618454.07</v>
      </c>
      <c r="S325" s="79">
        <f>+'Приложение №2'!E325-'Приложение №1'!R325</f>
        <v>12397164.34</v>
      </c>
      <c r="T325" s="79">
        <v>4.6566128730773926E-10</v>
      </c>
      <c r="U325" s="52">
        <f t="shared" si="102"/>
        <v>2571.2618058342832</v>
      </c>
      <c r="V325" s="52">
        <f t="shared" si="102"/>
        <v>2571.2618058342832</v>
      </c>
      <c r="W325" s="95">
        <v>2023</v>
      </c>
      <c r="X325" s="36" t="e">
        <f>+#REF!-'[1]Приложение №1'!$P1099</f>
        <v>#REF!</v>
      </c>
      <c r="Z325" s="38">
        <f t="shared" si="106"/>
        <v>16247767.73</v>
      </c>
      <c r="AA325" s="34">
        <v>0</v>
      </c>
      <c r="AB325" s="34">
        <v>0</v>
      </c>
      <c r="AC325" s="34">
        <v>0</v>
      </c>
      <c r="AD325" s="34">
        <v>0</v>
      </c>
      <c r="AE325" s="34">
        <v>0</v>
      </c>
      <c r="AF325" s="34"/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14151058.29551442</v>
      </c>
      <c r="AM325" s="34">
        <v>1624776.773</v>
      </c>
      <c r="AN325" s="39">
        <v>162477.67730000001</v>
      </c>
      <c r="AO325" s="40">
        <v>309454.98418557999</v>
      </c>
      <c r="AP325" s="114">
        <f>+N325-'Приложение №2'!E325</f>
        <v>0</v>
      </c>
      <c r="AQ325" s="1">
        <v>2983126.67</v>
      </c>
      <c r="AR325" s="1">
        <f t="shared" si="104"/>
        <v>635327.4</v>
      </c>
      <c r="AS325" s="1">
        <f t="shared" si="105"/>
        <v>22423320</v>
      </c>
      <c r="AT325" s="36">
        <f t="shared" si="89"/>
        <v>-10026155.66</v>
      </c>
      <c r="AU325" s="36">
        <f>+P325-'[10]Приложение №1'!$P318</f>
        <v>0</v>
      </c>
      <c r="AV325" s="36">
        <f>+Q325-'[10]Приложение №1'!$Q318</f>
        <v>0</v>
      </c>
      <c r="AW325" s="36">
        <f>+R325-'[10]Приложение №1'!$R318</f>
        <v>0</v>
      </c>
      <c r="AX325" s="36">
        <f>+S325-'[10]Приложение №1'!$S318</f>
        <v>0</v>
      </c>
      <c r="AY325" s="36">
        <f>+T325-'[10]Приложение №1'!$T318</f>
        <v>0</v>
      </c>
    </row>
    <row r="326" spans="1:51" x14ac:dyDescent="0.25">
      <c r="A326" s="98">
        <f t="shared" si="98"/>
        <v>311</v>
      </c>
      <c r="B326" s="99">
        <f t="shared" si="99"/>
        <v>116</v>
      </c>
      <c r="C326" s="92" t="s">
        <v>73</v>
      </c>
      <c r="D326" s="92" t="s">
        <v>208</v>
      </c>
      <c r="E326" s="93">
        <v>1973</v>
      </c>
      <c r="F326" s="93">
        <v>2011</v>
      </c>
      <c r="G326" s="93" t="s">
        <v>45</v>
      </c>
      <c r="H326" s="93">
        <v>5</v>
      </c>
      <c r="I326" s="93">
        <v>4</v>
      </c>
      <c r="J326" s="52">
        <v>3343.7</v>
      </c>
      <c r="K326" s="52">
        <v>3061.9</v>
      </c>
      <c r="L326" s="52">
        <v>0</v>
      </c>
      <c r="M326" s="94">
        <v>160</v>
      </c>
      <c r="N326" s="86">
        <f t="shared" si="103"/>
        <v>7682194.3148301998</v>
      </c>
      <c r="O326" s="52"/>
      <c r="P326" s="79">
        <v>614563.23999999987</v>
      </c>
      <c r="Q326" s="79"/>
      <c r="R326" s="79">
        <f>+AQ326+AR326</f>
        <v>1696801.81</v>
      </c>
      <c r="S326" s="79">
        <f>+'Приложение №2'!E326-'Приложение №1'!P326-'Приложение №1'!Q326-'Приложение №1'!R326</f>
        <v>5370829.2648302</v>
      </c>
      <c r="T326" s="79">
        <f>+'Приложение №2'!E326-'Приложение №1'!P326-'Приложение №1'!Q326-'Приложение №1'!R326-'Приложение №1'!S326</f>
        <v>0</v>
      </c>
      <c r="U326" s="52">
        <f t="shared" si="102"/>
        <v>2508.9631649727944</v>
      </c>
      <c r="V326" s="52">
        <f t="shared" si="102"/>
        <v>2508.9631649727944</v>
      </c>
      <c r="W326" s="95">
        <v>2023</v>
      </c>
      <c r="X326" s="36" t="e">
        <f>+#REF!-'[1]Приложение №1'!$P900</f>
        <v>#REF!</v>
      </c>
      <c r="Z326" s="38">
        <f t="shared" si="106"/>
        <v>26291754.259999998</v>
      </c>
      <c r="AA326" s="34">
        <v>0</v>
      </c>
      <c r="AB326" s="34">
        <v>0</v>
      </c>
      <c r="AC326" s="34">
        <v>2724296.2008204604</v>
      </c>
      <c r="AD326" s="34">
        <v>0</v>
      </c>
      <c r="AE326" s="34">
        <v>0</v>
      </c>
      <c r="AF326" s="34"/>
      <c r="AG326" s="34">
        <v>0</v>
      </c>
      <c r="AH326" s="34">
        <v>0</v>
      </c>
      <c r="AI326" s="34">
        <v>13377560.538169799</v>
      </c>
      <c r="AJ326" s="34">
        <v>0</v>
      </c>
      <c r="AK326" s="34">
        <v>6945691.3623090005</v>
      </c>
      <c r="AL326" s="34">
        <v>0</v>
      </c>
      <c r="AM326" s="34">
        <v>2477285.4183</v>
      </c>
      <c r="AN326" s="39">
        <v>262917.54259999999</v>
      </c>
      <c r="AO326" s="40">
        <v>504003.19780074002</v>
      </c>
      <c r="AP326" s="114">
        <f>+N326-'Приложение №2'!E326</f>
        <v>0</v>
      </c>
      <c r="AQ326" s="1">
        <v>1384488.01</v>
      </c>
      <c r="AR326" s="1">
        <f t="shared" si="104"/>
        <v>312313.8</v>
      </c>
      <c r="AS326" s="1">
        <f t="shared" si="105"/>
        <v>11022840</v>
      </c>
      <c r="AT326" s="36">
        <f t="shared" si="89"/>
        <v>-5652010.7351698</v>
      </c>
      <c r="AU326" s="36">
        <f>+P326-'[10]Приложение №1'!$P319</f>
        <v>0</v>
      </c>
      <c r="AV326" s="36">
        <f>+Q326-'[10]Приложение №1'!$Q319</f>
        <v>0</v>
      </c>
      <c r="AW326" s="36">
        <f>+R326-'[10]Приложение №1'!$R319</f>
        <v>0</v>
      </c>
      <c r="AX326" s="36">
        <f>+S326-'[10]Приложение №1'!$S319</f>
        <v>0</v>
      </c>
      <c r="AY326" s="36">
        <f>+T326-'[10]Приложение №1'!$T319</f>
        <v>0</v>
      </c>
    </row>
    <row r="327" spans="1:51" x14ac:dyDescent="0.25">
      <c r="A327" s="98">
        <f t="shared" si="98"/>
        <v>312</v>
      </c>
      <c r="B327" s="99">
        <f t="shared" si="99"/>
        <v>117</v>
      </c>
      <c r="C327" s="92" t="s">
        <v>73</v>
      </c>
      <c r="D327" s="92" t="s">
        <v>479</v>
      </c>
      <c r="E327" s="93">
        <v>1966</v>
      </c>
      <c r="F327" s="93">
        <v>2013</v>
      </c>
      <c r="G327" s="93" t="s">
        <v>45</v>
      </c>
      <c r="H327" s="93">
        <v>4</v>
      </c>
      <c r="I327" s="93">
        <v>6</v>
      </c>
      <c r="J327" s="52">
        <v>2829.5</v>
      </c>
      <c r="K327" s="52">
        <v>2537.8000000000002</v>
      </c>
      <c r="L327" s="52">
        <v>230.6</v>
      </c>
      <c r="M327" s="94">
        <v>144</v>
      </c>
      <c r="N327" s="86">
        <f t="shared" si="103"/>
        <v>2498104.0629126206</v>
      </c>
      <c r="O327" s="52"/>
      <c r="P327" s="79"/>
      <c r="Q327" s="79"/>
      <c r="R327" s="79">
        <f>+AQ327+AR327</f>
        <v>102987.15999999992</v>
      </c>
      <c r="S327" s="79">
        <f>+'Приложение №2'!E327-'Приложение №1'!R327</f>
        <v>2395116.9029126205</v>
      </c>
      <c r="T327" s="79">
        <v>0</v>
      </c>
      <c r="U327" s="52">
        <f t="shared" si="102"/>
        <v>902.36384298245218</v>
      </c>
      <c r="V327" s="52">
        <f t="shared" si="102"/>
        <v>902.36384298245218</v>
      </c>
      <c r="W327" s="95">
        <v>2023</v>
      </c>
      <c r="X327" s="36" t="e">
        <f>+#REF!-'[1]Приложение №1'!$P1637</f>
        <v>#REF!</v>
      </c>
      <c r="Z327" s="38">
        <f t="shared" si="106"/>
        <v>15087934.029999999</v>
      </c>
      <c r="AA327" s="34">
        <v>6065034.6402882598</v>
      </c>
      <c r="AB327" s="34">
        <v>2161221.1824524999</v>
      </c>
      <c r="AC327" s="34">
        <v>2257995.2503873804</v>
      </c>
      <c r="AD327" s="34">
        <v>1413647.7960217199</v>
      </c>
      <c r="AE327" s="34">
        <v>864921.32273358025</v>
      </c>
      <c r="AF327" s="34"/>
      <c r="AG327" s="34">
        <v>232731.98563608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1657316.1065</v>
      </c>
      <c r="AN327" s="39">
        <v>150879.34030000001</v>
      </c>
      <c r="AO327" s="40">
        <v>284186.40568048006</v>
      </c>
      <c r="AP327" s="114">
        <f>+N327-'Приложение №2'!E327</f>
        <v>0</v>
      </c>
      <c r="AQ327" s="36">
        <f>1303433.04-R118</f>
        <v>-202910.84000000008</v>
      </c>
      <c r="AR327" s="1">
        <f t="shared" si="104"/>
        <v>305898</v>
      </c>
      <c r="AS327" s="1">
        <f>+(K327*10+L327*20)*12*30-S118</f>
        <v>7839932.5389768397</v>
      </c>
      <c r="AT327" s="36">
        <f t="shared" si="89"/>
        <v>-5444815.6360642193</v>
      </c>
      <c r="AU327" s="36">
        <f>+P327-'[10]Приложение №1'!$P320</f>
        <v>0</v>
      </c>
      <c r="AV327" s="36">
        <f>+Q327-'[10]Приложение №1'!$Q320</f>
        <v>0</v>
      </c>
      <c r="AW327" s="36">
        <f>+R327-'[10]Приложение №1'!$R320</f>
        <v>0</v>
      </c>
      <c r="AX327" s="36">
        <f>+S327-'[10]Приложение №1'!$S320</f>
        <v>0</v>
      </c>
      <c r="AY327" s="36">
        <f>+T327-'[10]Приложение №1'!$T320</f>
        <v>0</v>
      </c>
    </row>
    <row r="328" spans="1:51" x14ac:dyDescent="0.25">
      <c r="A328" s="98">
        <f t="shared" si="98"/>
        <v>313</v>
      </c>
      <c r="B328" s="99">
        <f t="shared" si="99"/>
        <v>118</v>
      </c>
      <c r="C328" s="92" t="s">
        <v>73</v>
      </c>
      <c r="D328" s="92" t="s">
        <v>210</v>
      </c>
      <c r="E328" s="93">
        <v>1971</v>
      </c>
      <c r="F328" s="93">
        <v>2013</v>
      </c>
      <c r="G328" s="93" t="s">
        <v>45</v>
      </c>
      <c r="H328" s="93">
        <v>4</v>
      </c>
      <c r="I328" s="93">
        <v>4</v>
      </c>
      <c r="J328" s="52">
        <v>3003.8</v>
      </c>
      <c r="K328" s="52">
        <v>2693.7</v>
      </c>
      <c r="L328" s="52">
        <v>0</v>
      </c>
      <c r="M328" s="94">
        <v>120</v>
      </c>
      <c r="N328" s="86">
        <f t="shared" si="103"/>
        <v>1024499.247894</v>
      </c>
      <c r="O328" s="52"/>
      <c r="P328" s="79">
        <v>0</v>
      </c>
      <c r="Q328" s="79"/>
      <c r="R328" s="79">
        <f>+'Приложение №2'!E328</f>
        <v>1024499.247894</v>
      </c>
      <c r="S328" s="79">
        <f>+'Приложение №2'!E328-'Приложение №1'!R328</f>
        <v>0</v>
      </c>
      <c r="T328" s="79">
        <v>0</v>
      </c>
      <c r="U328" s="52">
        <f t="shared" si="102"/>
        <v>380.3316063013699</v>
      </c>
      <c r="V328" s="52">
        <f t="shared" si="102"/>
        <v>380.3316063013699</v>
      </c>
      <c r="W328" s="95">
        <v>2023</v>
      </c>
      <c r="X328" s="36" t="e">
        <f>+#REF!-'[1]Приложение №1'!$P701</f>
        <v>#REF!</v>
      </c>
      <c r="Z328" s="38">
        <f t="shared" si="106"/>
        <v>21441082.737894002</v>
      </c>
      <c r="AA328" s="34">
        <v>0</v>
      </c>
      <c r="AB328" s="34">
        <v>2296919.6304310197</v>
      </c>
      <c r="AC328" s="34">
        <v>2399769.9437850602</v>
      </c>
      <c r="AD328" s="34">
        <v>0</v>
      </c>
      <c r="AE328" s="34">
        <v>1020388.92</v>
      </c>
      <c r="AF328" s="34"/>
      <c r="AG328" s="34">
        <v>247344.72404292002</v>
      </c>
      <c r="AH328" s="34">
        <v>0</v>
      </c>
      <c r="AI328" s="34">
        <v>0</v>
      </c>
      <c r="AJ328" s="34">
        <v>0</v>
      </c>
      <c r="AK328" s="34">
        <v>6118299.9556223992</v>
      </c>
      <c r="AL328" s="34">
        <v>6599302.6705422606</v>
      </c>
      <c r="AM328" s="34">
        <v>2162864.8599</v>
      </c>
      <c r="AN328" s="39">
        <v>205857.47699999998</v>
      </c>
      <c r="AO328" s="40">
        <v>390334.55657033995</v>
      </c>
      <c r="AP328" s="114">
        <f>+N328-'Приложение №2'!E328</f>
        <v>0</v>
      </c>
      <c r="AQ328" s="1">
        <f>1245150.45-129665.9434</f>
        <v>1115484.5066</v>
      </c>
      <c r="AR328" s="1">
        <f t="shared" si="104"/>
        <v>274757.39999999997</v>
      </c>
      <c r="AS328" s="1">
        <f>+(K328*10+L328*20)*12*30-552777.2166</f>
        <v>9144542.7833999991</v>
      </c>
      <c r="AT328" s="36">
        <f t="shared" si="89"/>
        <v>-9144542.7833999991</v>
      </c>
      <c r="AU328" s="36">
        <f>+P328-'[10]Приложение №1'!$P321</f>
        <v>0</v>
      </c>
      <c r="AV328" s="36">
        <f>+Q328-'[10]Приложение №1'!$Q321</f>
        <v>0</v>
      </c>
      <c r="AW328" s="36">
        <f>+R328-'[10]Приложение №1'!$R321</f>
        <v>0</v>
      </c>
      <c r="AX328" s="36">
        <f>+S328-'[10]Приложение №1'!$S321</f>
        <v>0</v>
      </c>
      <c r="AY328" s="36">
        <f>+T328-'[10]Приложение №1'!$T321</f>
        <v>0</v>
      </c>
    </row>
    <row r="329" spans="1:51" s="43" customFormat="1" x14ac:dyDescent="0.25">
      <c r="A329" s="98">
        <f t="shared" si="98"/>
        <v>314</v>
      </c>
      <c r="B329" s="99">
        <f t="shared" si="99"/>
        <v>119</v>
      </c>
      <c r="C329" s="92" t="s">
        <v>73</v>
      </c>
      <c r="D329" s="92" t="s">
        <v>657</v>
      </c>
      <c r="E329" s="93" t="s">
        <v>598</v>
      </c>
      <c r="F329" s="93"/>
      <c r="G329" s="93" t="s">
        <v>574</v>
      </c>
      <c r="H329" s="93" t="s">
        <v>583</v>
      </c>
      <c r="I329" s="93" t="s">
        <v>583</v>
      </c>
      <c r="J329" s="52">
        <v>2630.5</v>
      </c>
      <c r="K329" s="52">
        <v>2361.1</v>
      </c>
      <c r="L329" s="52">
        <v>37.5</v>
      </c>
      <c r="M329" s="94">
        <v>122</v>
      </c>
      <c r="N329" s="86">
        <f t="shared" si="103"/>
        <v>11931064.43</v>
      </c>
      <c r="O329" s="52">
        <v>0</v>
      </c>
      <c r="P329" s="79">
        <f>+'Приложение №2'!E329-'Приложение №1'!R329-'Приложение №1'!S329</f>
        <v>1780478.1500000004</v>
      </c>
      <c r="Q329" s="79">
        <v>0</v>
      </c>
      <c r="R329" s="79">
        <f>+AQ329+AR329</f>
        <v>1380626.28</v>
      </c>
      <c r="S329" s="79">
        <f>+AS329</f>
        <v>8769960</v>
      </c>
      <c r="T329" s="79">
        <v>0</v>
      </c>
      <c r="U329" s="52">
        <f t="shared" si="102"/>
        <v>4974.1784499291252</v>
      </c>
      <c r="V329" s="52">
        <f t="shared" si="102"/>
        <v>4974.1784499291252</v>
      </c>
      <c r="W329" s="95">
        <v>2023</v>
      </c>
      <c r="X329" s="43">
        <v>898574.26</v>
      </c>
      <c r="Y329" s="43">
        <f>+(K329*9.1+L329*18.19)*12</f>
        <v>266017.62</v>
      </c>
      <c r="Z329" s="128"/>
      <c r="AA329" s="130">
        <f>+N329-'[4]Приложение № 2'!E305</f>
        <v>-13837459.350000001</v>
      </c>
      <c r="AB329" s="128"/>
      <c r="AC329" s="128"/>
      <c r="AD329" s="130">
        <f>+N329-'[4]Приложение № 2'!E305</f>
        <v>-13837459.350000001</v>
      </c>
      <c r="AE329" s="128"/>
      <c r="AF329" s="128"/>
      <c r="AG329" s="128"/>
      <c r="AH329" s="128"/>
      <c r="AI329" s="128"/>
      <c r="AJ329" s="128"/>
      <c r="AK329" s="128"/>
      <c r="AL329" s="128"/>
      <c r="AM329" s="128"/>
      <c r="AN329" s="128"/>
      <c r="AO329" s="128"/>
      <c r="AP329" s="114">
        <f>+N329-'Приложение №2'!E329</f>
        <v>0</v>
      </c>
      <c r="AQ329" s="128">
        <v>1132144.08</v>
      </c>
      <c r="AR329" s="1">
        <f t="shared" si="104"/>
        <v>248482.19999999998</v>
      </c>
      <c r="AS329" s="1">
        <f>+(K329*10+L329*20)*12*30</f>
        <v>8769960</v>
      </c>
      <c r="AT329" s="36">
        <f t="shared" si="89"/>
        <v>0</v>
      </c>
      <c r="AU329" s="36">
        <f>+P329-'[10]Приложение №1'!$P322</f>
        <v>0</v>
      </c>
      <c r="AV329" s="36">
        <f>+Q329-'[10]Приложение №1'!$Q322</f>
        <v>0</v>
      </c>
      <c r="AW329" s="36">
        <f>+R329-'[10]Приложение №1'!$R322</f>
        <v>0</v>
      </c>
      <c r="AX329" s="36">
        <f>+S329-'[10]Приложение №1'!$S322</f>
        <v>0</v>
      </c>
      <c r="AY329" s="36">
        <f>+T329-'[10]Приложение №1'!$T322</f>
        <v>0</v>
      </c>
    </row>
    <row r="330" spans="1:51" x14ac:dyDescent="0.25">
      <c r="A330" s="98">
        <f t="shared" si="98"/>
        <v>315</v>
      </c>
      <c r="B330" s="99">
        <f t="shared" si="99"/>
        <v>120</v>
      </c>
      <c r="C330" s="92" t="s">
        <v>73</v>
      </c>
      <c r="D330" s="92" t="s">
        <v>373</v>
      </c>
      <c r="E330" s="93">
        <v>1995</v>
      </c>
      <c r="F330" s="93">
        <v>2013</v>
      </c>
      <c r="G330" s="93" t="s">
        <v>45</v>
      </c>
      <c r="H330" s="93">
        <v>5</v>
      </c>
      <c r="I330" s="93">
        <v>2</v>
      </c>
      <c r="J330" s="52">
        <v>2325.6999999999998</v>
      </c>
      <c r="K330" s="52">
        <v>1861.6</v>
      </c>
      <c r="L330" s="52">
        <v>0</v>
      </c>
      <c r="M330" s="94">
        <v>45</v>
      </c>
      <c r="N330" s="86">
        <f t="shared" si="103"/>
        <v>1835710.56090784</v>
      </c>
      <c r="O330" s="52"/>
      <c r="P330" s="79"/>
      <c r="Q330" s="79"/>
      <c r="R330" s="79">
        <f>+AQ330+AR330</f>
        <v>907762.26</v>
      </c>
      <c r="S330" s="79">
        <f>+'Приложение №2'!E330-'Приложение №1'!R330</f>
        <v>927948.30090784002</v>
      </c>
      <c r="T330" s="79">
        <f>+'Приложение №2'!E330-'Приложение №1'!P330-'Приложение №1'!Q330-'Приложение №1'!R330-'Приложение №1'!S330</f>
        <v>0</v>
      </c>
      <c r="U330" s="52">
        <f t="shared" si="102"/>
        <v>986.09290981297818</v>
      </c>
      <c r="V330" s="52">
        <f t="shared" si="102"/>
        <v>986.09290981297818</v>
      </c>
      <c r="W330" s="95">
        <v>2023</v>
      </c>
      <c r="X330" s="36" t="e">
        <f>+#REF!-'[1]Приложение №1'!$P1294</f>
        <v>#REF!</v>
      </c>
      <c r="Z330" s="38">
        <f>SUM(AA330:AO330)</f>
        <v>24619973.59</v>
      </c>
      <c r="AA330" s="34">
        <v>4453931.4770332193</v>
      </c>
      <c r="AB330" s="34">
        <v>1587118.89355698</v>
      </c>
      <c r="AC330" s="34">
        <v>1658186.10096636</v>
      </c>
      <c r="AD330" s="34">
        <v>1038129.3440137201</v>
      </c>
      <c r="AE330" s="34">
        <v>0</v>
      </c>
      <c r="AF330" s="34"/>
      <c r="AG330" s="34">
        <v>170909.54989416001</v>
      </c>
      <c r="AH330" s="34">
        <v>0</v>
      </c>
      <c r="AI330" s="34">
        <v>8142464.4194249995</v>
      </c>
      <c r="AJ330" s="34">
        <v>0</v>
      </c>
      <c r="AK330" s="34">
        <v>0</v>
      </c>
      <c r="AL330" s="34">
        <v>4559967.0846529808</v>
      </c>
      <c r="AM330" s="34">
        <v>2290484.5943999998</v>
      </c>
      <c r="AN330" s="39">
        <v>246199.7359</v>
      </c>
      <c r="AO330" s="40">
        <v>472582.39015758003</v>
      </c>
      <c r="AP330" s="114">
        <f>+N330-'Приложение №2'!E330</f>
        <v>0</v>
      </c>
      <c r="AQ330" s="42">
        <v>717879.06</v>
      </c>
      <c r="AR330" s="1">
        <f t="shared" si="104"/>
        <v>189883.19999999998</v>
      </c>
      <c r="AS330" s="1">
        <f>+(K330*10+L330*20)*12*30</f>
        <v>6701760</v>
      </c>
      <c r="AT330" s="36">
        <f t="shared" si="89"/>
        <v>-5773811.69909216</v>
      </c>
      <c r="AU330" s="36">
        <f>+P330-'[10]Приложение №1'!$P323</f>
        <v>0</v>
      </c>
      <c r="AV330" s="36">
        <f>+Q330-'[10]Приложение №1'!$Q323</f>
        <v>0</v>
      </c>
      <c r="AW330" s="36">
        <f>+R330-'[10]Приложение №1'!$R323</f>
        <v>0</v>
      </c>
      <c r="AX330" s="36">
        <f>+S330-'[10]Приложение №1'!$S323</f>
        <v>0</v>
      </c>
      <c r="AY330" s="36">
        <f>+T330-'[10]Приложение №1'!$T323</f>
        <v>0</v>
      </c>
    </row>
    <row r="331" spans="1:51" x14ac:dyDescent="0.25">
      <c r="A331" s="98">
        <f t="shared" si="98"/>
        <v>316</v>
      </c>
      <c r="B331" s="99">
        <f t="shared" si="99"/>
        <v>121</v>
      </c>
      <c r="C331" s="92" t="s">
        <v>73</v>
      </c>
      <c r="D331" s="92" t="s">
        <v>211</v>
      </c>
      <c r="E331" s="93">
        <v>1976</v>
      </c>
      <c r="F331" s="93">
        <v>2013</v>
      </c>
      <c r="G331" s="93" t="s">
        <v>45</v>
      </c>
      <c r="H331" s="93">
        <v>4</v>
      </c>
      <c r="I331" s="93">
        <v>4</v>
      </c>
      <c r="J331" s="52">
        <v>2850.8</v>
      </c>
      <c r="K331" s="52">
        <v>2612.3000000000002</v>
      </c>
      <c r="L331" s="52">
        <v>0</v>
      </c>
      <c r="M331" s="94">
        <v>135</v>
      </c>
      <c r="N331" s="86">
        <f t="shared" si="103"/>
        <v>1024198.037306</v>
      </c>
      <c r="O331" s="52"/>
      <c r="P331" s="79"/>
      <c r="Q331" s="79"/>
      <c r="R331" s="79">
        <f>+'Приложение №2'!E331</f>
        <v>1024198.037306</v>
      </c>
      <c r="S331" s="79">
        <f>+'Приложение №2'!E331-'Приложение №1'!R331</f>
        <v>0</v>
      </c>
      <c r="T331" s="79">
        <v>0</v>
      </c>
      <c r="U331" s="52">
        <f t="shared" si="102"/>
        <v>392.06754098151055</v>
      </c>
      <c r="V331" s="52">
        <f t="shared" si="102"/>
        <v>392.06754098151055</v>
      </c>
      <c r="W331" s="95">
        <v>2023</v>
      </c>
      <c r="X331" s="36" t="e">
        <f>+#REF!-'[1]Приложение №1'!$P704</f>
        <v>#REF!</v>
      </c>
      <c r="Z331" s="38">
        <f>SUM(AA331:AO331)</f>
        <v>9718452.3328623008</v>
      </c>
      <c r="AA331" s="34">
        <v>0</v>
      </c>
      <c r="AB331" s="34"/>
      <c r="AC331" s="34">
        <v>0</v>
      </c>
      <c r="AD331" s="34"/>
      <c r="AE331" s="34">
        <v>1013323.25</v>
      </c>
      <c r="AF331" s="34"/>
      <c r="AG331" s="34">
        <v>237743.37685980002</v>
      </c>
      <c r="AH331" s="34">
        <v>0</v>
      </c>
      <c r="AI331" s="34">
        <v>0</v>
      </c>
      <c r="AJ331" s="34">
        <v>0</v>
      </c>
      <c r="AK331" s="34">
        <v>5880801.6867473992</v>
      </c>
      <c r="AL331" s="34"/>
      <c r="AM331" s="34">
        <v>2042532.0290000001</v>
      </c>
      <c r="AN331" s="39">
        <v>187559.97450000001</v>
      </c>
      <c r="AO331" s="40">
        <v>356492.0157551</v>
      </c>
      <c r="AP331" s="114">
        <f>+N331-'Приложение №2'!E331</f>
        <v>0</v>
      </c>
      <c r="AQ331" s="42">
        <f>1147783.87-88084.66</f>
        <v>1059699.2100000002</v>
      </c>
      <c r="AR331" s="1">
        <f t="shared" si="104"/>
        <v>266454.59999999998</v>
      </c>
      <c r="AS331" s="1">
        <f>+(K331*10+L331*20)*12*30-2038331.33</f>
        <v>7365948.6699999999</v>
      </c>
      <c r="AT331" s="36">
        <f t="shared" si="89"/>
        <v>-7365948.6699999999</v>
      </c>
      <c r="AU331" s="36">
        <f>+P331-'[10]Приложение №1'!$P324</f>
        <v>0</v>
      </c>
      <c r="AV331" s="36">
        <f>+Q331-'[10]Приложение №1'!$Q324</f>
        <v>0</v>
      </c>
      <c r="AW331" s="36">
        <f>+R331-'[10]Приложение №1'!$R324</f>
        <v>0</v>
      </c>
      <c r="AX331" s="36">
        <f>+S331-'[10]Приложение №1'!$S324</f>
        <v>0</v>
      </c>
      <c r="AY331" s="36">
        <f>+T331-'[10]Приложение №1'!$T324</f>
        <v>0</v>
      </c>
    </row>
    <row r="332" spans="1:51" x14ac:dyDescent="0.25">
      <c r="A332" s="98">
        <f t="shared" si="98"/>
        <v>317</v>
      </c>
      <c r="B332" s="99">
        <f t="shared" si="99"/>
        <v>122</v>
      </c>
      <c r="C332" s="92" t="s">
        <v>73</v>
      </c>
      <c r="D332" s="92" t="s">
        <v>85</v>
      </c>
      <c r="E332" s="93">
        <v>1968</v>
      </c>
      <c r="F332" s="93">
        <v>2013</v>
      </c>
      <c r="G332" s="93" t="s">
        <v>45</v>
      </c>
      <c r="H332" s="93">
        <v>5</v>
      </c>
      <c r="I332" s="93">
        <v>5</v>
      </c>
      <c r="J332" s="52">
        <v>3261.1</v>
      </c>
      <c r="K332" s="52">
        <v>2512.5</v>
      </c>
      <c r="L332" s="52">
        <v>664.8</v>
      </c>
      <c r="M332" s="94">
        <v>128</v>
      </c>
      <c r="N332" s="86">
        <f t="shared" si="103"/>
        <v>1245038.665028</v>
      </c>
      <c r="O332" s="52"/>
      <c r="P332" s="79"/>
      <c r="Q332" s="79"/>
      <c r="R332" s="79">
        <f>+'Приложение №2'!E332</f>
        <v>1245038.665028</v>
      </c>
      <c r="S332" s="79">
        <f>+'Приложение №2'!E332-'Приложение №1'!R332</f>
        <v>0</v>
      </c>
      <c r="T332" s="79">
        <v>0</v>
      </c>
      <c r="U332" s="52">
        <f t="shared" ref="U332:V351" si="107">$N332/($K332+$L332)</f>
        <v>391.85429925660151</v>
      </c>
      <c r="V332" s="52">
        <f t="shared" si="107"/>
        <v>391.85429925660151</v>
      </c>
      <c r="W332" s="95">
        <v>2023</v>
      </c>
      <c r="X332" s="36" t="e">
        <f>+#REF!-'[1]Приложение №1'!$P430</f>
        <v>#REF!</v>
      </c>
      <c r="Z332" s="38">
        <f>SUM(AA332:AO332)</f>
        <v>30275329.636437476</v>
      </c>
      <c r="AA332" s="34">
        <v>6028027.9685480399</v>
      </c>
      <c r="AB332" s="34">
        <v>0</v>
      </c>
      <c r="AC332" s="34">
        <v>2244217.7771235602</v>
      </c>
      <c r="AD332" s="34">
        <v>0</v>
      </c>
      <c r="AE332" s="34">
        <v>1240916.79</v>
      </c>
      <c r="AF332" s="34"/>
      <c r="AG332" s="34">
        <v>0</v>
      </c>
      <c r="AH332" s="34">
        <v>0</v>
      </c>
      <c r="AI332" s="34">
        <v>11020152.319356598</v>
      </c>
      <c r="AJ332" s="34">
        <v>0</v>
      </c>
      <c r="AK332" s="34">
        <v>5721714.1000613989</v>
      </c>
      <c r="AL332" s="34">
        <v>0</v>
      </c>
      <c r="AM332" s="34">
        <v>3056047.9632999999</v>
      </c>
      <c r="AN332" s="39">
        <v>328671.8125</v>
      </c>
      <c r="AO332" s="40">
        <v>635580.90554787999</v>
      </c>
      <c r="AP332" s="114">
        <f>+N332-'Приложение №2'!E332</f>
        <v>0</v>
      </c>
      <c r="AQ332" s="1">
        <v>1018647.82</v>
      </c>
      <c r="AR332" s="1">
        <f t="shared" si="104"/>
        <v>391894.2</v>
      </c>
      <c r="AS332" s="1">
        <f>+(K332*10+L332*20)*12*30</f>
        <v>13831560</v>
      </c>
      <c r="AT332" s="36">
        <f t="shared" si="89"/>
        <v>-13831560</v>
      </c>
      <c r="AU332" s="36">
        <f>+P332-'[10]Приложение №1'!$P325</f>
        <v>0</v>
      </c>
      <c r="AV332" s="36">
        <f>+Q332-'[10]Приложение №1'!$Q325</f>
        <v>0</v>
      </c>
      <c r="AW332" s="36">
        <f>+R332-'[10]Приложение №1'!$R325</f>
        <v>0</v>
      </c>
      <c r="AX332" s="36">
        <f>+S332-'[10]Приложение №1'!$S325</f>
        <v>0</v>
      </c>
      <c r="AY332" s="36">
        <f>+T332-'[10]Приложение №1'!$T325</f>
        <v>0</v>
      </c>
    </row>
    <row r="333" spans="1:51" x14ac:dyDescent="0.25">
      <c r="A333" s="98">
        <f t="shared" ref="A333:A359" si="108">+A332+1</f>
        <v>318</v>
      </c>
      <c r="B333" s="99">
        <f t="shared" ref="B333:B359" si="109">+B332+1</f>
        <v>123</v>
      </c>
      <c r="C333" s="92" t="s">
        <v>73</v>
      </c>
      <c r="D333" s="92" t="s">
        <v>374</v>
      </c>
      <c r="E333" s="93">
        <v>1986</v>
      </c>
      <c r="F333" s="93">
        <v>2013</v>
      </c>
      <c r="G333" s="93" t="s">
        <v>45</v>
      </c>
      <c r="H333" s="93">
        <v>12</v>
      </c>
      <c r="I333" s="93">
        <v>1</v>
      </c>
      <c r="J333" s="52">
        <v>5358.08</v>
      </c>
      <c r="K333" s="52">
        <v>4351.1000000000004</v>
      </c>
      <c r="L333" s="52">
        <v>75.099999999999994</v>
      </c>
      <c r="M333" s="94">
        <v>175</v>
      </c>
      <c r="N333" s="86">
        <f t="shared" si="103"/>
        <v>3402678.6930303574</v>
      </c>
      <c r="O333" s="52"/>
      <c r="P333" s="79"/>
      <c r="Q333" s="79"/>
      <c r="R333" s="79">
        <f>+AQ333+AR333</f>
        <v>3249810.1642</v>
      </c>
      <c r="S333" s="79">
        <f>+'Приложение №2'!E333-'Приложение №1'!P333-'Приложение №1'!Q333-'Приложение №1'!R333</f>
        <v>152868.52883035736</v>
      </c>
      <c r="T333" s="79">
        <f>+'Приложение №2'!E333-'Приложение №1'!P333-'Приложение №1'!Q333-'Приложение №1'!R333-'Приложение №1'!S333</f>
        <v>0</v>
      </c>
      <c r="U333" s="52">
        <f t="shared" si="107"/>
        <v>768.75845940769887</v>
      </c>
      <c r="V333" s="52">
        <f t="shared" si="107"/>
        <v>768.75845940769887</v>
      </c>
      <c r="W333" s="95">
        <v>2023</v>
      </c>
      <c r="X333" s="36" t="e">
        <f>+#REF!-'[1]Приложение №1'!$P1298</f>
        <v>#REF!</v>
      </c>
      <c r="Z333" s="38">
        <f>SUM(AA333:AO333)</f>
        <v>79559391.959999993</v>
      </c>
      <c r="AA333" s="34">
        <v>8341354.4473349992</v>
      </c>
      <c r="AB333" s="34">
        <v>5553433.1235902393</v>
      </c>
      <c r="AC333" s="34">
        <v>3380551.53059988</v>
      </c>
      <c r="AD333" s="34">
        <v>3049959.7596686399</v>
      </c>
      <c r="AE333" s="34">
        <v>1113740.92605384</v>
      </c>
      <c r="AF333" s="34"/>
      <c r="AG333" s="34">
        <v>465647.12643960002</v>
      </c>
      <c r="AH333" s="34">
        <v>0</v>
      </c>
      <c r="AI333" s="34">
        <v>3947389.3810512</v>
      </c>
      <c r="AJ333" s="34">
        <v>0</v>
      </c>
      <c r="AK333" s="34">
        <v>34269240.723520316</v>
      </c>
      <c r="AL333" s="34">
        <v>9011986.1099326797</v>
      </c>
      <c r="AM333" s="34">
        <v>8118689.5914000003</v>
      </c>
      <c r="AN333" s="39">
        <v>795593.91959999991</v>
      </c>
      <c r="AO333" s="40">
        <v>1511805.3208086002</v>
      </c>
      <c r="AP333" s="114">
        <f>+N333-'Приложение №2'!E333</f>
        <v>0</v>
      </c>
      <c r="AQ333" s="1">
        <v>2642732.98</v>
      </c>
      <c r="AR333" s="1">
        <f>+(K333*13.29+L333*22.52)*12*0.85</f>
        <v>607077.18420000002</v>
      </c>
      <c r="AS333" s="1">
        <f>+(K333*13.29+L333*22.52)*12*30</f>
        <v>21426253.560000002</v>
      </c>
      <c r="AT333" s="36">
        <f t="shared" si="89"/>
        <v>-21273385.031169645</v>
      </c>
      <c r="AU333" s="36">
        <f>+P333-'[10]Приложение №1'!$P326</f>
        <v>0</v>
      </c>
      <c r="AV333" s="36">
        <f>+Q333-'[10]Приложение №1'!$Q326</f>
        <v>0</v>
      </c>
      <c r="AW333" s="36">
        <f>+R333-'[10]Приложение №1'!$R326</f>
        <v>0</v>
      </c>
      <c r="AX333" s="36">
        <f>+S333-'[10]Приложение №1'!$S326</f>
        <v>0</v>
      </c>
      <c r="AY333" s="36">
        <f>+T333-'[10]Приложение №1'!$T326</f>
        <v>0</v>
      </c>
    </row>
    <row r="334" spans="1:51" s="43" customFormat="1" x14ac:dyDescent="0.25">
      <c r="A334" s="98">
        <f t="shared" si="108"/>
        <v>319</v>
      </c>
      <c r="B334" s="99">
        <f t="shared" si="109"/>
        <v>124</v>
      </c>
      <c r="C334" s="92" t="s">
        <v>73</v>
      </c>
      <c r="D334" s="92" t="s">
        <v>480</v>
      </c>
      <c r="E334" s="93" t="s">
        <v>598</v>
      </c>
      <c r="F334" s="93"/>
      <c r="G334" s="93" t="s">
        <v>577</v>
      </c>
      <c r="H334" s="93" t="s">
        <v>583</v>
      </c>
      <c r="I334" s="93" t="s">
        <v>587</v>
      </c>
      <c r="J334" s="52">
        <v>5678.2</v>
      </c>
      <c r="K334" s="52">
        <v>4923.8</v>
      </c>
      <c r="L334" s="52">
        <v>69.900000000000006</v>
      </c>
      <c r="M334" s="94">
        <v>205</v>
      </c>
      <c r="N334" s="86">
        <f t="shared" si="103"/>
        <v>73380912.513798714</v>
      </c>
      <c r="O334" s="52">
        <v>0</v>
      </c>
      <c r="P334" s="79">
        <v>17605158.597932905</v>
      </c>
      <c r="Q334" s="79">
        <v>0</v>
      </c>
      <c r="R334" s="79">
        <f>+AQ334+AR334</f>
        <v>2797375.72</v>
      </c>
      <c r="S334" s="79">
        <f>+AS334</f>
        <v>18228960</v>
      </c>
      <c r="T334" s="79">
        <f>+'Приложение №2'!E334-'Приложение №1'!P334-'Приложение №1'!Q334-'Приложение №1'!R334-'Приложение №1'!S334</f>
        <v>34749418.19586581</v>
      </c>
      <c r="U334" s="52">
        <f t="shared" si="107"/>
        <v>14694.697822015483</v>
      </c>
      <c r="V334" s="52">
        <f t="shared" si="107"/>
        <v>14694.697822015483</v>
      </c>
      <c r="W334" s="95">
        <v>2023</v>
      </c>
      <c r="X334" s="43">
        <v>1831927.01</v>
      </c>
      <c r="Y334" s="43">
        <f>+(K334*9.1+L334*18.19)*12</f>
        <v>552936.73200000008</v>
      </c>
      <c r="Z334" s="128"/>
      <c r="AA334" s="130">
        <f>+N334-'[4]Приложение № 2'!E307</f>
        <v>71422771.353798717</v>
      </c>
      <c r="AB334" s="128"/>
      <c r="AC334" s="128"/>
      <c r="AD334" s="130">
        <f>+N334-'[4]Приложение № 2'!E307</f>
        <v>71422771.353798717</v>
      </c>
      <c r="AE334" s="128"/>
      <c r="AF334" s="128"/>
      <c r="AG334" s="128"/>
      <c r="AH334" s="128"/>
      <c r="AI334" s="128"/>
      <c r="AJ334" s="128"/>
      <c r="AK334" s="128"/>
      <c r="AL334" s="128"/>
      <c r="AM334" s="128"/>
      <c r="AN334" s="128"/>
      <c r="AO334" s="128"/>
      <c r="AP334" s="114">
        <f>+N334-'Приложение №2'!E334</f>
        <v>0</v>
      </c>
      <c r="AQ334" s="43">
        <v>2280888.52</v>
      </c>
      <c r="AR334" s="1">
        <f t="shared" ref="AR334:AR371" si="110">+(K334*10+L334*20)*12*0.85</f>
        <v>516487.2</v>
      </c>
      <c r="AS334" s="1">
        <f>+(K334*10+L334*20)*12*30</f>
        <v>18228960</v>
      </c>
      <c r="AT334" s="36">
        <f t="shared" si="89"/>
        <v>0</v>
      </c>
      <c r="AU334" s="36">
        <f>+P334-'[10]Приложение №1'!$P327</f>
        <v>0</v>
      </c>
      <c r="AV334" s="36">
        <f>+Q334-'[10]Приложение №1'!$Q327</f>
        <v>0</v>
      </c>
      <c r="AW334" s="36">
        <f>+R334-'[10]Приложение №1'!$R327</f>
        <v>0</v>
      </c>
      <c r="AX334" s="36">
        <f>+S334-'[10]Приложение №1'!$S327</f>
        <v>0</v>
      </c>
      <c r="AY334" s="36">
        <f>+T334-'[10]Приложение №1'!$T327</f>
        <v>0</v>
      </c>
    </row>
    <row r="335" spans="1:51" s="43" customFormat="1" x14ac:dyDescent="0.25">
      <c r="A335" s="98">
        <f t="shared" si="108"/>
        <v>320</v>
      </c>
      <c r="B335" s="99">
        <f t="shared" si="109"/>
        <v>125</v>
      </c>
      <c r="C335" s="92" t="s">
        <v>73</v>
      </c>
      <c r="D335" s="92" t="s">
        <v>694</v>
      </c>
      <c r="E335" s="93" t="s">
        <v>598</v>
      </c>
      <c r="F335" s="93"/>
      <c r="G335" s="93" t="s">
        <v>577</v>
      </c>
      <c r="H335" s="93" t="s">
        <v>583</v>
      </c>
      <c r="I335" s="93" t="s">
        <v>587</v>
      </c>
      <c r="J335" s="52">
        <v>5563.5</v>
      </c>
      <c r="K335" s="52">
        <v>4878.8999999999996</v>
      </c>
      <c r="L335" s="52">
        <v>141.30000000000001</v>
      </c>
      <c r="M335" s="94">
        <v>202</v>
      </c>
      <c r="N335" s="86">
        <f t="shared" si="103"/>
        <v>71696112.560389429</v>
      </c>
      <c r="O335" s="52">
        <v>0</v>
      </c>
      <c r="P335" s="79">
        <v>17148929.116796475</v>
      </c>
      <c r="Q335" s="79">
        <v>0</v>
      </c>
      <c r="R335" s="79">
        <f>+AQ335+AR335</f>
        <v>2911056.81</v>
      </c>
      <c r="S335" s="79">
        <f>+AS335</f>
        <v>18581400</v>
      </c>
      <c r="T335" s="79">
        <f>+'Приложение №2'!E335-'Приложение №1'!P335-'Приложение №1'!Q335-'Приложение №1'!R335-'Приложение №1'!S335</f>
        <v>33054726.633592948</v>
      </c>
      <c r="U335" s="52">
        <f t="shared" si="107"/>
        <v>14281.525150469988</v>
      </c>
      <c r="V335" s="52">
        <f t="shared" si="107"/>
        <v>14281.525150469988</v>
      </c>
      <c r="W335" s="95">
        <v>2023</v>
      </c>
      <c r="X335" s="43">
        <v>1863663.58</v>
      </c>
      <c r="Y335" s="43">
        <f>+(K335*9.1+L335*18.19)*12</f>
        <v>563618.84400000004</v>
      </c>
      <c r="Z335" s="128"/>
      <c r="AA335" s="130">
        <f>+N335-'[4]Приложение № 2'!E308</f>
        <v>66850723.220389426</v>
      </c>
      <c r="AB335" s="128"/>
      <c r="AC335" s="128"/>
      <c r="AD335" s="130">
        <f>+N335-'[4]Приложение № 2'!E308</f>
        <v>66850723.220389426</v>
      </c>
      <c r="AE335" s="128"/>
      <c r="AF335" s="128"/>
      <c r="AG335" s="128"/>
      <c r="AH335" s="128"/>
      <c r="AI335" s="128"/>
      <c r="AJ335" s="128"/>
      <c r="AK335" s="128"/>
      <c r="AL335" s="128"/>
      <c r="AM335" s="128"/>
      <c r="AN335" s="128"/>
      <c r="AO335" s="128"/>
      <c r="AP335" s="114">
        <f>+N335-'Приложение №2'!E335</f>
        <v>0</v>
      </c>
      <c r="AQ335" s="43">
        <v>2384583.81</v>
      </c>
      <c r="AR335" s="1">
        <f t="shared" si="110"/>
        <v>526473</v>
      </c>
      <c r="AS335" s="1">
        <f>+(K335*10+L335*20)*12*30</f>
        <v>18581400</v>
      </c>
      <c r="AT335" s="36">
        <f t="shared" si="89"/>
        <v>0</v>
      </c>
      <c r="AU335" s="36">
        <f>+P335-'[10]Приложение №1'!$P328</f>
        <v>0</v>
      </c>
      <c r="AV335" s="36">
        <f>+Q335-'[10]Приложение №1'!$Q328</f>
        <v>0</v>
      </c>
      <c r="AW335" s="36">
        <f>+R335-'[10]Приложение №1'!$R328</f>
        <v>0</v>
      </c>
      <c r="AX335" s="36">
        <f>+S335-'[10]Приложение №1'!$S328</f>
        <v>0</v>
      </c>
      <c r="AY335" s="36">
        <f>+T335-'[10]Приложение №1'!$T328</f>
        <v>0</v>
      </c>
    </row>
    <row r="336" spans="1:51" s="43" customFormat="1" x14ac:dyDescent="0.25">
      <c r="A336" s="98">
        <f t="shared" si="108"/>
        <v>321</v>
      </c>
      <c r="B336" s="99">
        <f t="shared" si="109"/>
        <v>126</v>
      </c>
      <c r="C336" s="92" t="s">
        <v>73</v>
      </c>
      <c r="D336" s="92" t="s">
        <v>662</v>
      </c>
      <c r="E336" s="93" t="s">
        <v>614</v>
      </c>
      <c r="F336" s="93"/>
      <c r="G336" s="93" t="s">
        <v>577</v>
      </c>
      <c r="H336" s="93" t="s">
        <v>583</v>
      </c>
      <c r="I336" s="93" t="s">
        <v>587</v>
      </c>
      <c r="J336" s="52">
        <v>5677.5</v>
      </c>
      <c r="K336" s="52">
        <v>4896.3999999999996</v>
      </c>
      <c r="L336" s="52">
        <v>72</v>
      </c>
      <c r="M336" s="94">
        <v>216</v>
      </c>
      <c r="N336" s="86">
        <f t="shared" si="103"/>
        <v>2279305.75</v>
      </c>
      <c r="O336" s="52">
        <v>0</v>
      </c>
      <c r="P336" s="79"/>
      <c r="Q336" s="79">
        <v>0</v>
      </c>
      <c r="R336" s="79"/>
      <c r="S336" s="79">
        <f>+AS336</f>
        <v>0</v>
      </c>
      <c r="T336" s="79">
        <f>+'Приложение №2'!E336-'Приложение №1'!P336-'Приложение №1'!Q336-'Приложение №1'!R336-'Приложение №1'!S336</f>
        <v>2279305.75</v>
      </c>
      <c r="U336" s="52">
        <f t="shared" si="107"/>
        <v>458.76051646405284</v>
      </c>
      <c r="V336" s="52">
        <f t="shared" si="107"/>
        <v>458.76051646405284</v>
      </c>
      <c r="W336" s="95">
        <v>2023</v>
      </c>
      <c r="X336" s="43">
        <v>1825680.39</v>
      </c>
      <c r="Y336" s="43">
        <f>+(K336*9.1+L336*18.19)*12</f>
        <v>550403.04</v>
      </c>
      <c r="Z336" s="128"/>
      <c r="AA336" s="130">
        <f>+N336-'[4]Приложение № 2'!E309</f>
        <v>962474.14999999991</v>
      </c>
      <c r="AB336" s="128"/>
      <c r="AC336" s="128"/>
      <c r="AD336" s="130">
        <f>+N336-'[4]Приложение № 2'!E309</f>
        <v>962474.14999999991</v>
      </c>
      <c r="AE336" s="128"/>
      <c r="AF336" s="128"/>
      <c r="AG336" s="128"/>
      <c r="AH336" s="128"/>
      <c r="AI336" s="128"/>
      <c r="AJ336" s="128"/>
      <c r="AK336" s="128"/>
      <c r="AL336" s="128"/>
      <c r="AM336" s="128"/>
      <c r="AN336" s="128"/>
      <c r="AO336" s="128"/>
      <c r="AP336" s="114">
        <f>+N336-'Приложение №2'!E336</f>
        <v>0</v>
      </c>
      <c r="AQ336" s="43">
        <v>2265420.6</v>
      </c>
      <c r="AR336" s="1">
        <f t="shared" si="110"/>
        <v>514120.8</v>
      </c>
      <c r="AS336" s="1">
        <f>+(K336*10+L336*20)*12*30-S121</f>
        <v>0</v>
      </c>
      <c r="AT336" s="36">
        <f t="shared" ref="AT336:AT399" si="111">+S336-AS336</f>
        <v>0</v>
      </c>
      <c r="AU336" s="36">
        <f>+P336-'[10]Приложение №1'!$P329</f>
        <v>0</v>
      </c>
      <c r="AV336" s="36">
        <f>+Q336-'[10]Приложение №1'!$Q329</f>
        <v>0</v>
      </c>
      <c r="AW336" s="36">
        <f>+R336-'[10]Приложение №1'!$R329</f>
        <v>0</v>
      </c>
      <c r="AX336" s="36">
        <f>+S336-'[10]Приложение №1'!$S329</f>
        <v>0</v>
      </c>
      <c r="AY336" s="36">
        <f>+T336-'[10]Приложение №1'!$T329</f>
        <v>0</v>
      </c>
    </row>
    <row r="337" spans="1:51" x14ac:dyDescent="0.25">
      <c r="A337" s="98">
        <f t="shared" si="108"/>
        <v>322</v>
      </c>
      <c r="B337" s="99">
        <f t="shared" si="109"/>
        <v>127</v>
      </c>
      <c r="C337" s="92" t="s">
        <v>73</v>
      </c>
      <c r="D337" s="92" t="s">
        <v>375</v>
      </c>
      <c r="E337" s="93">
        <v>1968</v>
      </c>
      <c r="F337" s="93">
        <v>2013</v>
      </c>
      <c r="G337" s="93" t="s">
        <v>45</v>
      </c>
      <c r="H337" s="93">
        <v>4</v>
      </c>
      <c r="I337" s="93">
        <v>3</v>
      </c>
      <c r="J337" s="52">
        <v>2488.5</v>
      </c>
      <c r="K337" s="52">
        <v>2348.1999999999998</v>
      </c>
      <c r="L337" s="52">
        <v>69.599999999999994</v>
      </c>
      <c r="M337" s="94">
        <v>56</v>
      </c>
      <c r="N337" s="86">
        <f t="shared" si="103"/>
        <v>1545862.696208</v>
      </c>
      <c r="O337" s="52"/>
      <c r="P337" s="79"/>
      <c r="Q337" s="79"/>
      <c r="R337" s="79"/>
      <c r="S337" s="79">
        <v>1545862.696208</v>
      </c>
      <c r="T337" s="52">
        <f>+'Приложение №2'!E337-'Приложение №1'!P337-'Приложение №1'!Q337-'Приложение №1'!R337-'Приложение №1'!S337</f>
        <v>0</v>
      </c>
      <c r="U337" s="79">
        <f t="shared" si="107"/>
        <v>639.36748126726786</v>
      </c>
      <c r="V337" s="79">
        <f t="shared" si="107"/>
        <v>639.36748126726786</v>
      </c>
      <c r="W337" s="95">
        <v>2023</v>
      </c>
      <c r="X337" s="36" t="e">
        <f>+#REF!-'[1]Приложение №1'!$P1315</f>
        <v>#REF!</v>
      </c>
      <c r="Z337" s="38">
        <f>SUM(AA337:AO337)</f>
        <v>5047649.354092991</v>
      </c>
      <c r="AA337" s="34">
        <v>0</v>
      </c>
      <c r="AB337" s="34">
        <v>2080965.3426794703</v>
      </c>
      <c r="AC337" s="34">
        <v>0</v>
      </c>
      <c r="AD337" s="34">
        <v>1397905.6390375202</v>
      </c>
      <c r="AE337" s="34">
        <v>1036272.8319720001</v>
      </c>
      <c r="AF337" s="34"/>
      <c r="AG337" s="34">
        <v>210866.25214200001</v>
      </c>
      <c r="AH337" s="34">
        <v>0</v>
      </c>
      <c r="AI337" s="34">
        <v>0</v>
      </c>
      <c r="AJ337" s="34">
        <v>0</v>
      </c>
      <c r="AK337" s="34">
        <v>0</v>
      </c>
      <c r="AL337" s="34">
        <v>0</v>
      </c>
      <c r="AM337" s="34">
        <v>173345.08000000002</v>
      </c>
      <c r="AN337" s="34">
        <v>44945.94</v>
      </c>
      <c r="AO337" s="40">
        <v>103348.268262</v>
      </c>
      <c r="AP337" s="114">
        <f>+N337-'Приложение №2'!E337</f>
        <v>0</v>
      </c>
      <c r="AQ337" s="1">
        <v>1248740.06</v>
      </c>
      <c r="AR337" s="1">
        <f t="shared" si="110"/>
        <v>253714.8</v>
      </c>
      <c r="AS337" s="1">
        <f>+(K337*10+L337*20)*12*30</f>
        <v>8954640</v>
      </c>
      <c r="AT337" s="36">
        <f t="shared" si="111"/>
        <v>-7408777.3037919998</v>
      </c>
      <c r="AU337" s="36">
        <f>+P337-'[10]Приложение №1'!$P330</f>
        <v>0</v>
      </c>
      <c r="AV337" s="36">
        <f>+Q337-'[10]Приложение №1'!$Q330</f>
        <v>0</v>
      </c>
      <c r="AW337" s="36">
        <f>+R337-'[10]Приложение №1'!$R330</f>
        <v>0</v>
      </c>
      <c r="AX337" s="36">
        <f>+S337-'[10]Приложение №1'!$S330</f>
        <v>0</v>
      </c>
      <c r="AY337" s="36">
        <f>+T337-'[10]Приложение №1'!$T330</f>
        <v>0</v>
      </c>
    </row>
    <row r="338" spans="1:51" s="43" customFormat="1" x14ac:dyDescent="0.25">
      <c r="A338" s="98">
        <f t="shared" si="108"/>
        <v>323</v>
      </c>
      <c r="B338" s="99">
        <f t="shared" si="109"/>
        <v>128</v>
      </c>
      <c r="C338" s="92" t="s">
        <v>73</v>
      </c>
      <c r="D338" s="92" t="s">
        <v>663</v>
      </c>
      <c r="E338" s="93" t="s">
        <v>589</v>
      </c>
      <c r="F338" s="93"/>
      <c r="G338" s="93" t="s">
        <v>574</v>
      </c>
      <c r="H338" s="93" t="s">
        <v>586</v>
      </c>
      <c r="I338" s="93" t="s">
        <v>583</v>
      </c>
      <c r="J338" s="52">
        <v>4831.3</v>
      </c>
      <c r="K338" s="52">
        <v>4321.7</v>
      </c>
      <c r="L338" s="52">
        <v>0</v>
      </c>
      <c r="M338" s="94">
        <v>196</v>
      </c>
      <c r="N338" s="86">
        <f t="shared" si="103"/>
        <v>2151481.9070239998</v>
      </c>
      <c r="O338" s="52">
        <v>0</v>
      </c>
      <c r="P338" s="79"/>
      <c r="Q338" s="79">
        <v>0</v>
      </c>
      <c r="R338" s="79">
        <f>+AQ338+AR338</f>
        <v>1333089.1699999997</v>
      </c>
      <c r="S338" s="79">
        <f>+'Приложение №2'!E338-'Приложение №1'!R338</f>
        <v>818392.73702400015</v>
      </c>
      <c r="T338" s="79">
        <v>0</v>
      </c>
      <c r="U338" s="52">
        <f t="shared" si="107"/>
        <v>497.83231298424232</v>
      </c>
      <c r="V338" s="52">
        <f t="shared" si="107"/>
        <v>497.83231298424232</v>
      </c>
      <c r="W338" s="95">
        <v>2023</v>
      </c>
      <c r="X338" s="43">
        <v>1600156.79</v>
      </c>
      <c r="Y338" s="43">
        <f>+(K338*9.1+L338*18.19)*12</f>
        <v>471929.6399999999</v>
      </c>
      <c r="Z338" s="128"/>
      <c r="AA338" s="130">
        <f>+N338-'[4]Приложение № 2'!E310</f>
        <v>858040.46702400013</v>
      </c>
      <c r="AB338" s="128"/>
      <c r="AC338" s="128"/>
      <c r="AD338" s="130">
        <f>+N338-'[4]Приложение № 2'!E310</f>
        <v>858040.46702400013</v>
      </c>
      <c r="AE338" s="128"/>
      <c r="AF338" s="128"/>
      <c r="AG338" s="128"/>
      <c r="AH338" s="128"/>
      <c r="AI338" s="128"/>
      <c r="AJ338" s="128"/>
      <c r="AK338" s="128"/>
      <c r="AL338" s="128"/>
      <c r="AM338" s="128"/>
      <c r="AN338" s="128"/>
      <c r="AO338" s="128"/>
      <c r="AP338" s="114">
        <f>+N338-'Приложение №2'!E338</f>
        <v>0</v>
      </c>
      <c r="AQ338" s="43">
        <f>2071971.63-1179695.86</f>
        <v>892275.76999999979</v>
      </c>
      <c r="AR338" s="1">
        <f t="shared" si="110"/>
        <v>440813.39999999997</v>
      </c>
      <c r="AS338" s="1">
        <f>+(K338*10+L338*20)*12*30-1591931.69</f>
        <v>13966188.310000001</v>
      </c>
      <c r="AT338" s="36">
        <f t="shared" si="111"/>
        <v>-13147795.572976001</v>
      </c>
      <c r="AU338" s="36">
        <f>+P338-'[10]Приложение №1'!$P331</f>
        <v>0</v>
      </c>
      <c r="AV338" s="36">
        <f>+Q338-'[10]Приложение №1'!$Q331</f>
        <v>0</v>
      </c>
      <c r="AW338" s="36">
        <f>+R338-'[10]Приложение №1'!$R331</f>
        <v>0</v>
      </c>
      <c r="AX338" s="36">
        <f>+S338-'[10]Приложение №1'!$S331</f>
        <v>0</v>
      </c>
      <c r="AY338" s="36">
        <f>+T338-'[10]Приложение №1'!$T331</f>
        <v>0</v>
      </c>
    </row>
    <row r="339" spans="1:51" s="43" customFormat="1" x14ac:dyDescent="0.25">
      <c r="A339" s="98">
        <f t="shared" si="108"/>
        <v>324</v>
      </c>
      <c r="B339" s="99">
        <f t="shared" si="109"/>
        <v>129</v>
      </c>
      <c r="C339" s="92" t="s">
        <v>73</v>
      </c>
      <c r="D339" s="92" t="s">
        <v>695</v>
      </c>
      <c r="E339" s="93" t="s">
        <v>582</v>
      </c>
      <c r="F339" s="93"/>
      <c r="G339" s="93" t="s">
        <v>574</v>
      </c>
      <c r="H339" s="93" t="s">
        <v>586</v>
      </c>
      <c r="I339" s="93" t="s">
        <v>583</v>
      </c>
      <c r="J339" s="52">
        <v>4859.5</v>
      </c>
      <c r="K339" s="52">
        <v>4274.3</v>
      </c>
      <c r="L339" s="52">
        <v>0</v>
      </c>
      <c r="M339" s="94">
        <v>197</v>
      </c>
      <c r="N339" s="86">
        <f t="shared" si="103"/>
        <v>2154465.066112</v>
      </c>
      <c r="O339" s="52">
        <v>0</v>
      </c>
      <c r="P339" s="79"/>
      <c r="Q339" s="79">
        <v>0</v>
      </c>
      <c r="R339" s="79">
        <f>+'Приложение №2'!E339</f>
        <v>2154465.066112</v>
      </c>
      <c r="S339" s="79">
        <f>+'Приложение №2'!E339-'Приложение №1'!R339</f>
        <v>0</v>
      </c>
      <c r="T339" s="79">
        <v>0</v>
      </c>
      <c r="U339" s="52">
        <f t="shared" si="107"/>
        <v>504.05097117937436</v>
      </c>
      <c r="V339" s="52">
        <f t="shared" si="107"/>
        <v>504.05097117937436</v>
      </c>
      <c r="W339" s="95">
        <v>2023</v>
      </c>
      <c r="X339" s="43">
        <v>1625579.3</v>
      </c>
      <c r="Y339" s="43">
        <f>+(K339*9.1+L339*18.19)*12</f>
        <v>466753.55999999994</v>
      </c>
      <c r="Z339" s="128"/>
      <c r="AA339" s="130">
        <f>+N339-'[4]Приложение № 2'!E311</f>
        <v>1010441.4261120001</v>
      </c>
      <c r="AB339" s="128"/>
      <c r="AC339" s="128"/>
      <c r="AD339" s="130">
        <f>+N339-'[4]Приложение № 2'!E311</f>
        <v>1010441.4261120001</v>
      </c>
      <c r="AE339" s="128"/>
      <c r="AF339" s="128"/>
      <c r="AG339" s="128"/>
      <c r="AH339" s="128"/>
      <c r="AI339" s="128"/>
      <c r="AJ339" s="128"/>
      <c r="AK339" s="128"/>
      <c r="AL339" s="128"/>
      <c r="AM339" s="128"/>
      <c r="AN339" s="128"/>
      <c r="AO339" s="128"/>
      <c r="AP339" s="114">
        <f>+N339-'Приложение №2'!E339</f>
        <v>0</v>
      </c>
      <c r="AQ339" s="43">
        <v>2094059.07</v>
      </c>
      <c r="AR339" s="1">
        <f t="shared" si="110"/>
        <v>435978.6</v>
      </c>
      <c r="AS339" s="1">
        <f>+(K339*10+L339*20)*12*30</f>
        <v>15387480</v>
      </c>
      <c r="AT339" s="36">
        <f t="shared" si="111"/>
        <v>-15387480</v>
      </c>
      <c r="AU339" s="36">
        <f>+P339-'[10]Приложение №1'!$P332</f>
        <v>0</v>
      </c>
      <c r="AV339" s="36">
        <f>+Q339-'[10]Приложение №1'!$Q332</f>
        <v>0</v>
      </c>
      <c r="AW339" s="36">
        <f>+R339-'[10]Приложение №1'!$R332</f>
        <v>0</v>
      </c>
      <c r="AX339" s="36">
        <f>+S339-'[10]Приложение №1'!$S332</f>
        <v>0</v>
      </c>
      <c r="AY339" s="36">
        <f>+T339-'[10]Приложение №1'!$T332</f>
        <v>0</v>
      </c>
    </row>
    <row r="340" spans="1:51" s="43" customFormat="1" x14ac:dyDescent="0.25">
      <c r="A340" s="98">
        <f t="shared" si="108"/>
        <v>325</v>
      </c>
      <c r="B340" s="99">
        <f t="shared" si="109"/>
        <v>130</v>
      </c>
      <c r="C340" s="92" t="s">
        <v>73</v>
      </c>
      <c r="D340" s="92" t="s">
        <v>658</v>
      </c>
      <c r="E340" s="93" t="s">
        <v>613</v>
      </c>
      <c r="F340" s="93"/>
      <c r="G340" s="93" t="s">
        <v>574</v>
      </c>
      <c r="H340" s="93" t="s">
        <v>583</v>
      </c>
      <c r="I340" s="93" t="s">
        <v>583</v>
      </c>
      <c r="J340" s="52">
        <v>2960.3</v>
      </c>
      <c r="K340" s="52">
        <v>2725</v>
      </c>
      <c r="L340" s="52">
        <v>0</v>
      </c>
      <c r="M340" s="94">
        <v>121</v>
      </c>
      <c r="N340" s="86">
        <f t="shared" si="103"/>
        <v>17851669.850000001</v>
      </c>
      <c r="O340" s="52">
        <v>0</v>
      </c>
      <c r="P340" s="79">
        <v>2155250.5499999993</v>
      </c>
      <c r="Q340" s="79">
        <v>0</v>
      </c>
      <c r="R340" s="79">
        <f t="shared" ref="R340:R371" si="112">+AQ340+AR340</f>
        <v>1611087.2</v>
      </c>
      <c r="S340" s="79">
        <f>+AS340</f>
        <v>9810000</v>
      </c>
      <c r="T340" s="79">
        <f>+'Приложение №2'!E340-'Приложение №1'!P340-'Приложение №1'!Q340-'Приложение №1'!R340-'Приложение №1'!S340</f>
        <v>4275332.0999999996</v>
      </c>
      <c r="U340" s="52">
        <f t="shared" si="107"/>
        <v>6551.0715045871566</v>
      </c>
      <c r="V340" s="52">
        <f t="shared" si="107"/>
        <v>6551.0715045871566</v>
      </c>
      <c r="W340" s="95">
        <v>2023</v>
      </c>
      <c r="X340" s="43">
        <v>1033423.53</v>
      </c>
      <c r="Y340" s="43">
        <f>+(K340*9.1+L340*18.19)*12</f>
        <v>297570</v>
      </c>
      <c r="Z340" s="128"/>
      <c r="AA340" s="130">
        <f>+N340-'[4]Приложение № 2'!E312</f>
        <v>16505164.150000002</v>
      </c>
      <c r="AB340" s="128"/>
      <c r="AC340" s="128"/>
      <c r="AD340" s="130">
        <f>+N340-'[4]Приложение № 2'!E312</f>
        <v>16505164.150000002</v>
      </c>
      <c r="AE340" s="128"/>
      <c r="AF340" s="128"/>
      <c r="AG340" s="128"/>
      <c r="AH340" s="128"/>
      <c r="AI340" s="128"/>
      <c r="AJ340" s="128"/>
      <c r="AK340" s="128"/>
      <c r="AL340" s="128"/>
      <c r="AM340" s="128"/>
      <c r="AN340" s="128"/>
      <c r="AO340" s="128"/>
      <c r="AP340" s="114">
        <f>+N340-'Приложение №2'!E340</f>
        <v>0</v>
      </c>
      <c r="AQ340" s="43">
        <v>1333137.2</v>
      </c>
      <c r="AR340" s="1">
        <f t="shared" si="110"/>
        <v>277950</v>
      </c>
      <c r="AS340" s="1">
        <f>+(K340*10+L340*20)*12*30</f>
        <v>9810000</v>
      </c>
      <c r="AT340" s="36">
        <f t="shared" si="111"/>
        <v>0</v>
      </c>
      <c r="AU340" s="36">
        <f>+P340-'[10]Приложение №1'!$P333</f>
        <v>0</v>
      </c>
      <c r="AV340" s="36">
        <f>+Q340-'[10]Приложение №1'!$Q333</f>
        <v>0</v>
      </c>
      <c r="AW340" s="36">
        <f>+R340-'[10]Приложение №1'!$R333</f>
        <v>0</v>
      </c>
      <c r="AX340" s="36">
        <f>+S340-'[10]Приложение №1'!$S333</f>
        <v>0</v>
      </c>
      <c r="AY340" s="36">
        <f>+T340-'[10]Приложение №1'!$T333</f>
        <v>0</v>
      </c>
    </row>
    <row r="341" spans="1:51" x14ac:dyDescent="0.25">
      <c r="A341" s="98">
        <f t="shared" si="108"/>
        <v>326</v>
      </c>
      <c r="B341" s="99">
        <f t="shared" si="109"/>
        <v>131</v>
      </c>
      <c r="C341" s="92" t="s">
        <v>73</v>
      </c>
      <c r="D341" s="92" t="s">
        <v>378</v>
      </c>
      <c r="E341" s="93">
        <v>1975</v>
      </c>
      <c r="F341" s="93">
        <v>2013</v>
      </c>
      <c r="G341" s="93" t="s">
        <v>52</v>
      </c>
      <c r="H341" s="93">
        <v>4</v>
      </c>
      <c r="I341" s="93">
        <v>6</v>
      </c>
      <c r="J341" s="52">
        <v>5531.3</v>
      </c>
      <c r="K341" s="52">
        <v>4842.7</v>
      </c>
      <c r="L341" s="52">
        <v>189.7</v>
      </c>
      <c r="M341" s="94">
        <v>224</v>
      </c>
      <c r="N341" s="86">
        <f t="shared" si="103"/>
        <v>43610106.900000006</v>
      </c>
      <c r="O341" s="52"/>
      <c r="P341" s="79">
        <v>8083380.5966666685</v>
      </c>
      <c r="Q341" s="79"/>
      <c r="R341" s="79">
        <f t="shared" si="112"/>
        <v>2600624.41</v>
      </c>
      <c r="S341" s="79">
        <f>+AS341</f>
        <v>18799560</v>
      </c>
      <c r="T341" s="79">
        <f>+'Приложение №2'!E341-'Приложение №1'!P341-'Приложение №1'!Q341-'Приложение №1'!R341-'Приложение №1'!S341</f>
        <v>14126541.893333334</v>
      </c>
      <c r="U341" s="52">
        <f t="shared" si="107"/>
        <v>8665.8665646609988</v>
      </c>
      <c r="V341" s="52">
        <f t="shared" si="107"/>
        <v>8665.8665646609988</v>
      </c>
      <c r="W341" s="95">
        <v>2023</v>
      </c>
      <c r="X341" s="36" t="e">
        <f>+#REF!-'[1]Приложение №1'!$P1106</f>
        <v>#REF!</v>
      </c>
      <c r="Z341" s="38">
        <f t="shared" ref="Z341:Z355" si="113">SUM(AA341:AO341)</f>
        <v>87511152.000000015</v>
      </c>
      <c r="AA341" s="34">
        <v>8013494.3878080007</v>
      </c>
      <c r="AB341" s="34">
        <v>4634422.8779520001</v>
      </c>
      <c r="AC341" s="34">
        <v>4898928.1239359993</v>
      </c>
      <c r="AD341" s="34">
        <v>3735474.3417600002</v>
      </c>
      <c r="AE341" s="34">
        <v>1492245.5325120001</v>
      </c>
      <c r="AF341" s="34"/>
      <c r="AG341" s="34">
        <v>398188.42560000002</v>
      </c>
      <c r="AH341" s="34">
        <v>0</v>
      </c>
      <c r="AI341" s="34">
        <v>14265240.0912</v>
      </c>
      <c r="AJ341" s="34">
        <v>0</v>
      </c>
      <c r="AK341" s="34">
        <v>27696044.559456002</v>
      </c>
      <c r="AL341" s="34">
        <v>10892499.105599999</v>
      </c>
      <c r="AM341" s="34">
        <v>8946956.6400000006</v>
      </c>
      <c r="AN341" s="39">
        <v>875111.52</v>
      </c>
      <c r="AO341" s="40">
        <v>1662546.394176</v>
      </c>
      <c r="AP341" s="114">
        <f>+N341-'Приложение №2'!E341</f>
        <v>0</v>
      </c>
      <c r="AQ341" s="1">
        <f>2505054.36-114158.29-322925.86</f>
        <v>2067970.21</v>
      </c>
      <c r="AR341" s="1">
        <f t="shared" si="110"/>
        <v>532654.19999999995</v>
      </c>
      <c r="AS341" s="1">
        <f>+(K341*10+L341*20)*12*30</f>
        <v>18799560</v>
      </c>
      <c r="AT341" s="36">
        <f t="shared" si="111"/>
        <v>0</v>
      </c>
      <c r="AU341" s="36">
        <f>+P341-'[10]Приложение №1'!$P334</f>
        <v>0</v>
      </c>
      <c r="AV341" s="36">
        <f>+Q341-'[10]Приложение №1'!$Q334</f>
        <v>0</v>
      </c>
      <c r="AW341" s="36">
        <f>+R341-'[10]Приложение №1'!$R334</f>
        <v>0</v>
      </c>
      <c r="AX341" s="36">
        <f>+S341-'[10]Приложение №1'!$S334</f>
        <v>0</v>
      </c>
      <c r="AY341" s="36">
        <f>+T341-'[10]Приложение №1'!$T334</f>
        <v>0</v>
      </c>
    </row>
    <row r="342" spans="1:51" x14ac:dyDescent="0.25">
      <c r="A342" s="98">
        <f t="shared" si="108"/>
        <v>327</v>
      </c>
      <c r="B342" s="99">
        <f t="shared" si="109"/>
        <v>132</v>
      </c>
      <c r="C342" s="92" t="s">
        <v>73</v>
      </c>
      <c r="D342" s="92" t="s">
        <v>380</v>
      </c>
      <c r="E342" s="93">
        <v>1974</v>
      </c>
      <c r="F342" s="93">
        <v>2013</v>
      </c>
      <c r="G342" s="93" t="s">
        <v>52</v>
      </c>
      <c r="H342" s="93">
        <v>4</v>
      </c>
      <c r="I342" s="93">
        <v>4</v>
      </c>
      <c r="J342" s="52">
        <v>3940.9</v>
      </c>
      <c r="K342" s="52">
        <v>3373.8</v>
      </c>
      <c r="L342" s="52">
        <v>212.7</v>
      </c>
      <c r="M342" s="94">
        <v>140</v>
      </c>
      <c r="N342" s="86">
        <f t="shared" si="103"/>
        <v>2202974.3462407398</v>
      </c>
      <c r="O342" s="52"/>
      <c r="P342" s="79"/>
      <c r="Q342" s="79"/>
      <c r="R342" s="79">
        <f t="shared" si="112"/>
        <v>1982331.96</v>
      </c>
      <c r="S342" s="79">
        <f>+'Приложение №2'!E342-'Приложение №1'!R342</f>
        <v>220642.38624073984</v>
      </c>
      <c r="T342" s="79"/>
      <c r="U342" s="52">
        <f t="shared" si="107"/>
        <v>614.24072110434679</v>
      </c>
      <c r="V342" s="52">
        <f t="shared" si="107"/>
        <v>614.24072110434679</v>
      </c>
      <c r="W342" s="95">
        <v>2023</v>
      </c>
      <c r="X342" s="36" t="e">
        <f>+#REF!-'[1]Приложение №1'!$P1306</f>
        <v>#REF!</v>
      </c>
      <c r="Z342" s="38">
        <f t="shared" si="113"/>
        <v>62533714.207893997</v>
      </c>
      <c r="AA342" s="34">
        <v>6056878.3300000001</v>
      </c>
      <c r="AB342" s="34">
        <v>3324136.3562038802</v>
      </c>
      <c r="AC342" s="34">
        <v>3513858.2605085401</v>
      </c>
      <c r="AD342" s="34">
        <v>2679346.7940094802</v>
      </c>
      <c r="AE342" s="34">
        <v>1070344.1973180603</v>
      </c>
      <c r="AF342" s="34"/>
      <c r="AG342" s="34">
        <v>285608.94385380001</v>
      </c>
      <c r="AH342" s="34">
        <v>0</v>
      </c>
      <c r="AI342" s="34">
        <v>10232040.652318798</v>
      </c>
      <c r="AJ342" s="34">
        <v>0</v>
      </c>
      <c r="AK342" s="34">
        <v>19865564.963811003</v>
      </c>
      <c r="AL342" s="34">
        <v>7812871.9105562996</v>
      </c>
      <c r="AM342" s="34">
        <v>5963728.8811999997</v>
      </c>
      <c r="AN342" s="39">
        <v>570673.40870000003</v>
      </c>
      <c r="AO342" s="40">
        <v>1158661.5094141401</v>
      </c>
      <c r="AP342" s="114">
        <f>+N342-'Приложение №2'!E342</f>
        <v>0</v>
      </c>
      <c r="AQ342" s="1">
        <f>1707386.79-112573.23</f>
        <v>1594813.56</v>
      </c>
      <c r="AR342" s="1">
        <f t="shared" si="110"/>
        <v>387518.39999999997</v>
      </c>
      <c r="AS342" s="1">
        <f>+(K342*10+L342*20)*12*30-810211.65</f>
        <v>12866908.35</v>
      </c>
      <c r="AT342" s="36">
        <f t="shared" si="111"/>
        <v>-12646265.96375926</v>
      </c>
      <c r="AU342" s="36">
        <f>+P342-'[10]Приложение №1'!$P335</f>
        <v>0</v>
      </c>
      <c r="AV342" s="36">
        <f>+Q342-'[10]Приложение №1'!$Q335</f>
        <v>0</v>
      </c>
      <c r="AW342" s="36">
        <f>+R342-'[10]Приложение №1'!$R335</f>
        <v>0</v>
      </c>
      <c r="AX342" s="36">
        <f>+S342-'[10]Приложение №1'!$S335</f>
        <v>0</v>
      </c>
      <c r="AY342" s="36">
        <f>+T342-'[10]Приложение №1'!$T335</f>
        <v>0</v>
      </c>
    </row>
    <row r="343" spans="1:51" x14ac:dyDescent="0.25">
      <c r="A343" s="98">
        <f t="shared" si="108"/>
        <v>328</v>
      </c>
      <c r="B343" s="99">
        <f t="shared" si="109"/>
        <v>133</v>
      </c>
      <c r="C343" s="92" t="s">
        <v>46</v>
      </c>
      <c r="D343" s="92" t="s">
        <v>87</v>
      </c>
      <c r="E343" s="93">
        <v>1962</v>
      </c>
      <c r="F343" s="93">
        <v>1962</v>
      </c>
      <c r="G343" s="93" t="s">
        <v>45</v>
      </c>
      <c r="H343" s="93">
        <v>2</v>
      </c>
      <c r="I343" s="93">
        <v>1</v>
      </c>
      <c r="J343" s="52">
        <v>618.70000000000005</v>
      </c>
      <c r="K343" s="52">
        <v>460.5</v>
      </c>
      <c r="L343" s="52">
        <v>0</v>
      </c>
      <c r="M343" s="94">
        <v>45</v>
      </c>
      <c r="N343" s="86">
        <f t="shared" si="103"/>
        <v>2228458.7877622</v>
      </c>
      <c r="O343" s="52"/>
      <c r="P343" s="79">
        <v>705615.63750000019</v>
      </c>
      <c r="Q343" s="79"/>
      <c r="R343" s="79">
        <f t="shared" si="112"/>
        <v>252901.75</v>
      </c>
      <c r="S343" s="79">
        <f>+'Приложение №2'!E343-'Приложение №1'!R343-P343</f>
        <v>1269941.4002621998</v>
      </c>
      <c r="T343" s="79">
        <f>+'Приложение №2'!E343-'Приложение №1'!P343-'Приложение №1'!Q343-'Приложение №1'!R343-'Приложение №1'!S343</f>
        <v>0</v>
      </c>
      <c r="U343" s="52">
        <f t="shared" si="107"/>
        <v>4839.2156086041259</v>
      </c>
      <c r="V343" s="52">
        <f t="shared" si="107"/>
        <v>4839.2156086041259</v>
      </c>
      <c r="W343" s="95">
        <v>2023</v>
      </c>
      <c r="X343" s="36" t="e">
        <f>+#REF!-'[1]Приложение №1'!$P640</f>
        <v>#REF!</v>
      </c>
      <c r="Z343" s="38">
        <f t="shared" si="113"/>
        <v>6521557.4500000002</v>
      </c>
      <c r="AA343" s="34">
        <v>0</v>
      </c>
      <c r="AB343" s="34">
        <v>875995.49980991997</v>
      </c>
      <c r="AC343" s="34">
        <v>411337.83054587996</v>
      </c>
      <c r="AD343" s="34">
        <v>350714.74954488</v>
      </c>
      <c r="AE343" s="34">
        <v>0</v>
      </c>
      <c r="AF343" s="34"/>
      <c r="AG343" s="34">
        <v>0</v>
      </c>
      <c r="AH343" s="34">
        <v>0</v>
      </c>
      <c r="AI343" s="34">
        <v>4074971.6952377995</v>
      </c>
      <c r="AJ343" s="34">
        <v>0</v>
      </c>
      <c r="AK343" s="34">
        <v>0</v>
      </c>
      <c r="AL343" s="34">
        <v>0</v>
      </c>
      <c r="AM343" s="34">
        <v>618389.92870000005</v>
      </c>
      <c r="AN343" s="39">
        <v>65215.574499999995</v>
      </c>
      <c r="AO343" s="40">
        <v>124932.17166151998</v>
      </c>
      <c r="AP343" s="114">
        <f>+N343-'Приложение №2'!E343</f>
        <v>0</v>
      </c>
      <c r="AQ343" s="1">
        <v>205930.75</v>
      </c>
      <c r="AR343" s="1">
        <f t="shared" si="110"/>
        <v>46971</v>
      </c>
      <c r="AS343" s="1">
        <f>+(K343*10+L343*20)*12*30-133800.13</f>
        <v>1523999.87</v>
      </c>
      <c r="AT343" s="36">
        <f t="shared" si="111"/>
        <v>-254058.4697378003</v>
      </c>
      <c r="AU343" s="36">
        <f>+P343-'[10]Приложение №1'!$P336</f>
        <v>0</v>
      </c>
      <c r="AV343" s="36">
        <f>+Q343-'[10]Приложение №1'!$Q336</f>
        <v>0</v>
      </c>
      <c r="AW343" s="36">
        <f>+R343-'[10]Приложение №1'!$R336</f>
        <v>0</v>
      </c>
      <c r="AX343" s="36">
        <f>+S343-'[10]Приложение №1'!$S336</f>
        <v>0</v>
      </c>
      <c r="AY343" s="36">
        <f>+T343-'[10]Приложение №1'!$T336</f>
        <v>0</v>
      </c>
    </row>
    <row r="344" spans="1:51" x14ac:dyDescent="0.25">
      <c r="A344" s="98">
        <f t="shared" si="108"/>
        <v>329</v>
      </c>
      <c r="B344" s="99">
        <f t="shared" si="109"/>
        <v>134</v>
      </c>
      <c r="C344" s="92" t="s">
        <v>221</v>
      </c>
      <c r="D344" s="92" t="s">
        <v>383</v>
      </c>
      <c r="E344" s="93">
        <v>1985</v>
      </c>
      <c r="F344" s="93">
        <v>1985</v>
      </c>
      <c r="G344" s="93" t="s">
        <v>45</v>
      </c>
      <c r="H344" s="93">
        <v>2</v>
      </c>
      <c r="I344" s="93">
        <v>2</v>
      </c>
      <c r="J344" s="52">
        <v>914.7</v>
      </c>
      <c r="K344" s="52">
        <v>845.7</v>
      </c>
      <c r="L344" s="52">
        <v>0</v>
      </c>
      <c r="M344" s="94">
        <v>33</v>
      </c>
      <c r="N344" s="86">
        <f t="shared" si="103"/>
        <v>5484113.5199999996</v>
      </c>
      <c r="O344" s="52"/>
      <c r="P344" s="79">
        <v>1932870.1700000009</v>
      </c>
      <c r="Q344" s="79"/>
      <c r="R344" s="79">
        <f t="shared" si="112"/>
        <v>515460.06999999995</v>
      </c>
      <c r="S344" s="79">
        <f>+'Приложение №2'!E344-'Приложение №1'!R344-P344</f>
        <v>3035783.2799999993</v>
      </c>
      <c r="T344" s="79">
        <v>0</v>
      </c>
      <c r="U344" s="52">
        <f t="shared" si="107"/>
        <v>6484.703228095068</v>
      </c>
      <c r="V344" s="52">
        <f t="shared" si="107"/>
        <v>6484.703228095068</v>
      </c>
      <c r="W344" s="95">
        <v>2023</v>
      </c>
      <c r="X344" s="36" t="e">
        <f>+#REF!-'[1]Приложение №1'!$P1120</f>
        <v>#REF!</v>
      </c>
      <c r="Z344" s="38">
        <f t="shared" si="113"/>
        <v>6296342.7100000009</v>
      </c>
      <c r="AA344" s="34">
        <v>2467275.9651212404</v>
      </c>
      <c r="AB344" s="34">
        <v>1501302.4198296599</v>
      </c>
      <c r="AC344" s="34">
        <v>707414.26194726001</v>
      </c>
      <c r="AD344" s="34">
        <v>602877.17677656002</v>
      </c>
      <c r="AE344" s="34">
        <v>0</v>
      </c>
      <c r="AF344" s="34"/>
      <c r="AG344" s="34">
        <v>262232.90488164005</v>
      </c>
      <c r="AH344" s="34">
        <v>0</v>
      </c>
      <c r="AI344" s="34">
        <v>0</v>
      </c>
      <c r="AJ344" s="34">
        <v>0</v>
      </c>
      <c r="AK344" s="34">
        <v>0</v>
      </c>
      <c r="AL344" s="34">
        <v>0</v>
      </c>
      <c r="AM344" s="34">
        <v>571103.86029999994</v>
      </c>
      <c r="AN344" s="39">
        <v>62963.427100000008</v>
      </c>
      <c r="AO344" s="40">
        <v>121172.69404364003</v>
      </c>
      <c r="AP344" s="114">
        <f>+N344-'Приложение №2'!E344</f>
        <v>0</v>
      </c>
      <c r="AQ344" s="41">
        <v>429198.67</v>
      </c>
      <c r="AR344" s="1">
        <f t="shared" si="110"/>
        <v>86261.4</v>
      </c>
      <c r="AS344" s="1">
        <f>+(K344*10+L344*20)*12*30</f>
        <v>3044520</v>
      </c>
      <c r="AT344" s="36">
        <f t="shared" si="111"/>
        <v>-8736.7200000006706</v>
      </c>
      <c r="AU344" s="36">
        <f>+P344-'[10]Приложение №1'!$P337</f>
        <v>0</v>
      </c>
      <c r="AV344" s="36">
        <f>+Q344-'[10]Приложение №1'!$Q337</f>
        <v>0</v>
      </c>
      <c r="AW344" s="36">
        <f>+R344-'[10]Приложение №1'!$R337</f>
        <v>0</v>
      </c>
      <c r="AX344" s="36">
        <f>+S344-'[10]Приложение №1'!$S337</f>
        <v>0</v>
      </c>
      <c r="AY344" s="36">
        <f>+T344-'[10]Приложение №1'!$T337</f>
        <v>0</v>
      </c>
    </row>
    <row r="345" spans="1:51" x14ac:dyDescent="0.25">
      <c r="A345" s="98">
        <f t="shared" si="108"/>
        <v>330</v>
      </c>
      <c r="B345" s="99">
        <f t="shared" si="109"/>
        <v>135</v>
      </c>
      <c r="C345" s="92" t="s">
        <v>221</v>
      </c>
      <c r="D345" s="92" t="s">
        <v>482</v>
      </c>
      <c r="E345" s="93">
        <v>1985</v>
      </c>
      <c r="F345" s="93">
        <v>2009</v>
      </c>
      <c r="G345" s="93" t="s">
        <v>45</v>
      </c>
      <c r="H345" s="93">
        <v>2</v>
      </c>
      <c r="I345" s="93">
        <v>3</v>
      </c>
      <c r="J345" s="52">
        <v>1493.5</v>
      </c>
      <c r="K345" s="52">
        <v>1376.8</v>
      </c>
      <c r="L345" s="52">
        <v>0</v>
      </c>
      <c r="M345" s="94">
        <v>60</v>
      </c>
      <c r="N345" s="86">
        <f t="shared" si="103"/>
        <v>10279133.729999999</v>
      </c>
      <c r="O345" s="52"/>
      <c r="P345" s="79">
        <v>1491506.5999999996</v>
      </c>
      <c r="Q345" s="79"/>
      <c r="R345" s="79">
        <f t="shared" si="112"/>
        <v>848133.92999999993</v>
      </c>
      <c r="S345" s="79">
        <f>+AS345</f>
        <v>4956480</v>
      </c>
      <c r="T345" s="79">
        <f>+'Приложение №2'!E345-'Приложение №1'!P345-'Приложение №1'!Q345-'Приложение №1'!R345-'Приложение №1'!S345</f>
        <v>2983013.1999999993</v>
      </c>
      <c r="U345" s="52">
        <f t="shared" si="107"/>
        <v>7465.9600014526432</v>
      </c>
      <c r="V345" s="52">
        <f t="shared" si="107"/>
        <v>7465.9600014526432</v>
      </c>
      <c r="W345" s="95">
        <v>2023</v>
      </c>
      <c r="X345" s="36" t="e">
        <f>+#REF!-'[1]Приложение №1'!$P1515</f>
        <v>#REF!</v>
      </c>
      <c r="Z345" s="38">
        <f t="shared" si="113"/>
        <v>10279133.73</v>
      </c>
      <c r="AA345" s="34">
        <v>4027966.8255372001</v>
      </c>
      <c r="AB345" s="34">
        <v>2450960.6744834399</v>
      </c>
      <c r="AC345" s="34">
        <v>1154893.5828968999</v>
      </c>
      <c r="AD345" s="34">
        <v>984230.91881016002</v>
      </c>
      <c r="AE345" s="34">
        <v>0</v>
      </c>
      <c r="AF345" s="34"/>
      <c r="AG345" s="34">
        <v>428109.96493607998</v>
      </c>
      <c r="AH345" s="34">
        <v>0</v>
      </c>
      <c r="AI345" s="34">
        <v>0</v>
      </c>
      <c r="AJ345" s="34">
        <v>0</v>
      </c>
      <c r="AK345" s="34">
        <v>0</v>
      </c>
      <c r="AL345" s="34">
        <v>0</v>
      </c>
      <c r="AM345" s="34">
        <v>932359.18539999996</v>
      </c>
      <c r="AN345" s="39">
        <v>102791.33730000001</v>
      </c>
      <c r="AO345" s="40">
        <v>197821.24063622003</v>
      </c>
      <c r="AP345" s="114">
        <f>+N345-'Приложение №2'!E345</f>
        <v>0</v>
      </c>
      <c r="AQ345" s="41">
        <v>707700.33</v>
      </c>
      <c r="AR345" s="1">
        <f t="shared" si="110"/>
        <v>140433.60000000001</v>
      </c>
      <c r="AS345" s="1">
        <f>+(K345*10+L345*20)*12*30</f>
        <v>4956480</v>
      </c>
      <c r="AT345" s="36">
        <f t="shared" si="111"/>
        <v>0</v>
      </c>
      <c r="AU345" s="36">
        <f>+P345-'[10]Приложение №1'!$P338</f>
        <v>0</v>
      </c>
      <c r="AV345" s="36">
        <f>+Q345-'[10]Приложение №1'!$Q338</f>
        <v>0</v>
      </c>
      <c r="AW345" s="36">
        <f>+R345-'[10]Приложение №1'!$R338</f>
        <v>0</v>
      </c>
      <c r="AX345" s="36">
        <f>+S345-'[10]Приложение №1'!$S338</f>
        <v>0</v>
      </c>
      <c r="AY345" s="36">
        <f>+T345-'[10]Приложение №1'!$T338</f>
        <v>0</v>
      </c>
    </row>
    <row r="346" spans="1:51" x14ac:dyDescent="0.25">
      <c r="A346" s="98">
        <f t="shared" si="108"/>
        <v>331</v>
      </c>
      <c r="B346" s="99">
        <f t="shared" si="109"/>
        <v>136</v>
      </c>
      <c r="C346" s="92" t="s">
        <v>221</v>
      </c>
      <c r="D346" s="92" t="s">
        <v>483</v>
      </c>
      <c r="E346" s="93">
        <v>1975</v>
      </c>
      <c r="F346" s="93">
        <v>1975</v>
      </c>
      <c r="G346" s="93" t="s">
        <v>45</v>
      </c>
      <c r="H346" s="93">
        <v>2</v>
      </c>
      <c r="I346" s="93">
        <v>2</v>
      </c>
      <c r="J346" s="52">
        <v>785.47</v>
      </c>
      <c r="K346" s="52">
        <v>729.06</v>
      </c>
      <c r="L346" s="52">
        <v>0</v>
      </c>
      <c r="M346" s="94">
        <v>32</v>
      </c>
      <c r="N346" s="86">
        <f t="shared" si="103"/>
        <v>5796292.5199999996</v>
      </c>
      <c r="O346" s="52"/>
      <c r="P346" s="79">
        <f>+'Приложение №2'!E346-'Приложение №1'!R346-'Приложение №1'!S346</f>
        <v>2735629.5699999994</v>
      </c>
      <c r="Q346" s="79"/>
      <c r="R346" s="79">
        <f t="shared" si="112"/>
        <v>436046.95</v>
      </c>
      <c r="S346" s="79">
        <f>+AS346</f>
        <v>2624616</v>
      </c>
      <c r="T346" s="79">
        <v>0</v>
      </c>
      <c r="U346" s="52">
        <f t="shared" si="107"/>
        <v>7950.3641949908097</v>
      </c>
      <c r="V346" s="52">
        <f t="shared" si="107"/>
        <v>7950.3641949908097</v>
      </c>
      <c r="W346" s="95">
        <v>2023</v>
      </c>
      <c r="X346" s="36" t="e">
        <f>+#REF!-'[1]Приложение №1'!$P1516</f>
        <v>#REF!</v>
      </c>
      <c r="Z346" s="38">
        <f t="shared" si="113"/>
        <v>5796292.5199999996</v>
      </c>
      <c r="AA346" s="34">
        <v>0</v>
      </c>
      <c r="AB346" s="34">
        <v>0</v>
      </c>
      <c r="AC346" s="34">
        <v>0</v>
      </c>
      <c r="AD346" s="34">
        <v>0</v>
      </c>
      <c r="AE346" s="34">
        <v>0</v>
      </c>
      <c r="AF346" s="34"/>
      <c r="AG346" s="34">
        <v>0</v>
      </c>
      <c r="AH346" s="34">
        <v>0</v>
      </c>
      <c r="AI346" s="34">
        <v>0</v>
      </c>
      <c r="AJ346" s="34">
        <v>0</v>
      </c>
      <c r="AK346" s="34">
        <v>5048304.1554640792</v>
      </c>
      <c r="AL346" s="34">
        <v>0</v>
      </c>
      <c r="AM346" s="34">
        <v>579629.25199999998</v>
      </c>
      <c r="AN346" s="39">
        <v>57962.925199999998</v>
      </c>
      <c r="AO346" s="40">
        <v>110396.18733591998</v>
      </c>
      <c r="AP346" s="114">
        <f>+N346-'Приложение №2'!E346</f>
        <v>0</v>
      </c>
      <c r="AQ346" s="41">
        <v>361682.83</v>
      </c>
      <c r="AR346" s="1">
        <f t="shared" si="110"/>
        <v>74364.12</v>
      </c>
      <c r="AS346" s="1">
        <f>+(K346*10+L346*20)*12*30</f>
        <v>2624616</v>
      </c>
      <c r="AT346" s="36">
        <f t="shared" si="111"/>
        <v>0</v>
      </c>
      <c r="AU346" s="36">
        <f>+P346-'[10]Приложение №1'!$P339</f>
        <v>0</v>
      </c>
      <c r="AV346" s="36">
        <f>+Q346-'[10]Приложение №1'!$Q339</f>
        <v>0</v>
      </c>
      <c r="AW346" s="36">
        <f>+R346-'[10]Приложение №1'!$R339</f>
        <v>0</v>
      </c>
      <c r="AX346" s="36">
        <f>+S346-'[10]Приложение №1'!$S339</f>
        <v>0</v>
      </c>
      <c r="AY346" s="36">
        <f>+T346-'[10]Приложение №1'!$T339</f>
        <v>0</v>
      </c>
    </row>
    <row r="347" spans="1:51" x14ac:dyDescent="0.25">
      <c r="A347" s="98">
        <f t="shared" si="108"/>
        <v>332</v>
      </c>
      <c r="B347" s="99">
        <f t="shared" si="109"/>
        <v>137</v>
      </c>
      <c r="C347" s="92" t="s">
        <v>90</v>
      </c>
      <c r="D347" s="92" t="s">
        <v>388</v>
      </c>
      <c r="E347" s="93">
        <v>1989</v>
      </c>
      <c r="F347" s="93">
        <v>1989</v>
      </c>
      <c r="G347" s="93" t="s">
        <v>45</v>
      </c>
      <c r="H347" s="93">
        <v>3</v>
      </c>
      <c r="I347" s="93">
        <v>2</v>
      </c>
      <c r="J347" s="52">
        <v>1225.2</v>
      </c>
      <c r="K347" s="52">
        <v>861.78</v>
      </c>
      <c r="L347" s="52">
        <v>363.42</v>
      </c>
      <c r="M347" s="94">
        <v>38</v>
      </c>
      <c r="N347" s="86">
        <f t="shared" si="103"/>
        <v>4448664.1270599999</v>
      </c>
      <c r="O347" s="52"/>
      <c r="P347" s="79">
        <v>1136928.2899999998</v>
      </c>
      <c r="Q347" s="79"/>
      <c r="R347" s="79">
        <f t="shared" si="112"/>
        <v>496995.11</v>
      </c>
      <c r="S347" s="79">
        <f>+'Приложение №2'!E347-'Приложение №1'!P347-'Приложение №1'!Q347-'Приложение №1'!R347</f>
        <v>2814740.7270599999</v>
      </c>
      <c r="T347" s="52">
        <f>+'Приложение №2'!E347-'Приложение №1'!P347-'Приложение №1'!Q347-'Приложение №1'!R347-'Приложение №1'!S347</f>
        <v>0</v>
      </c>
      <c r="U347" s="79">
        <f t="shared" si="107"/>
        <v>3630.9697413157032</v>
      </c>
      <c r="V347" s="79">
        <f t="shared" si="107"/>
        <v>3630.9697413157032</v>
      </c>
      <c r="W347" s="95">
        <v>2023</v>
      </c>
      <c r="X347" s="36" t="e">
        <f>+#REF!-'[1]Приложение №1'!$P1134</f>
        <v>#REF!</v>
      </c>
      <c r="Z347" s="38">
        <f t="shared" si="113"/>
        <v>8281653.2599999998</v>
      </c>
      <c r="AA347" s="34">
        <v>0</v>
      </c>
      <c r="AB347" s="34">
        <v>0</v>
      </c>
      <c r="AC347" s="34">
        <v>0</v>
      </c>
      <c r="AD347" s="34">
        <v>0</v>
      </c>
      <c r="AE347" s="34">
        <v>0</v>
      </c>
      <c r="AF347" s="34"/>
      <c r="AG347" s="34">
        <v>0</v>
      </c>
      <c r="AH347" s="34">
        <v>0</v>
      </c>
      <c r="AI347" s="34">
        <v>7293983.2922124006</v>
      </c>
      <c r="AJ347" s="34">
        <v>0</v>
      </c>
      <c r="AK347" s="34">
        <v>0</v>
      </c>
      <c r="AL347" s="34">
        <v>0</v>
      </c>
      <c r="AM347" s="34">
        <v>745348.79339999997</v>
      </c>
      <c r="AN347" s="39">
        <v>82816.532600000006</v>
      </c>
      <c r="AO347" s="40">
        <v>159504.64178760001</v>
      </c>
      <c r="AP347" s="114">
        <f>+N347-'Приложение №2'!E347</f>
        <v>0</v>
      </c>
      <c r="AQ347" s="1">
        <v>334955.87</v>
      </c>
      <c r="AR347" s="1">
        <f t="shared" si="110"/>
        <v>162039.24000000002</v>
      </c>
      <c r="AS347" s="1">
        <f>+(K347*10+L347*20)*12*30</f>
        <v>5719032.0000000009</v>
      </c>
      <c r="AT347" s="36">
        <f t="shared" si="111"/>
        <v>-2904291.272940001</v>
      </c>
      <c r="AU347" s="36">
        <f>+P347-'[10]Приложение №1'!$P340</f>
        <v>0</v>
      </c>
      <c r="AV347" s="36">
        <f>+Q347-'[10]Приложение №1'!$Q340</f>
        <v>0</v>
      </c>
      <c r="AW347" s="36">
        <f>+R347-'[10]Приложение №1'!$R340</f>
        <v>0</v>
      </c>
      <c r="AX347" s="36">
        <f>+S347-'[10]Приложение №1'!$S340</f>
        <v>0</v>
      </c>
      <c r="AY347" s="36">
        <f>+T347-'[10]Приложение №1'!$T340</f>
        <v>0</v>
      </c>
    </row>
    <row r="348" spans="1:51" x14ac:dyDescent="0.25">
      <c r="A348" s="98">
        <f t="shared" si="108"/>
        <v>333</v>
      </c>
      <c r="B348" s="99">
        <f t="shared" si="109"/>
        <v>138</v>
      </c>
      <c r="C348" s="92" t="s">
        <v>90</v>
      </c>
      <c r="D348" s="92" t="s">
        <v>484</v>
      </c>
      <c r="E348" s="93">
        <v>1984</v>
      </c>
      <c r="F348" s="93">
        <v>2009</v>
      </c>
      <c r="G348" s="93" t="s">
        <v>45</v>
      </c>
      <c r="H348" s="93">
        <v>2</v>
      </c>
      <c r="I348" s="93">
        <v>2</v>
      </c>
      <c r="J348" s="52">
        <v>1164.7</v>
      </c>
      <c r="K348" s="52">
        <v>745.9</v>
      </c>
      <c r="L348" s="52">
        <v>304.10000000000002</v>
      </c>
      <c r="M348" s="94">
        <v>37</v>
      </c>
      <c r="N348" s="86">
        <f t="shared" si="103"/>
        <v>11230594.252708003</v>
      </c>
      <c r="O348" s="52"/>
      <c r="P348" s="79">
        <v>2329938.9142360003</v>
      </c>
      <c r="Q348" s="79"/>
      <c r="R348" s="79">
        <f t="shared" si="112"/>
        <v>535849.51</v>
      </c>
      <c r="S348" s="79">
        <f>+AS348</f>
        <v>4874760</v>
      </c>
      <c r="T348" s="79">
        <f>+'Приложение №2'!E348-'Приложение №1'!P348-'Приложение №1'!Q348-'Приложение №1'!R348-'Приложение №1'!S348</f>
        <v>3490045.8284720015</v>
      </c>
      <c r="U348" s="52">
        <f t="shared" si="107"/>
        <v>10695.804050198098</v>
      </c>
      <c r="V348" s="52">
        <f t="shared" si="107"/>
        <v>10695.804050198098</v>
      </c>
      <c r="W348" s="95">
        <v>2023</v>
      </c>
      <c r="X348" s="36" t="e">
        <f>+#REF!-'[1]Приложение №1'!$P1524</f>
        <v>#REF!</v>
      </c>
      <c r="Z348" s="38">
        <f t="shared" si="113"/>
        <v>12533218.82</v>
      </c>
      <c r="AA348" s="34">
        <v>2147390.7974610003</v>
      </c>
      <c r="AB348" s="34">
        <v>1306656.8383722</v>
      </c>
      <c r="AC348" s="34">
        <v>615697.18809396005</v>
      </c>
      <c r="AD348" s="34">
        <v>524713.46015088004</v>
      </c>
      <c r="AE348" s="34">
        <v>0</v>
      </c>
      <c r="AF348" s="34"/>
      <c r="AG348" s="34">
        <v>228234.10595495999</v>
      </c>
      <c r="AH348" s="34">
        <v>0</v>
      </c>
      <c r="AI348" s="34">
        <v>6212039.0494932001</v>
      </c>
      <c r="AJ348" s="34">
        <v>0</v>
      </c>
      <c r="AK348" s="34">
        <v>0</v>
      </c>
      <c r="AL348" s="34">
        <v>0</v>
      </c>
      <c r="AM348" s="34">
        <v>1131847.9648</v>
      </c>
      <c r="AN348" s="39">
        <v>125332.1882</v>
      </c>
      <c r="AO348" s="40">
        <v>241307.22747379998</v>
      </c>
      <c r="AP348" s="114">
        <f>+N348-'Приложение №2'!E348</f>
        <v>0</v>
      </c>
      <c r="AQ348" s="1">
        <v>397731.31</v>
      </c>
      <c r="AR348" s="1">
        <f t="shared" si="110"/>
        <v>138118.19999999998</v>
      </c>
      <c r="AS348" s="1">
        <f>+(K348*10+L348*20)*12*30</f>
        <v>4874760</v>
      </c>
      <c r="AT348" s="36">
        <f t="shared" si="111"/>
        <v>0</v>
      </c>
      <c r="AU348" s="36">
        <f>+P348-'[10]Приложение №1'!$P341</f>
        <v>0</v>
      </c>
      <c r="AV348" s="36">
        <f>+Q348-'[10]Приложение №1'!$Q341</f>
        <v>0</v>
      </c>
      <c r="AW348" s="36">
        <f>+R348-'[10]Приложение №1'!$R341</f>
        <v>0</v>
      </c>
      <c r="AX348" s="36">
        <f>+S348-'[10]Приложение №1'!$S341</f>
        <v>0</v>
      </c>
      <c r="AY348" s="36">
        <f>+T348-'[10]Приложение №1'!$T341</f>
        <v>0</v>
      </c>
    </row>
    <row r="349" spans="1:51" x14ac:dyDescent="0.25">
      <c r="A349" s="98">
        <f t="shared" si="108"/>
        <v>334</v>
      </c>
      <c r="B349" s="99">
        <f t="shared" si="109"/>
        <v>139</v>
      </c>
      <c r="C349" s="92" t="s">
        <v>90</v>
      </c>
      <c r="D349" s="92" t="s">
        <v>228</v>
      </c>
      <c r="E349" s="93">
        <v>1976</v>
      </c>
      <c r="F349" s="93">
        <v>2008</v>
      </c>
      <c r="G349" s="93" t="s">
        <v>45</v>
      </c>
      <c r="H349" s="93">
        <v>4</v>
      </c>
      <c r="I349" s="93">
        <v>4</v>
      </c>
      <c r="J349" s="52">
        <v>4257.32</v>
      </c>
      <c r="K349" s="52">
        <v>3128.38</v>
      </c>
      <c r="L349" s="52">
        <v>991.08</v>
      </c>
      <c r="M349" s="94">
        <v>124</v>
      </c>
      <c r="N349" s="86">
        <f t="shared" si="103"/>
        <v>2038187.14023974</v>
      </c>
      <c r="O349" s="52"/>
      <c r="P349" s="79"/>
      <c r="Q349" s="79"/>
      <c r="R349" s="79">
        <f t="shared" si="112"/>
        <v>1333462.67</v>
      </c>
      <c r="S349" s="79">
        <f>+'Приложение №2'!E349-'Приложение №1'!R349</f>
        <v>704724.4702397401</v>
      </c>
      <c r="T349" s="79">
        <v>0</v>
      </c>
      <c r="U349" s="52">
        <f t="shared" si="107"/>
        <v>494.77046511915154</v>
      </c>
      <c r="V349" s="52">
        <f t="shared" si="107"/>
        <v>494.77046511915154</v>
      </c>
      <c r="W349" s="95">
        <v>2023</v>
      </c>
      <c r="X349" s="36" t="e">
        <f>+#REF!-'[1]Приложение №1'!$P752</f>
        <v>#REF!</v>
      </c>
      <c r="Z349" s="38">
        <f t="shared" si="113"/>
        <v>16411728.570000004</v>
      </c>
      <c r="AA349" s="34">
        <v>7185234.1705489811</v>
      </c>
      <c r="AB349" s="34">
        <v>2542217.2836664799</v>
      </c>
      <c r="AC349" s="34">
        <v>0</v>
      </c>
      <c r="AD349" s="34">
        <v>1662855.463857</v>
      </c>
      <c r="AE349" s="34">
        <v>2127796.9824119406</v>
      </c>
      <c r="AF349" s="34"/>
      <c r="AG349" s="34">
        <v>285097.02429768001</v>
      </c>
      <c r="AH349" s="34">
        <v>0</v>
      </c>
      <c r="AI349" s="34">
        <v>0</v>
      </c>
      <c r="AJ349" s="34">
        <v>0</v>
      </c>
      <c r="AK349" s="34">
        <v>0</v>
      </c>
      <c r="AL349" s="34">
        <v>0</v>
      </c>
      <c r="AM349" s="34">
        <v>2142562.3114999998</v>
      </c>
      <c r="AN349" s="39">
        <v>164117.28570000004</v>
      </c>
      <c r="AO349" s="40">
        <v>301848.04801792005</v>
      </c>
      <c r="AP349" s="114">
        <f>+N349-'Приложение №2'!E349</f>
        <v>0</v>
      </c>
      <c r="AQ349" s="1">
        <f>1377282.4-565094.81</f>
        <v>812187.58999999985</v>
      </c>
      <c r="AR349" s="1">
        <f t="shared" si="110"/>
        <v>521275.08</v>
      </c>
      <c r="AS349" s="1">
        <f>+(K349*10+L349*20)*12*30-180969.62</f>
        <v>18216974.379999999</v>
      </c>
      <c r="AT349" s="36">
        <f t="shared" si="111"/>
        <v>-17512249.909760259</v>
      </c>
      <c r="AU349" s="36">
        <f>+P349-'[10]Приложение №1'!$P342</f>
        <v>0</v>
      </c>
      <c r="AV349" s="36">
        <f>+Q349-'[10]Приложение №1'!$Q342</f>
        <v>0</v>
      </c>
      <c r="AW349" s="36">
        <f>+R349-'[10]Приложение №1'!$R342</f>
        <v>0</v>
      </c>
      <c r="AX349" s="36">
        <f>+S349-'[10]Приложение №1'!$S342</f>
        <v>0</v>
      </c>
      <c r="AY349" s="36">
        <f>+T349-'[10]Приложение №1'!$T342</f>
        <v>0</v>
      </c>
    </row>
    <row r="350" spans="1:51" x14ac:dyDescent="0.25">
      <c r="A350" s="98">
        <f t="shared" si="108"/>
        <v>335</v>
      </c>
      <c r="B350" s="99">
        <f t="shared" si="109"/>
        <v>140</v>
      </c>
      <c r="C350" s="92" t="s">
        <v>90</v>
      </c>
      <c r="D350" s="92" t="s">
        <v>229</v>
      </c>
      <c r="E350" s="93">
        <v>1964</v>
      </c>
      <c r="F350" s="93">
        <v>1964</v>
      </c>
      <c r="G350" s="93" t="s">
        <v>45</v>
      </c>
      <c r="H350" s="93">
        <v>2</v>
      </c>
      <c r="I350" s="93">
        <v>2</v>
      </c>
      <c r="J350" s="52">
        <v>816.77</v>
      </c>
      <c r="K350" s="52">
        <v>598.04999999999995</v>
      </c>
      <c r="L350" s="52">
        <v>218.72</v>
      </c>
      <c r="M350" s="94">
        <v>23</v>
      </c>
      <c r="N350" s="86">
        <f t="shared" si="103"/>
        <v>578480.11581599992</v>
      </c>
      <c r="O350" s="52"/>
      <c r="P350" s="79"/>
      <c r="Q350" s="79"/>
      <c r="R350" s="79">
        <f t="shared" si="112"/>
        <v>229835.71999999997</v>
      </c>
      <c r="S350" s="79">
        <f>+'Приложение №2'!E350-'Приложение №1'!R350</f>
        <v>348644.39581599995</v>
      </c>
      <c r="T350" s="79"/>
      <c r="U350" s="52">
        <f t="shared" si="107"/>
        <v>708.25338322416337</v>
      </c>
      <c r="V350" s="52">
        <f t="shared" si="107"/>
        <v>708.25338322416337</v>
      </c>
      <c r="W350" s="95">
        <v>2023</v>
      </c>
      <c r="X350" s="36" t="e">
        <f>+#REF!-'[1]Приложение №1'!$P753</f>
        <v>#REF!</v>
      </c>
      <c r="Z350" s="38">
        <f t="shared" si="113"/>
        <v>6301561.3699999992</v>
      </c>
      <c r="AA350" s="34">
        <v>0</v>
      </c>
      <c r="AB350" s="34">
        <v>0</v>
      </c>
      <c r="AC350" s="34">
        <v>499972.95528431999</v>
      </c>
      <c r="AD350" s="34">
        <v>0</v>
      </c>
      <c r="AE350" s="34">
        <v>0</v>
      </c>
      <c r="AF350" s="34"/>
      <c r="AG350" s="34">
        <v>0</v>
      </c>
      <c r="AH350" s="34">
        <v>0</v>
      </c>
      <c r="AI350" s="34">
        <v>5044446.5320746005</v>
      </c>
      <c r="AJ350" s="34">
        <v>0</v>
      </c>
      <c r="AK350" s="34">
        <v>0</v>
      </c>
      <c r="AL350" s="34">
        <v>0</v>
      </c>
      <c r="AM350" s="34">
        <v>572881.04409999994</v>
      </c>
      <c r="AN350" s="39">
        <v>63015.613700000002</v>
      </c>
      <c r="AO350" s="40">
        <v>121245.22484108002</v>
      </c>
      <c r="AP350" s="114">
        <f>+N350-'Приложение №2'!E350</f>
        <v>0</v>
      </c>
      <c r="AQ350" s="1">
        <f>223283.02-99067.28</f>
        <v>124215.73999999999</v>
      </c>
      <c r="AR350" s="1">
        <f t="shared" si="110"/>
        <v>105619.97999999998</v>
      </c>
      <c r="AS350" s="1">
        <f>+(K350*10+L350*20)*12*30-29457.72</f>
        <v>3698306.2799999993</v>
      </c>
      <c r="AT350" s="36">
        <f t="shared" si="111"/>
        <v>-3349661.8841839992</v>
      </c>
      <c r="AU350" s="36">
        <f>+P350-'[10]Приложение №1'!$P343</f>
        <v>0</v>
      </c>
      <c r="AV350" s="36">
        <f>+Q350-'[10]Приложение №1'!$Q343</f>
        <v>0</v>
      </c>
      <c r="AW350" s="36">
        <f>+R350-'[10]Приложение №1'!$R343</f>
        <v>0</v>
      </c>
      <c r="AX350" s="36">
        <f>+S350-'[10]Приложение №1'!$S343</f>
        <v>0</v>
      </c>
      <c r="AY350" s="36">
        <f>+T350-'[10]Приложение №1'!$T343</f>
        <v>0</v>
      </c>
    </row>
    <row r="351" spans="1:51" x14ac:dyDescent="0.25">
      <c r="A351" s="98">
        <f t="shared" si="108"/>
        <v>336</v>
      </c>
      <c r="B351" s="99">
        <f t="shared" si="109"/>
        <v>141</v>
      </c>
      <c r="C351" s="92" t="s">
        <v>90</v>
      </c>
      <c r="D351" s="92" t="s">
        <v>230</v>
      </c>
      <c r="E351" s="93">
        <v>1975</v>
      </c>
      <c r="F351" s="93">
        <v>2008</v>
      </c>
      <c r="G351" s="93" t="s">
        <v>45</v>
      </c>
      <c r="H351" s="93">
        <v>4</v>
      </c>
      <c r="I351" s="93">
        <v>4</v>
      </c>
      <c r="J351" s="52">
        <v>4182.96</v>
      </c>
      <c r="K351" s="52">
        <v>3048.03</v>
      </c>
      <c r="L351" s="52">
        <v>978.37</v>
      </c>
      <c r="M351" s="94">
        <v>135</v>
      </c>
      <c r="N351" s="86">
        <f t="shared" si="103"/>
        <v>6447490.537716561</v>
      </c>
      <c r="O351" s="52"/>
      <c r="P351" s="79"/>
      <c r="Q351" s="79"/>
      <c r="R351" s="79">
        <f t="shared" si="112"/>
        <v>1566212.3599999999</v>
      </c>
      <c r="S351" s="79">
        <f>+'Приложение №2'!E351-'Приложение №1'!R351</f>
        <v>4881278.1777165607</v>
      </c>
      <c r="T351" s="79">
        <v>9.3132257461547852E-10</v>
      </c>
      <c r="U351" s="52">
        <f t="shared" si="107"/>
        <v>1601.3040278453609</v>
      </c>
      <c r="V351" s="52">
        <f t="shared" si="107"/>
        <v>1601.3040278453609</v>
      </c>
      <c r="W351" s="95">
        <v>2023</v>
      </c>
      <c r="X351" s="36" t="e">
        <f>+#REF!-'[1]Приложение №1'!$P754</f>
        <v>#REF!</v>
      </c>
      <c r="Z351" s="38">
        <f t="shared" si="113"/>
        <v>16048675.259999996</v>
      </c>
      <c r="AA351" s="34">
        <v>7026285.4671664191</v>
      </c>
      <c r="AB351" s="34">
        <v>2485979.4267953397</v>
      </c>
      <c r="AC351" s="34">
        <v>0</v>
      </c>
      <c r="AD351" s="34">
        <v>1626070.4809313999</v>
      </c>
      <c r="AE351" s="34">
        <v>2080726.7578889399</v>
      </c>
      <c r="AF351" s="34"/>
      <c r="AG351" s="34">
        <v>278790.22600296006</v>
      </c>
      <c r="AH351" s="34">
        <v>0</v>
      </c>
      <c r="AI351" s="34">
        <v>0</v>
      </c>
      <c r="AJ351" s="34">
        <v>0</v>
      </c>
      <c r="AK351" s="34">
        <v>0</v>
      </c>
      <c r="AL351" s="34">
        <v>0</v>
      </c>
      <c r="AM351" s="34">
        <v>2095165.4553</v>
      </c>
      <c r="AN351" s="39">
        <v>160486.75260000001</v>
      </c>
      <c r="AO351" s="40">
        <v>295170.69331494003</v>
      </c>
      <c r="AP351" s="114">
        <f>+N351-'Приложение №2'!E351</f>
        <v>0</v>
      </c>
      <c r="AQ351" s="1">
        <f>1500891.17-445165.35</f>
        <v>1055725.8199999998</v>
      </c>
      <c r="AR351" s="1">
        <f t="shared" si="110"/>
        <v>510486.54</v>
      </c>
      <c r="AS351" s="1">
        <f>+(K351*10+L351*20)*12*30-179374.89</f>
        <v>17837797.109999999</v>
      </c>
      <c r="AT351" s="36">
        <f t="shared" si="111"/>
        <v>-12956518.932283439</v>
      </c>
      <c r="AU351" s="36">
        <f>+P351-'[10]Приложение №1'!$P344</f>
        <v>0</v>
      </c>
      <c r="AV351" s="36">
        <f>+Q351-'[10]Приложение №1'!$Q344</f>
        <v>0</v>
      </c>
      <c r="AW351" s="36">
        <f>+R351-'[10]Приложение №1'!$R344</f>
        <v>0</v>
      </c>
      <c r="AX351" s="36">
        <f>+S351-'[10]Приложение №1'!$S344</f>
        <v>0</v>
      </c>
      <c r="AY351" s="36">
        <f>+T351-'[10]Приложение №1'!$T344</f>
        <v>0</v>
      </c>
    </row>
    <row r="352" spans="1:51" x14ac:dyDescent="0.25">
      <c r="A352" s="98">
        <f t="shared" si="108"/>
        <v>337</v>
      </c>
      <c r="B352" s="99">
        <f t="shared" si="109"/>
        <v>142</v>
      </c>
      <c r="C352" s="92" t="s">
        <v>90</v>
      </c>
      <c r="D352" s="92" t="s">
        <v>231</v>
      </c>
      <c r="E352" s="93">
        <v>1978</v>
      </c>
      <c r="F352" s="93">
        <v>2007</v>
      </c>
      <c r="G352" s="93" t="s">
        <v>45</v>
      </c>
      <c r="H352" s="93">
        <v>4</v>
      </c>
      <c r="I352" s="93">
        <v>4</v>
      </c>
      <c r="J352" s="52">
        <v>3576.31</v>
      </c>
      <c r="K352" s="52">
        <v>2733.31</v>
      </c>
      <c r="L352" s="52">
        <v>843</v>
      </c>
      <c r="M352" s="94">
        <v>110</v>
      </c>
      <c r="N352" s="86">
        <f t="shared" si="103"/>
        <v>3056253.8263249598</v>
      </c>
      <c r="O352" s="52"/>
      <c r="P352" s="79"/>
      <c r="Q352" s="79"/>
      <c r="R352" s="79">
        <f t="shared" si="112"/>
        <v>1244325.77</v>
      </c>
      <c r="S352" s="79">
        <f>+'Приложение №2'!E352-'Приложение №1'!R352</f>
        <v>1811928.0563249597</v>
      </c>
      <c r="T352" s="79">
        <v>0</v>
      </c>
      <c r="U352" s="52">
        <f t="shared" ref="U352:V371" si="114">$N352/($K352+$L352)</f>
        <v>854.5830272892897</v>
      </c>
      <c r="V352" s="52">
        <f t="shared" si="114"/>
        <v>854.5830272892897</v>
      </c>
      <c r="W352" s="95">
        <v>2023</v>
      </c>
      <c r="X352" s="36" t="e">
        <f>+#REF!-'[1]Приложение №1'!$P755</f>
        <v>#REF!</v>
      </c>
      <c r="Z352" s="38">
        <f t="shared" si="113"/>
        <v>14323988.610000001</v>
      </c>
      <c r="AA352" s="34">
        <v>6271198.8006540602</v>
      </c>
      <c r="AB352" s="34">
        <v>2218821.2026700997</v>
      </c>
      <c r="AC352" s="34">
        <v>0</v>
      </c>
      <c r="AD352" s="34">
        <v>1451323.2211791598</v>
      </c>
      <c r="AE352" s="34">
        <v>1857119.41303938</v>
      </c>
      <c r="AF352" s="34"/>
      <c r="AG352" s="34">
        <v>248829.75972035999</v>
      </c>
      <c r="AH352" s="34">
        <v>0</v>
      </c>
      <c r="AI352" s="34">
        <v>0</v>
      </c>
      <c r="AJ352" s="34">
        <v>0</v>
      </c>
      <c r="AK352" s="34">
        <v>0</v>
      </c>
      <c r="AL352" s="34">
        <v>0</v>
      </c>
      <c r="AM352" s="34">
        <v>1870006.4417999999</v>
      </c>
      <c r="AN352" s="39">
        <v>143239.88609999997</v>
      </c>
      <c r="AO352" s="40">
        <v>263449.88483693998</v>
      </c>
      <c r="AP352" s="114">
        <f>+N352-'Приложение №2'!E352</f>
        <v>0</v>
      </c>
      <c r="AQ352" s="1">
        <f>1278728.82-485172.67</f>
        <v>793556.15000000014</v>
      </c>
      <c r="AR352" s="1">
        <f t="shared" si="110"/>
        <v>450769.61999999994</v>
      </c>
      <c r="AS352" s="1">
        <f>+(K352*10+L352*20)*12*30-175262.76</f>
        <v>15734253.239999998</v>
      </c>
      <c r="AT352" s="36">
        <f t="shared" si="111"/>
        <v>-13922325.18367504</v>
      </c>
      <c r="AU352" s="36">
        <f>+P352-'[10]Приложение №1'!$P345</f>
        <v>0</v>
      </c>
      <c r="AV352" s="36">
        <f>+Q352-'[10]Приложение №1'!$Q345</f>
        <v>0</v>
      </c>
      <c r="AW352" s="36">
        <f>+R352-'[10]Приложение №1'!$R345</f>
        <v>0</v>
      </c>
      <c r="AX352" s="36">
        <f>+S352-'[10]Приложение №1'!$S345</f>
        <v>0</v>
      </c>
      <c r="AY352" s="36">
        <f>+T352-'[10]Приложение №1'!$T345</f>
        <v>0</v>
      </c>
    </row>
    <row r="353" spans="1:51" x14ac:dyDescent="0.25">
      <c r="A353" s="98">
        <f t="shared" si="108"/>
        <v>338</v>
      </c>
      <c r="B353" s="99">
        <f t="shared" si="109"/>
        <v>143</v>
      </c>
      <c r="C353" s="92" t="s">
        <v>90</v>
      </c>
      <c r="D353" s="92" t="s">
        <v>232</v>
      </c>
      <c r="E353" s="93">
        <v>1964</v>
      </c>
      <c r="F353" s="93">
        <v>1964</v>
      </c>
      <c r="G353" s="93" t="s">
        <v>45</v>
      </c>
      <c r="H353" s="93">
        <v>2</v>
      </c>
      <c r="I353" s="93">
        <v>2</v>
      </c>
      <c r="J353" s="52">
        <v>868.87</v>
      </c>
      <c r="K353" s="52">
        <v>613.55999999999995</v>
      </c>
      <c r="L353" s="52">
        <v>255.31</v>
      </c>
      <c r="M353" s="94">
        <v>26</v>
      </c>
      <c r="N353" s="86">
        <f t="shared" si="103"/>
        <v>601192.01953599998</v>
      </c>
      <c r="O353" s="52"/>
      <c r="P353" s="79"/>
      <c r="Q353" s="79"/>
      <c r="R353" s="79">
        <f t="shared" si="112"/>
        <v>292223.84999999998</v>
      </c>
      <c r="S353" s="79">
        <f>+'Приложение №2'!E353-'Приложение №1'!R353</f>
        <v>308968.169536</v>
      </c>
      <c r="T353" s="79"/>
      <c r="U353" s="52">
        <f t="shared" si="114"/>
        <v>691.92401571696576</v>
      </c>
      <c r="V353" s="52">
        <f t="shared" si="114"/>
        <v>691.92401571696576</v>
      </c>
      <c r="W353" s="95">
        <v>2023</v>
      </c>
      <c r="X353" s="36" t="e">
        <f>+#REF!-'[1]Приложение №1'!$P756</f>
        <v>#REF!</v>
      </c>
      <c r="Z353" s="38">
        <f t="shared" si="113"/>
        <v>6504868.2400000012</v>
      </c>
      <c r="AA353" s="34">
        <v>0</v>
      </c>
      <c r="AB353" s="34">
        <v>0</v>
      </c>
      <c r="AC353" s="34">
        <v>516103.55464625999</v>
      </c>
      <c r="AD353" s="34">
        <v>0</v>
      </c>
      <c r="AE353" s="34">
        <v>0</v>
      </c>
      <c r="AF353" s="34"/>
      <c r="AG353" s="34">
        <v>0</v>
      </c>
      <c r="AH353" s="34">
        <v>0</v>
      </c>
      <c r="AI353" s="34">
        <v>5207195.1827070005</v>
      </c>
      <c r="AJ353" s="34">
        <v>0</v>
      </c>
      <c r="AK353" s="34">
        <v>0</v>
      </c>
      <c r="AL353" s="34">
        <v>0</v>
      </c>
      <c r="AM353" s="34">
        <v>591363.86849999998</v>
      </c>
      <c r="AN353" s="39">
        <v>65048.682400000005</v>
      </c>
      <c r="AO353" s="40">
        <v>125156.95174674</v>
      </c>
      <c r="AP353" s="114">
        <f>+N353-'Приложение №2'!E353</f>
        <v>0</v>
      </c>
      <c r="AQ353" s="1">
        <f>278417.8-100860.31</f>
        <v>177557.49</v>
      </c>
      <c r="AR353" s="1">
        <f t="shared" si="110"/>
        <v>114666.35999999997</v>
      </c>
      <c r="AS353" s="1">
        <f>+(K353*10+L353*20)*12*30-29524.86</f>
        <v>4017523.1399999992</v>
      </c>
      <c r="AT353" s="36">
        <f t="shared" si="111"/>
        <v>-3708554.9704639991</v>
      </c>
      <c r="AU353" s="36">
        <f>+P353-'[10]Приложение №1'!$P346</f>
        <v>0</v>
      </c>
      <c r="AV353" s="36">
        <f>+Q353-'[10]Приложение №1'!$Q346</f>
        <v>0</v>
      </c>
      <c r="AW353" s="36">
        <f>+R353-'[10]Приложение №1'!$R346</f>
        <v>0</v>
      </c>
      <c r="AX353" s="36">
        <f>+S353-'[10]Приложение №1'!$S346</f>
        <v>0</v>
      </c>
      <c r="AY353" s="36">
        <f>+T353-'[10]Приложение №1'!$T346</f>
        <v>0</v>
      </c>
    </row>
    <row r="354" spans="1:51" x14ac:dyDescent="0.25">
      <c r="A354" s="98">
        <f t="shared" si="108"/>
        <v>339</v>
      </c>
      <c r="B354" s="99">
        <f t="shared" si="109"/>
        <v>144</v>
      </c>
      <c r="C354" s="92" t="s">
        <v>90</v>
      </c>
      <c r="D354" s="92" t="s">
        <v>233</v>
      </c>
      <c r="E354" s="93">
        <v>1962</v>
      </c>
      <c r="F354" s="93">
        <v>2017</v>
      </c>
      <c r="G354" s="93" t="s">
        <v>45</v>
      </c>
      <c r="H354" s="93">
        <v>2</v>
      </c>
      <c r="I354" s="93">
        <v>2</v>
      </c>
      <c r="J354" s="52">
        <v>1087.26</v>
      </c>
      <c r="K354" s="52">
        <v>641.25</v>
      </c>
      <c r="L354" s="52">
        <v>254.58</v>
      </c>
      <c r="M354" s="94">
        <v>29</v>
      </c>
      <c r="N354" s="86">
        <f t="shared" si="103"/>
        <v>549084.61</v>
      </c>
      <c r="O354" s="52"/>
      <c r="P354" s="79"/>
      <c r="Q354" s="79"/>
      <c r="R354" s="79">
        <f t="shared" si="112"/>
        <v>294150.18</v>
      </c>
      <c r="S354" s="79">
        <f>+'Приложение №2'!E354-'Приложение №1'!R354</f>
        <v>254934.43</v>
      </c>
      <c r="T354" s="79">
        <v>0</v>
      </c>
      <c r="U354" s="52">
        <f t="shared" si="114"/>
        <v>612.93393835884035</v>
      </c>
      <c r="V354" s="52">
        <f t="shared" si="114"/>
        <v>612.93393835884035</v>
      </c>
      <c r="W354" s="95">
        <v>2023</v>
      </c>
      <c r="X354" s="36" t="e">
        <f>+#REF!-'[1]Приложение №1'!$P757</f>
        <v>#REF!</v>
      </c>
      <c r="Z354" s="38">
        <f t="shared" si="113"/>
        <v>616949</v>
      </c>
      <c r="AA354" s="34">
        <v>0</v>
      </c>
      <c r="AB354" s="34">
        <v>0</v>
      </c>
      <c r="AC354" s="34">
        <v>537334.19934599998</v>
      </c>
      <c r="AD354" s="34">
        <v>0</v>
      </c>
      <c r="AE354" s="34">
        <v>0</v>
      </c>
      <c r="AF354" s="34"/>
      <c r="AG354" s="34">
        <v>0</v>
      </c>
      <c r="AH354" s="34">
        <v>0</v>
      </c>
      <c r="AI354" s="34">
        <v>0</v>
      </c>
      <c r="AJ354" s="34">
        <v>0</v>
      </c>
      <c r="AK354" s="34">
        <v>0</v>
      </c>
      <c r="AL354" s="34">
        <v>0</v>
      </c>
      <c r="AM354" s="34">
        <v>61694.9</v>
      </c>
      <c r="AN354" s="39">
        <v>6169.49</v>
      </c>
      <c r="AO354" s="40">
        <v>11750.410653999999</v>
      </c>
      <c r="AP354" s="114">
        <f>+N354-'Приложение №2'!E354</f>
        <v>0</v>
      </c>
      <c r="AQ354" s="1">
        <f>309756.66-132948.3</f>
        <v>176808.36</v>
      </c>
      <c r="AR354" s="1">
        <f t="shared" si="110"/>
        <v>117341.82</v>
      </c>
      <c r="AS354" s="1">
        <f>+(K354*10+L354*20)*12*30-30726.12</f>
        <v>4110749.8800000004</v>
      </c>
      <c r="AT354" s="36">
        <f t="shared" si="111"/>
        <v>-3855815.45</v>
      </c>
      <c r="AU354" s="36">
        <f>+P354-'[10]Приложение №1'!$P347</f>
        <v>0</v>
      </c>
      <c r="AV354" s="36">
        <f>+Q354-'[10]Приложение №1'!$Q347</f>
        <v>0</v>
      </c>
      <c r="AW354" s="36">
        <f>+R354-'[10]Приложение №1'!$R347</f>
        <v>0</v>
      </c>
      <c r="AX354" s="36">
        <f>+S354-'[10]Приложение №1'!$S347</f>
        <v>0</v>
      </c>
      <c r="AY354" s="36">
        <f>+T354-'[10]Приложение №1'!$T347</f>
        <v>0</v>
      </c>
    </row>
    <row r="355" spans="1:51" x14ac:dyDescent="0.25">
      <c r="A355" s="98">
        <f t="shared" si="108"/>
        <v>340</v>
      </c>
      <c r="B355" s="99">
        <f t="shared" si="109"/>
        <v>145</v>
      </c>
      <c r="C355" s="92" t="s">
        <v>235</v>
      </c>
      <c r="D355" s="92" t="s">
        <v>236</v>
      </c>
      <c r="E355" s="93">
        <v>1980</v>
      </c>
      <c r="F355" s="93">
        <v>2000</v>
      </c>
      <c r="G355" s="93" t="s">
        <v>45</v>
      </c>
      <c r="H355" s="93">
        <v>4</v>
      </c>
      <c r="I355" s="93">
        <v>2</v>
      </c>
      <c r="J355" s="52">
        <v>1287.7</v>
      </c>
      <c r="K355" s="52">
        <v>1277.9000000000001</v>
      </c>
      <c r="L355" s="52">
        <v>0</v>
      </c>
      <c r="M355" s="94">
        <v>40</v>
      </c>
      <c r="N355" s="86">
        <f t="shared" si="103"/>
        <v>4035248.7116984078</v>
      </c>
      <c r="O355" s="52"/>
      <c r="P355" s="79"/>
      <c r="Q355" s="79"/>
      <c r="R355" s="79">
        <f t="shared" si="112"/>
        <v>715787.88</v>
      </c>
      <c r="S355" s="79">
        <f>+'Приложение №2'!E355-'Приложение №1'!R355</f>
        <v>3319460.8316984079</v>
      </c>
      <c r="T355" s="79">
        <v>1.1641532182693481E-10</v>
      </c>
      <c r="U355" s="52">
        <f t="shared" si="114"/>
        <v>3157.7186882372703</v>
      </c>
      <c r="V355" s="52">
        <f t="shared" si="114"/>
        <v>3157.7186882372703</v>
      </c>
      <c r="W355" s="95">
        <v>2023</v>
      </c>
      <c r="X355" s="36" t="e">
        <f>+#REF!-'[1]Приложение №1'!$P787</f>
        <v>#REF!</v>
      </c>
      <c r="Z355" s="38">
        <f t="shared" si="113"/>
        <v>9299405.044942271</v>
      </c>
      <c r="AA355" s="34">
        <v>3595441.7299740082</v>
      </c>
      <c r="AB355" s="34">
        <v>1661086.1448613489</v>
      </c>
      <c r="AC355" s="34">
        <v>1682740.6874936828</v>
      </c>
      <c r="AD355" s="34">
        <v>1087023.0029267459</v>
      </c>
      <c r="AE355" s="34">
        <v>0</v>
      </c>
      <c r="AF355" s="34"/>
      <c r="AG355" s="34">
        <v>125708.39506661828</v>
      </c>
      <c r="AH355" s="34">
        <v>0</v>
      </c>
      <c r="AI355" s="34">
        <v>0</v>
      </c>
      <c r="AJ355" s="34">
        <v>0</v>
      </c>
      <c r="AK355" s="34">
        <v>0</v>
      </c>
      <c r="AL355" s="34">
        <v>0</v>
      </c>
      <c r="AM355" s="34">
        <v>876143.30562875385</v>
      </c>
      <c r="AN355" s="39">
        <v>92994.050449422735</v>
      </c>
      <c r="AO355" s="40">
        <v>178267.72854169167</v>
      </c>
      <c r="AP355" s="114">
        <f>+N355-'Приложение №2'!E355</f>
        <v>0</v>
      </c>
      <c r="AQ355" s="1">
        <v>585442.07999999996</v>
      </c>
      <c r="AR355" s="1">
        <f t="shared" si="110"/>
        <v>130345.8</v>
      </c>
      <c r="AS355" s="1">
        <f t="shared" ref="AS355:AS367" si="115">+(K355*10+L355*20)*12*30</f>
        <v>4600440</v>
      </c>
      <c r="AT355" s="36">
        <f t="shared" si="111"/>
        <v>-1280979.1683015921</v>
      </c>
      <c r="AU355" s="36">
        <f>+P355-'[10]Приложение №1'!$P348</f>
        <v>0</v>
      </c>
      <c r="AV355" s="36">
        <f>+Q355-'[10]Приложение №1'!$Q348</f>
        <v>0</v>
      </c>
      <c r="AW355" s="36">
        <f>+R355-'[10]Приложение №1'!$R348</f>
        <v>0</v>
      </c>
      <c r="AX355" s="36">
        <f>+S355-'[10]Приложение №1'!$S348</f>
        <v>0</v>
      </c>
      <c r="AY355" s="36">
        <f>+T355-'[10]Приложение №1'!$T348</f>
        <v>0</v>
      </c>
    </row>
    <row r="356" spans="1:51" x14ac:dyDescent="0.25">
      <c r="A356" s="98">
        <f t="shared" si="108"/>
        <v>341</v>
      </c>
      <c r="B356" s="99">
        <f t="shared" si="109"/>
        <v>146</v>
      </c>
      <c r="C356" s="92" t="s">
        <v>235</v>
      </c>
      <c r="D356" s="92" t="s">
        <v>741</v>
      </c>
      <c r="E356" s="93">
        <v>1982</v>
      </c>
      <c r="F356" s="93"/>
      <c r="G356" s="93" t="s">
        <v>45</v>
      </c>
      <c r="H356" s="93">
        <v>5</v>
      </c>
      <c r="I356" s="93">
        <v>4</v>
      </c>
      <c r="J356" s="52">
        <v>3359.7</v>
      </c>
      <c r="K356" s="52">
        <v>2436.8000000000002</v>
      </c>
      <c r="L356" s="52">
        <v>338.7</v>
      </c>
      <c r="M356" s="94">
        <v>80</v>
      </c>
      <c r="N356" s="86">
        <f t="shared" si="103"/>
        <v>520542.46</v>
      </c>
      <c r="O356" s="52"/>
      <c r="P356" s="79">
        <f>+'[5]Приложение №2'!E350-'[5]Приложение №1'!R350-'[5]Приложение №1'!S350</f>
        <v>0</v>
      </c>
      <c r="Q356" s="79"/>
      <c r="R356" s="79">
        <f>+'Приложение №2'!E356</f>
        <v>520542.46</v>
      </c>
      <c r="S356" s="79"/>
      <c r="T356" s="79"/>
      <c r="U356" s="34">
        <f t="shared" si="114"/>
        <v>187.5490758421906</v>
      </c>
      <c r="V356" s="34">
        <f t="shared" si="114"/>
        <v>187.5490758421906</v>
      </c>
      <c r="W356" s="95">
        <v>2023</v>
      </c>
      <c r="X356" s="36"/>
      <c r="Z356" s="38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9"/>
      <c r="AO356" s="40"/>
      <c r="AP356" s="114">
        <f>+N356-'Приложение №2'!E356</f>
        <v>0</v>
      </c>
      <c r="AQ356" s="134">
        <v>1709418.27</v>
      </c>
      <c r="AR356" s="1">
        <f t="shared" si="110"/>
        <v>317648.39999999997</v>
      </c>
      <c r="AS356" s="1">
        <f t="shared" si="115"/>
        <v>11211120</v>
      </c>
      <c r="AT356" s="36">
        <f t="shared" si="111"/>
        <v>-11211120</v>
      </c>
    </row>
    <row r="357" spans="1:51" x14ac:dyDescent="0.25">
      <c r="A357" s="98">
        <f t="shared" si="108"/>
        <v>342</v>
      </c>
      <c r="B357" s="99">
        <f t="shared" si="109"/>
        <v>147</v>
      </c>
      <c r="C357" s="92" t="s">
        <v>235</v>
      </c>
      <c r="D357" s="92" t="s">
        <v>389</v>
      </c>
      <c r="E357" s="93">
        <v>1970</v>
      </c>
      <c r="F357" s="93">
        <v>2013</v>
      </c>
      <c r="G357" s="93" t="s">
        <v>45</v>
      </c>
      <c r="H357" s="93">
        <v>4</v>
      </c>
      <c r="I357" s="93">
        <v>2</v>
      </c>
      <c r="J357" s="52">
        <v>1446.8</v>
      </c>
      <c r="K357" s="52">
        <v>1340.5</v>
      </c>
      <c r="L357" s="52">
        <v>0</v>
      </c>
      <c r="M357" s="94">
        <v>57</v>
      </c>
      <c r="N357" s="86">
        <f t="shared" si="103"/>
        <v>1947788.4374377709</v>
      </c>
      <c r="O357" s="52"/>
      <c r="P357" s="79"/>
      <c r="Q357" s="79"/>
      <c r="R357" s="79">
        <f t="shared" si="112"/>
        <v>781595.57</v>
      </c>
      <c r="S357" s="79">
        <f>+'Приложение №2'!E357-'Приложение №1'!R357</f>
        <v>1166192.8674377711</v>
      </c>
      <c r="T357" s="79">
        <v>0</v>
      </c>
      <c r="U357" s="52">
        <f t="shared" si="114"/>
        <v>1453.0312849218731</v>
      </c>
      <c r="V357" s="52">
        <f t="shared" si="114"/>
        <v>1453.0312849218731</v>
      </c>
      <c r="W357" s="95">
        <v>2023</v>
      </c>
      <c r="X357" s="36" t="e">
        <f>+#REF!-'[1]Приложение №1'!$P1146</f>
        <v>#REF!</v>
      </c>
      <c r="Z357" s="38">
        <f t="shared" ref="Z357:Z369" si="116">SUM(AA357:AO357)</f>
        <v>1958621.6233209604</v>
      </c>
      <c r="AA357" s="34">
        <v>0</v>
      </c>
      <c r="AB357" s="34">
        <v>0</v>
      </c>
      <c r="AC357" s="34">
        <v>1705869.3373178835</v>
      </c>
      <c r="AD357" s="34">
        <v>0</v>
      </c>
      <c r="AE357" s="34">
        <v>0</v>
      </c>
      <c r="AF357" s="34"/>
      <c r="AG357" s="34">
        <v>0</v>
      </c>
      <c r="AH357" s="34">
        <v>0</v>
      </c>
      <c r="AI357" s="34">
        <v>0</v>
      </c>
      <c r="AJ357" s="34">
        <v>0</v>
      </c>
      <c r="AK357" s="34">
        <v>0</v>
      </c>
      <c r="AL357" s="34">
        <v>0</v>
      </c>
      <c r="AM357" s="34">
        <v>195862.16233209602</v>
      </c>
      <c r="AN357" s="39">
        <v>19586.216233209601</v>
      </c>
      <c r="AO357" s="40">
        <v>37303.907437771006</v>
      </c>
      <c r="AP357" s="114">
        <f>+N357-'Приложение №2'!E357</f>
        <v>0</v>
      </c>
      <c r="AQ357" s="1">
        <v>644864.56999999995</v>
      </c>
      <c r="AR357" s="1">
        <f t="shared" si="110"/>
        <v>136731</v>
      </c>
      <c r="AS357" s="1">
        <f t="shared" si="115"/>
        <v>4825800</v>
      </c>
      <c r="AT357" s="36">
        <f t="shared" si="111"/>
        <v>-3659607.1325622289</v>
      </c>
      <c r="AU357" s="36">
        <f>+P357-'[10]Приложение №1'!$P349</f>
        <v>0</v>
      </c>
      <c r="AV357" s="36">
        <f>+Q357-'[10]Приложение №1'!$Q349</f>
        <v>0</v>
      </c>
      <c r="AW357" s="36">
        <f>+R357-'[10]Приложение №1'!$R349</f>
        <v>0</v>
      </c>
      <c r="AX357" s="36">
        <f>+S357-'[10]Приложение №1'!$S349</f>
        <v>0</v>
      </c>
      <c r="AY357" s="36">
        <f>+T357-'[10]Приложение №1'!$T349</f>
        <v>0</v>
      </c>
    </row>
    <row r="358" spans="1:51" x14ac:dyDescent="0.25">
      <c r="A358" s="98">
        <f t="shared" si="108"/>
        <v>343</v>
      </c>
      <c r="B358" s="99">
        <f t="shared" si="109"/>
        <v>148</v>
      </c>
      <c r="C358" s="92" t="s">
        <v>235</v>
      </c>
      <c r="D358" s="92" t="s">
        <v>390</v>
      </c>
      <c r="E358" s="93">
        <v>1965</v>
      </c>
      <c r="F358" s="93">
        <v>2006</v>
      </c>
      <c r="G358" s="93" t="s">
        <v>45</v>
      </c>
      <c r="H358" s="93">
        <v>3</v>
      </c>
      <c r="I358" s="93">
        <v>2</v>
      </c>
      <c r="J358" s="52">
        <v>1057</v>
      </c>
      <c r="K358" s="52">
        <v>910.1</v>
      </c>
      <c r="L358" s="52">
        <v>0</v>
      </c>
      <c r="M358" s="94">
        <v>42</v>
      </c>
      <c r="N358" s="86">
        <f t="shared" si="103"/>
        <v>1365207.499136603</v>
      </c>
      <c r="O358" s="52"/>
      <c r="P358" s="79"/>
      <c r="Q358" s="79"/>
      <c r="R358" s="79">
        <f t="shared" si="112"/>
        <v>507657.83</v>
      </c>
      <c r="S358" s="79">
        <f>+'Приложение №2'!E358-'Приложение №1'!R358</f>
        <v>857549.6691366029</v>
      </c>
      <c r="T358" s="79">
        <v>0</v>
      </c>
      <c r="U358" s="52">
        <f t="shared" si="114"/>
        <v>1500.0631789216602</v>
      </c>
      <c r="V358" s="52">
        <f t="shared" si="114"/>
        <v>1500.0631789216602</v>
      </c>
      <c r="W358" s="95">
        <v>2023</v>
      </c>
      <c r="X358" s="36" t="e">
        <f>+#REF!-'[1]Приложение №1'!$P1147</f>
        <v>#REF!</v>
      </c>
      <c r="Z358" s="38">
        <f t="shared" si="116"/>
        <v>8816238.8611652162</v>
      </c>
      <c r="AA358" s="34">
        <v>4211114.5920837251</v>
      </c>
      <c r="AB358" s="34">
        <v>2542939.3447388657</v>
      </c>
      <c r="AC358" s="34">
        <v>1017036.5333214835</v>
      </c>
      <c r="AD358" s="34">
        <v>0</v>
      </c>
      <c r="AE358" s="34">
        <v>0</v>
      </c>
      <c r="AF358" s="34"/>
      <c r="AG358" s="34">
        <v>0</v>
      </c>
      <c r="AH358" s="34">
        <v>0</v>
      </c>
      <c r="AI358" s="34">
        <v>0</v>
      </c>
      <c r="AJ358" s="34">
        <v>0</v>
      </c>
      <c r="AK358" s="34">
        <v>0</v>
      </c>
      <c r="AL358" s="34">
        <v>0</v>
      </c>
      <c r="AM358" s="34">
        <v>787047.99294588482</v>
      </c>
      <c r="AN358" s="39">
        <v>88162.388611652161</v>
      </c>
      <c r="AO358" s="40">
        <v>169938.00946360437</v>
      </c>
      <c r="AP358" s="114">
        <f>+N358-'Приложение №2'!E358</f>
        <v>0</v>
      </c>
      <c r="AQ358" s="1">
        <v>414827.63</v>
      </c>
      <c r="AR358" s="1">
        <f t="shared" si="110"/>
        <v>92830.2</v>
      </c>
      <c r="AS358" s="1">
        <f t="shared" si="115"/>
        <v>3276360</v>
      </c>
      <c r="AT358" s="36">
        <f t="shared" si="111"/>
        <v>-2418810.3308633971</v>
      </c>
      <c r="AU358" s="36">
        <f>+P358-'[10]Приложение №1'!$P350</f>
        <v>0</v>
      </c>
      <c r="AV358" s="36">
        <f>+Q358-'[10]Приложение №1'!$Q350</f>
        <v>0</v>
      </c>
      <c r="AW358" s="36">
        <f>+R358-'[10]Приложение №1'!$R350</f>
        <v>0</v>
      </c>
      <c r="AX358" s="36">
        <f>+S358-'[10]Приложение №1'!$S350</f>
        <v>0</v>
      </c>
      <c r="AY358" s="36">
        <f>+T358-'[10]Приложение №1'!$T350</f>
        <v>0</v>
      </c>
    </row>
    <row r="359" spans="1:51" x14ac:dyDescent="0.25">
      <c r="A359" s="98">
        <f t="shared" si="108"/>
        <v>344</v>
      </c>
      <c r="B359" s="99">
        <f t="shared" si="109"/>
        <v>149</v>
      </c>
      <c r="C359" s="92" t="s">
        <v>235</v>
      </c>
      <c r="D359" s="92" t="s">
        <v>391</v>
      </c>
      <c r="E359" s="93">
        <v>1993</v>
      </c>
      <c r="F359" s="93">
        <v>2013</v>
      </c>
      <c r="G359" s="93" t="s">
        <v>45</v>
      </c>
      <c r="H359" s="93">
        <v>5</v>
      </c>
      <c r="I359" s="93">
        <v>4</v>
      </c>
      <c r="J359" s="52">
        <v>3395.5</v>
      </c>
      <c r="K359" s="52">
        <v>2227.23</v>
      </c>
      <c r="L359" s="52">
        <v>0</v>
      </c>
      <c r="M359" s="94">
        <v>37</v>
      </c>
      <c r="N359" s="86">
        <f t="shared" si="103"/>
        <v>6350031.4946001265</v>
      </c>
      <c r="O359" s="52"/>
      <c r="P359" s="79"/>
      <c r="Q359" s="79"/>
      <c r="R359" s="79">
        <f t="shared" si="112"/>
        <v>1000336.4099999999</v>
      </c>
      <c r="S359" s="79">
        <f>+'Приложение №2'!E359-'Приложение №1'!R359</f>
        <v>5349695.0846001264</v>
      </c>
      <c r="T359" s="79">
        <v>0</v>
      </c>
      <c r="U359" s="52">
        <f t="shared" si="114"/>
        <v>2851.0892429610444</v>
      </c>
      <c r="V359" s="52">
        <f t="shared" si="114"/>
        <v>2851.0892429610444</v>
      </c>
      <c r="W359" s="95">
        <v>2023</v>
      </c>
      <c r="X359" s="36" t="e">
        <f>+#REF!-'[1]Приложение №1'!$P1148</f>
        <v>#REF!</v>
      </c>
      <c r="Z359" s="38">
        <f t="shared" si="116"/>
        <v>6360267.7595478538</v>
      </c>
      <c r="AA359" s="34">
        <v>0</v>
      </c>
      <c r="AB359" s="34">
        <v>0</v>
      </c>
      <c r="AC359" s="34">
        <v>3320012.5520375175</v>
      </c>
      <c r="AD359" s="34">
        <v>2144673.8887888566</v>
      </c>
      <c r="AE359" s="34">
        <v>0</v>
      </c>
      <c r="AF359" s="34"/>
      <c r="AG359" s="34">
        <v>0</v>
      </c>
      <c r="AH359" s="34">
        <v>0</v>
      </c>
      <c r="AI359" s="34">
        <v>0</v>
      </c>
      <c r="AJ359" s="34">
        <v>0</v>
      </c>
      <c r="AK359" s="34">
        <v>0</v>
      </c>
      <c r="AL359" s="34">
        <v>0</v>
      </c>
      <c r="AM359" s="34">
        <v>712477.0165258738</v>
      </c>
      <c r="AN359" s="39">
        <v>63602.677595478541</v>
      </c>
      <c r="AO359" s="40">
        <v>119501.62460012714</v>
      </c>
      <c r="AP359" s="114">
        <f>+N359-'Приложение №2'!E359</f>
        <v>0</v>
      </c>
      <c r="AQ359" s="1">
        <v>773158.95</v>
      </c>
      <c r="AR359" s="1">
        <f t="shared" si="110"/>
        <v>227177.45999999996</v>
      </c>
      <c r="AS359" s="1">
        <f t="shared" si="115"/>
        <v>8018027.9999999991</v>
      </c>
      <c r="AT359" s="36">
        <f t="shared" si="111"/>
        <v>-2668332.9153998727</v>
      </c>
      <c r="AU359" s="36">
        <f>+P359-'[10]Приложение №1'!$P351</f>
        <v>0</v>
      </c>
      <c r="AV359" s="36">
        <f>+Q359-'[10]Приложение №1'!$Q351</f>
        <v>0</v>
      </c>
      <c r="AW359" s="36">
        <f>+R359-'[10]Приложение №1'!$R351</f>
        <v>0</v>
      </c>
      <c r="AX359" s="36">
        <f>+S359-'[10]Приложение №1'!$S351</f>
        <v>0</v>
      </c>
      <c r="AY359" s="36">
        <f>+T359-'[10]Приложение №1'!$T351</f>
        <v>0</v>
      </c>
    </row>
    <row r="360" spans="1:51" x14ac:dyDescent="0.25">
      <c r="A360" s="98">
        <f t="shared" ref="A360:A380" si="117">+A359+1</f>
        <v>345</v>
      </c>
      <c r="B360" s="99">
        <f t="shared" ref="B360:B380" si="118">+B359+1</f>
        <v>150</v>
      </c>
      <c r="C360" s="92" t="s">
        <v>235</v>
      </c>
      <c r="D360" s="92" t="s">
        <v>392</v>
      </c>
      <c r="E360" s="93">
        <v>1969</v>
      </c>
      <c r="F360" s="93">
        <v>2013</v>
      </c>
      <c r="G360" s="93" t="s">
        <v>45</v>
      </c>
      <c r="H360" s="93">
        <v>4</v>
      </c>
      <c r="I360" s="93">
        <v>2</v>
      </c>
      <c r="J360" s="52">
        <v>1421.6</v>
      </c>
      <c r="K360" s="52">
        <v>1089.9000000000001</v>
      </c>
      <c r="L360" s="52">
        <v>300.27999999999997</v>
      </c>
      <c r="M360" s="94">
        <v>49</v>
      </c>
      <c r="N360" s="86">
        <f t="shared" si="103"/>
        <v>1949615.1872890538</v>
      </c>
      <c r="O360" s="52"/>
      <c r="P360" s="79"/>
      <c r="Q360" s="79"/>
      <c r="R360" s="79">
        <f t="shared" si="112"/>
        <v>657903.43999999994</v>
      </c>
      <c r="S360" s="79">
        <f>+'Приложение №2'!E360-'Приложение №1'!R360</f>
        <v>1291711.7472890539</v>
      </c>
      <c r="T360" s="79">
        <v>0</v>
      </c>
      <c r="U360" s="52">
        <f t="shared" si="114"/>
        <v>1402.419245917114</v>
      </c>
      <c r="V360" s="52">
        <f t="shared" si="114"/>
        <v>1402.419245917114</v>
      </c>
      <c r="W360" s="95">
        <v>2023</v>
      </c>
      <c r="X360" s="36" t="e">
        <f>+#REF!-'[1]Приложение №1'!$P1149</f>
        <v>#REF!</v>
      </c>
      <c r="Z360" s="38">
        <f t="shared" si="116"/>
        <v>1959828.6931142404</v>
      </c>
      <c r="AA360" s="34">
        <v>0</v>
      </c>
      <c r="AB360" s="34">
        <v>0</v>
      </c>
      <c r="AC360" s="34">
        <v>1706920.6395826202</v>
      </c>
      <c r="AD360" s="34">
        <v>0</v>
      </c>
      <c r="AE360" s="34">
        <v>0</v>
      </c>
      <c r="AF360" s="34"/>
      <c r="AG360" s="34">
        <v>0</v>
      </c>
      <c r="AH360" s="34">
        <v>0</v>
      </c>
      <c r="AI360" s="34">
        <v>0</v>
      </c>
      <c r="AJ360" s="34">
        <v>0</v>
      </c>
      <c r="AK360" s="34">
        <v>0</v>
      </c>
      <c r="AL360" s="34">
        <v>0</v>
      </c>
      <c r="AM360" s="34">
        <v>195982.86931142406</v>
      </c>
      <c r="AN360" s="39">
        <v>19598.286931142404</v>
      </c>
      <c r="AO360" s="40">
        <v>37326.897289053828</v>
      </c>
      <c r="AP360" s="114">
        <f>+N360-'Приложение №2'!E360</f>
        <v>0</v>
      </c>
      <c r="AQ360" s="1">
        <v>485476.52</v>
      </c>
      <c r="AR360" s="1">
        <f t="shared" si="110"/>
        <v>172426.91999999998</v>
      </c>
      <c r="AS360" s="1">
        <f t="shared" si="115"/>
        <v>6085655.9999999991</v>
      </c>
      <c r="AT360" s="36">
        <f t="shared" si="111"/>
        <v>-4793944.252710945</v>
      </c>
      <c r="AU360" s="36">
        <f>+P360-'[10]Приложение №1'!$P352</f>
        <v>0</v>
      </c>
      <c r="AV360" s="36">
        <f>+Q360-'[10]Приложение №1'!$Q352</f>
        <v>0</v>
      </c>
      <c r="AW360" s="36">
        <f>+R360-'[10]Приложение №1'!$R352</f>
        <v>0</v>
      </c>
      <c r="AX360" s="36">
        <f>+S360-'[10]Приложение №1'!$S352</f>
        <v>0</v>
      </c>
      <c r="AY360" s="36">
        <f>+T360-'[10]Приложение №1'!$T352</f>
        <v>0</v>
      </c>
    </row>
    <row r="361" spans="1:51" x14ac:dyDescent="0.25">
      <c r="A361" s="98">
        <f t="shared" si="117"/>
        <v>346</v>
      </c>
      <c r="B361" s="99">
        <f t="shared" si="118"/>
        <v>151</v>
      </c>
      <c r="C361" s="92" t="s">
        <v>235</v>
      </c>
      <c r="D361" s="92" t="s">
        <v>393</v>
      </c>
      <c r="E361" s="93">
        <v>1967</v>
      </c>
      <c r="F361" s="93">
        <v>2013</v>
      </c>
      <c r="G361" s="93" t="s">
        <v>45</v>
      </c>
      <c r="H361" s="93">
        <v>3</v>
      </c>
      <c r="I361" s="93">
        <v>2</v>
      </c>
      <c r="J361" s="52">
        <v>1043.9000000000001</v>
      </c>
      <c r="K361" s="52">
        <v>633.5</v>
      </c>
      <c r="L361" s="52">
        <v>326.8</v>
      </c>
      <c r="M361" s="94">
        <v>24</v>
      </c>
      <c r="N361" s="86">
        <f t="shared" si="103"/>
        <v>948573.00123749382</v>
      </c>
      <c r="O361" s="52"/>
      <c r="P361" s="79"/>
      <c r="Q361" s="79"/>
      <c r="R361" s="79">
        <f t="shared" si="112"/>
        <v>721179.51</v>
      </c>
      <c r="S361" s="79">
        <f>+'Приложение №2'!E361-'Приложение №1'!R361</f>
        <v>227393.49123749381</v>
      </c>
      <c r="T361" s="79">
        <v>0</v>
      </c>
      <c r="U361" s="52">
        <f t="shared" si="114"/>
        <v>987.78819247890647</v>
      </c>
      <c r="V361" s="52">
        <f t="shared" si="114"/>
        <v>987.78819247890647</v>
      </c>
      <c r="W361" s="95">
        <v>2023</v>
      </c>
      <c r="X361" s="36" t="e">
        <f>+#REF!-'[1]Приложение №1'!$P1150</f>
        <v>#REF!</v>
      </c>
      <c r="Z361" s="38">
        <f t="shared" si="116"/>
        <v>823749.40866816009</v>
      </c>
      <c r="AA361" s="34">
        <v>0</v>
      </c>
      <c r="AB361" s="34">
        <v>0</v>
      </c>
      <c r="AC361" s="34">
        <v>717447.84247716866</v>
      </c>
      <c r="AD361" s="34">
        <v>0</v>
      </c>
      <c r="AE361" s="34">
        <v>0</v>
      </c>
      <c r="AF361" s="34"/>
      <c r="AG361" s="34">
        <v>0</v>
      </c>
      <c r="AH361" s="34">
        <v>0</v>
      </c>
      <c r="AI361" s="34">
        <v>0</v>
      </c>
      <c r="AJ361" s="34">
        <v>0</v>
      </c>
      <c r="AK361" s="34">
        <v>0</v>
      </c>
      <c r="AL361" s="34">
        <v>0</v>
      </c>
      <c r="AM361" s="34">
        <v>82374.940866816018</v>
      </c>
      <c r="AN361" s="39">
        <v>8237.4940866816014</v>
      </c>
      <c r="AO361" s="40">
        <v>15689.131237493779</v>
      </c>
      <c r="AP361" s="114">
        <f>+N361-'Приложение №2'!E361</f>
        <v>0</v>
      </c>
      <c r="AQ361" s="1">
        <v>589895.31000000006</v>
      </c>
      <c r="AR361" s="1">
        <f t="shared" si="110"/>
        <v>131284.19999999998</v>
      </c>
      <c r="AS361" s="1">
        <f t="shared" si="115"/>
        <v>4633560</v>
      </c>
      <c r="AT361" s="36">
        <f t="shared" si="111"/>
        <v>-4406166.5087625058</v>
      </c>
      <c r="AU361" s="36">
        <f>+P361-'[10]Приложение №1'!$P353</f>
        <v>0</v>
      </c>
      <c r="AV361" s="36">
        <f>+Q361-'[10]Приложение №1'!$Q353</f>
        <v>0</v>
      </c>
      <c r="AW361" s="36">
        <f>+R361-'[10]Приложение №1'!$R353</f>
        <v>0</v>
      </c>
      <c r="AX361" s="36">
        <f>+S361-'[10]Приложение №1'!$S353</f>
        <v>0</v>
      </c>
      <c r="AY361" s="36">
        <f>+T361-'[10]Приложение №1'!$T353</f>
        <v>0</v>
      </c>
    </row>
    <row r="362" spans="1:51" x14ac:dyDescent="0.25">
      <c r="A362" s="98">
        <f t="shared" si="117"/>
        <v>347</v>
      </c>
      <c r="B362" s="99">
        <f t="shared" si="118"/>
        <v>152</v>
      </c>
      <c r="C362" s="92" t="s">
        <v>235</v>
      </c>
      <c r="D362" s="92" t="s">
        <v>394</v>
      </c>
      <c r="E362" s="93">
        <v>1971</v>
      </c>
      <c r="F362" s="93">
        <v>2013</v>
      </c>
      <c r="G362" s="93" t="s">
        <v>45</v>
      </c>
      <c r="H362" s="93">
        <v>3</v>
      </c>
      <c r="I362" s="93">
        <v>1</v>
      </c>
      <c r="J362" s="52">
        <v>536</v>
      </c>
      <c r="K362" s="52">
        <v>489.9</v>
      </c>
      <c r="L362" s="52">
        <v>0</v>
      </c>
      <c r="M362" s="94">
        <v>16</v>
      </c>
      <c r="N362" s="86">
        <f t="shared" si="103"/>
        <v>721601.24847460375</v>
      </c>
      <c r="O362" s="52"/>
      <c r="P362" s="79"/>
      <c r="Q362" s="79"/>
      <c r="R362" s="79">
        <f t="shared" si="112"/>
        <v>176134.18</v>
      </c>
      <c r="S362" s="79">
        <f>+'Приложение №2'!E362-'Приложение №1'!R362</f>
        <v>545467.06847460382</v>
      </c>
      <c r="T362" s="79">
        <v>2.9103830456733704E-11</v>
      </c>
      <c r="U362" s="52">
        <f t="shared" si="114"/>
        <v>1472.9562124405059</v>
      </c>
      <c r="V362" s="52">
        <f t="shared" si="114"/>
        <v>1472.9562124405059</v>
      </c>
      <c r="W362" s="95">
        <v>2023</v>
      </c>
      <c r="X362" s="36" t="e">
        <f>+#REF!-'[1]Приложение №1'!$P1151</f>
        <v>#REF!</v>
      </c>
      <c r="Z362" s="38">
        <f t="shared" si="116"/>
        <v>628529.26990464004</v>
      </c>
      <c r="AA362" s="34">
        <v>0</v>
      </c>
      <c r="AB362" s="34">
        <v>0</v>
      </c>
      <c r="AC362" s="34">
        <v>547420.0817405259</v>
      </c>
      <c r="AD362" s="34">
        <v>0</v>
      </c>
      <c r="AE362" s="34">
        <v>0</v>
      </c>
      <c r="AF362" s="34"/>
      <c r="AG362" s="34">
        <v>0</v>
      </c>
      <c r="AH362" s="34">
        <v>0</v>
      </c>
      <c r="AI362" s="34">
        <v>0</v>
      </c>
      <c r="AJ362" s="34">
        <v>0</v>
      </c>
      <c r="AK362" s="34">
        <v>0</v>
      </c>
      <c r="AL362" s="34">
        <v>0</v>
      </c>
      <c r="AM362" s="34">
        <v>62852.92699046401</v>
      </c>
      <c r="AN362" s="39">
        <v>6285.2926990464002</v>
      </c>
      <c r="AO362" s="40">
        <v>11970.968474603775</v>
      </c>
      <c r="AP362" s="114">
        <f>+N362-'Приложение №2'!E362</f>
        <v>0</v>
      </c>
      <c r="AQ362" s="1">
        <v>126164.38</v>
      </c>
      <c r="AR362" s="1">
        <f t="shared" si="110"/>
        <v>49969.799999999996</v>
      </c>
      <c r="AS362" s="1">
        <f t="shared" si="115"/>
        <v>1763640</v>
      </c>
      <c r="AT362" s="36">
        <f t="shared" si="111"/>
        <v>-1218172.9315253962</v>
      </c>
      <c r="AU362" s="36">
        <f>+P362-'[10]Приложение №1'!$P354</f>
        <v>0</v>
      </c>
      <c r="AV362" s="36">
        <f>+Q362-'[10]Приложение №1'!$Q354</f>
        <v>0</v>
      </c>
      <c r="AW362" s="36">
        <f>+R362-'[10]Приложение №1'!$R354</f>
        <v>0</v>
      </c>
      <c r="AX362" s="36">
        <f>+S362-'[10]Приложение №1'!$S354</f>
        <v>0</v>
      </c>
      <c r="AY362" s="36">
        <f>+T362-'[10]Приложение №1'!$T354</f>
        <v>0</v>
      </c>
    </row>
    <row r="363" spans="1:51" x14ac:dyDescent="0.25">
      <c r="A363" s="98">
        <f t="shared" si="117"/>
        <v>348</v>
      </c>
      <c r="B363" s="99">
        <f t="shared" si="118"/>
        <v>153</v>
      </c>
      <c r="C363" s="92" t="s">
        <v>235</v>
      </c>
      <c r="D363" s="92" t="s">
        <v>395</v>
      </c>
      <c r="E363" s="93">
        <v>1990</v>
      </c>
      <c r="F363" s="93">
        <v>2012</v>
      </c>
      <c r="G363" s="93" t="s">
        <v>45</v>
      </c>
      <c r="H363" s="93">
        <v>5</v>
      </c>
      <c r="I363" s="93">
        <v>4</v>
      </c>
      <c r="J363" s="52">
        <v>3306.7</v>
      </c>
      <c r="K363" s="52">
        <v>2787.1</v>
      </c>
      <c r="L363" s="52">
        <v>0</v>
      </c>
      <c r="M363" s="94">
        <v>110</v>
      </c>
      <c r="N363" s="86">
        <f t="shared" si="103"/>
        <v>21093264.575755343</v>
      </c>
      <c r="O363" s="52"/>
      <c r="P363" s="79">
        <v>3326870.9585851147</v>
      </c>
      <c r="Q363" s="79"/>
      <c r="R363" s="79">
        <f t="shared" si="112"/>
        <v>1067245.3</v>
      </c>
      <c r="S363" s="79">
        <f>+AS363</f>
        <v>10033560</v>
      </c>
      <c r="T363" s="79">
        <f>+'Приложение №2'!E363-'Приложение №1'!P363-'Приложение №1'!Q363-'Приложение №1'!R363-'Приложение №1'!S363</f>
        <v>6665588.3171702288</v>
      </c>
      <c r="U363" s="52">
        <f t="shared" si="114"/>
        <v>7568.1764471154047</v>
      </c>
      <c r="V363" s="52">
        <f t="shared" si="114"/>
        <v>7568.1764471154047</v>
      </c>
      <c r="W363" s="95">
        <v>2023</v>
      </c>
      <c r="X363" s="36" t="e">
        <f>+#REF!-'[1]Приложение №1'!$P1152</f>
        <v>#REF!</v>
      </c>
      <c r="Z363" s="38">
        <f t="shared" si="116"/>
        <v>20902928.128522508</v>
      </c>
      <c r="AA363" s="34">
        <v>0</v>
      </c>
      <c r="AB363" s="34">
        <v>0</v>
      </c>
      <c r="AC363" s="34">
        <v>0</v>
      </c>
      <c r="AD363" s="34">
        <v>0</v>
      </c>
      <c r="AE363" s="34">
        <v>0</v>
      </c>
      <c r="AF363" s="34"/>
      <c r="AG363" s="34">
        <v>0</v>
      </c>
      <c r="AH363" s="34">
        <v>0</v>
      </c>
      <c r="AI363" s="34">
        <v>18410044.919914912</v>
      </c>
      <c r="AJ363" s="34">
        <v>0</v>
      </c>
      <c r="AK363" s="34">
        <v>0</v>
      </c>
      <c r="AL363" s="34">
        <v>0</v>
      </c>
      <c r="AM363" s="34">
        <v>1881263.5315670257</v>
      </c>
      <c r="AN363" s="39">
        <v>209029.28128522509</v>
      </c>
      <c r="AO363" s="40">
        <v>402590.39575534349</v>
      </c>
      <c r="AP363" s="114">
        <f>+N363-'Приложение №2'!E363</f>
        <v>0</v>
      </c>
      <c r="AQ363" s="1">
        <v>782961.1</v>
      </c>
      <c r="AR363" s="1">
        <f t="shared" si="110"/>
        <v>284284.2</v>
      </c>
      <c r="AS363" s="1">
        <f t="shared" si="115"/>
        <v>10033560</v>
      </c>
      <c r="AT363" s="36">
        <f t="shared" si="111"/>
        <v>0</v>
      </c>
      <c r="AU363" s="36">
        <f>+P363-'[10]Приложение №1'!$P355</f>
        <v>0</v>
      </c>
      <c r="AV363" s="36">
        <f>+Q363-'[10]Приложение №1'!$Q355</f>
        <v>0</v>
      </c>
      <c r="AW363" s="36">
        <f>+R363-'[10]Приложение №1'!$R355</f>
        <v>0</v>
      </c>
      <c r="AX363" s="36">
        <f>+S363-'[10]Приложение №1'!$S355</f>
        <v>0</v>
      </c>
      <c r="AY363" s="36">
        <f>+T363-'[10]Приложение №1'!$T355</f>
        <v>0</v>
      </c>
    </row>
    <row r="364" spans="1:51" x14ac:dyDescent="0.25">
      <c r="A364" s="98">
        <f t="shared" si="117"/>
        <v>349</v>
      </c>
      <c r="B364" s="99">
        <f t="shared" si="118"/>
        <v>154</v>
      </c>
      <c r="C364" s="92" t="s">
        <v>235</v>
      </c>
      <c r="D364" s="92" t="s">
        <v>396</v>
      </c>
      <c r="E364" s="93">
        <v>1970</v>
      </c>
      <c r="F364" s="93">
        <v>2013</v>
      </c>
      <c r="G364" s="93" t="s">
        <v>45</v>
      </c>
      <c r="H364" s="93">
        <v>3</v>
      </c>
      <c r="I364" s="93">
        <v>2</v>
      </c>
      <c r="J364" s="52">
        <v>1053.5</v>
      </c>
      <c r="K364" s="52">
        <v>637.79999999999995</v>
      </c>
      <c r="L364" s="52">
        <v>0</v>
      </c>
      <c r="M364" s="94">
        <v>23</v>
      </c>
      <c r="N364" s="86">
        <f t="shared" si="103"/>
        <v>951471.1264880274</v>
      </c>
      <c r="O364" s="52"/>
      <c r="P364" s="79"/>
      <c r="Q364" s="79"/>
      <c r="R364" s="79">
        <f t="shared" si="112"/>
        <v>328042.14999999997</v>
      </c>
      <c r="S364" s="79">
        <f>+'Приложение №2'!E364-'Приложение №1'!R364</f>
        <v>623428.97648802749</v>
      </c>
      <c r="T364" s="79">
        <v>0</v>
      </c>
      <c r="U364" s="52">
        <f t="shared" si="114"/>
        <v>1491.8017034933011</v>
      </c>
      <c r="V364" s="52">
        <f t="shared" si="114"/>
        <v>1491.8017034933011</v>
      </c>
      <c r="W364" s="95">
        <v>2023</v>
      </c>
      <c r="X364" s="36" t="e">
        <f>+#REF!-'[1]Приложение №1'!$P1153</f>
        <v>#REF!</v>
      </c>
      <c r="Z364" s="38">
        <f t="shared" si="116"/>
        <v>7495898.6137351692</v>
      </c>
      <c r="AA364" s="34">
        <v>2954908.2826843821</v>
      </c>
      <c r="AB364" s="34">
        <v>1784361.9231493648</v>
      </c>
      <c r="AC364" s="34">
        <v>713647.09042914386</v>
      </c>
      <c r="AD364" s="34">
        <v>0</v>
      </c>
      <c r="AE364" s="34">
        <v>0</v>
      </c>
      <c r="AF364" s="34"/>
      <c r="AG364" s="34">
        <v>214102.51111192559</v>
      </c>
      <c r="AH364" s="34">
        <v>0</v>
      </c>
      <c r="AI364" s="34">
        <v>0</v>
      </c>
      <c r="AJ364" s="34">
        <v>0</v>
      </c>
      <c r="AK364" s="34">
        <v>946168.58854243939</v>
      </c>
      <c r="AL364" s="34">
        <v>0</v>
      </c>
      <c r="AM364" s="34">
        <v>663134.19543221779</v>
      </c>
      <c r="AN364" s="39">
        <v>74958.986137351691</v>
      </c>
      <c r="AO364" s="40">
        <v>144617.03624834382</v>
      </c>
      <c r="AP364" s="114">
        <f>+N364-'Приложение №2'!E364</f>
        <v>0</v>
      </c>
      <c r="AQ364" s="1">
        <v>262986.55</v>
      </c>
      <c r="AR364" s="1">
        <f t="shared" si="110"/>
        <v>65055.6</v>
      </c>
      <c r="AS364" s="1">
        <f t="shared" si="115"/>
        <v>2296080</v>
      </c>
      <c r="AT364" s="36">
        <f t="shared" si="111"/>
        <v>-1672651.0235119725</v>
      </c>
      <c r="AU364" s="36">
        <f>+P364-'[10]Приложение №1'!$P356</f>
        <v>0</v>
      </c>
      <c r="AV364" s="36">
        <f>+Q364-'[10]Приложение №1'!$Q356</f>
        <v>0</v>
      </c>
      <c r="AW364" s="36">
        <f>+R364-'[10]Приложение №1'!$R356</f>
        <v>0</v>
      </c>
      <c r="AX364" s="36">
        <f>+S364-'[10]Приложение №1'!$S356</f>
        <v>0</v>
      </c>
      <c r="AY364" s="36">
        <f>+T364-'[10]Приложение №1'!$T356</f>
        <v>0</v>
      </c>
    </row>
    <row r="365" spans="1:51" x14ac:dyDescent="0.25">
      <c r="A365" s="98">
        <f t="shared" si="117"/>
        <v>350</v>
      </c>
      <c r="B365" s="99">
        <f t="shared" si="118"/>
        <v>155</v>
      </c>
      <c r="C365" s="92" t="s">
        <v>235</v>
      </c>
      <c r="D365" s="92" t="s">
        <v>397</v>
      </c>
      <c r="E365" s="93">
        <v>1964</v>
      </c>
      <c r="F365" s="93">
        <v>2006</v>
      </c>
      <c r="G365" s="93" t="s">
        <v>45</v>
      </c>
      <c r="H365" s="93">
        <v>3</v>
      </c>
      <c r="I365" s="93">
        <v>2</v>
      </c>
      <c r="J365" s="52">
        <v>1137</v>
      </c>
      <c r="K365" s="52">
        <v>898.1</v>
      </c>
      <c r="L365" s="52">
        <v>238.9</v>
      </c>
      <c r="M365" s="94">
        <v>31</v>
      </c>
      <c r="N365" s="86">
        <f t="shared" si="103"/>
        <v>6917016.3592651244</v>
      </c>
      <c r="O365" s="52"/>
      <c r="P365" s="79">
        <v>1463463.5249940937</v>
      </c>
      <c r="Q365" s="79"/>
      <c r="R365" s="79">
        <f t="shared" si="112"/>
        <v>729407.92999999993</v>
      </c>
      <c r="S365" s="79">
        <f>+'Приложение №2'!E365-'Приложение №1'!R365-P365</f>
        <v>4724144.9042710308</v>
      </c>
      <c r="T365" s="79">
        <f>+'Приложение №2'!E365-'Приложение №1'!P365-'Приложение №1'!Q365-'Приложение №1'!R365-'Приложение №1'!S365</f>
        <v>0</v>
      </c>
      <c r="U365" s="52">
        <f t="shared" si="114"/>
        <v>6083.5675982982621</v>
      </c>
      <c r="V365" s="52">
        <f t="shared" si="114"/>
        <v>6083.5675982982621</v>
      </c>
      <c r="W365" s="95">
        <v>2023</v>
      </c>
      <c r="X365" s="36" t="e">
        <f>+#REF!-'[1]Приложение №1'!$P1154</f>
        <v>#REF!</v>
      </c>
      <c r="Z365" s="38">
        <f t="shared" si="116"/>
        <v>23160120.339689046</v>
      </c>
      <c r="AA365" s="34">
        <v>4146776.8334225207</v>
      </c>
      <c r="AB365" s="34">
        <v>2504088.1061239289</v>
      </c>
      <c r="AC365" s="34">
        <v>0</v>
      </c>
      <c r="AD365" s="34">
        <v>0</v>
      </c>
      <c r="AE365" s="34">
        <v>0</v>
      </c>
      <c r="AF365" s="34"/>
      <c r="AG365" s="34">
        <v>300461.21507702715</v>
      </c>
      <c r="AH365" s="34">
        <v>0</v>
      </c>
      <c r="AI365" s="34">
        <v>12145951.94218928</v>
      </c>
      <c r="AJ365" s="34">
        <v>0</v>
      </c>
      <c r="AK365" s="34">
        <v>1327807.7043784016</v>
      </c>
      <c r="AL365" s="34">
        <v>0</v>
      </c>
      <c r="AM365" s="34">
        <v>2056778.0764197302</v>
      </c>
      <c r="AN365" s="39">
        <v>231601.20339689046</v>
      </c>
      <c r="AO365" s="40">
        <v>446655.25868126994</v>
      </c>
      <c r="AP365" s="114">
        <f>+N365-'Приложение №2'!E365</f>
        <v>0</v>
      </c>
      <c r="AQ365" s="1">
        <v>589066.13</v>
      </c>
      <c r="AR365" s="1">
        <f t="shared" si="110"/>
        <v>140341.79999999999</v>
      </c>
      <c r="AS365" s="1">
        <f t="shared" si="115"/>
        <v>4953240</v>
      </c>
      <c r="AT365" s="36">
        <f t="shared" si="111"/>
        <v>-229095.0957289692</v>
      </c>
      <c r="AU365" s="36">
        <f>+P365-'[10]Приложение №1'!$P357</f>
        <v>0</v>
      </c>
      <c r="AV365" s="36">
        <f>+Q365-'[10]Приложение №1'!$Q357</f>
        <v>0</v>
      </c>
      <c r="AW365" s="36">
        <f>+R365-'[10]Приложение №1'!$R357</f>
        <v>0</v>
      </c>
      <c r="AX365" s="36">
        <f>+S365-'[10]Приложение №1'!$S357</f>
        <v>0</v>
      </c>
      <c r="AY365" s="36">
        <f>+T365-'[10]Приложение №1'!$T357</f>
        <v>0</v>
      </c>
    </row>
    <row r="366" spans="1:51" x14ac:dyDescent="0.25">
      <c r="A366" s="98">
        <f t="shared" si="117"/>
        <v>351</v>
      </c>
      <c r="B366" s="99">
        <f t="shared" si="118"/>
        <v>156</v>
      </c>
      <c r="C366" s="92" t="s">
        <v>235</v>
      </c>
      <c r="D366" s="92" t="s">
        <v>398</v>
      </c>
      <c r="E366" s="93">
        <v>1965</v>
      </c>
      <c r="F366" s="93">
        <v>2006</v>
      </c>
      <c r="G366" s="93" t="s">
        <v>45</v>
      </c>
      <c r="H366" s="93">
        <v>3</v>
      </c>
      <c r="I366" s="93">
        <v>2</v>
      </c>
      <c r="J366" s="52">
        <v>1034.0999999999999</v>
      </c>
      <c r="K366" s="52">
        <v>959.8</v>
      </c>
      <c r="L366" s="52">
        <v>0</v>
      </c>
      <c r="M366" s="94">
        <v>25</v>
      </c>
      <c r="N366" s="86">
        <f t="shared" si="103"/>
        <v>8854298.596650539</v>
      </c>
      <c r="O366" s="52"/>
      <c r="P366" s="79">
        <v>2175839.7215601779</v>
      </c>
      <c r="Q366" s="79"/>
      <c r="R366" s="79">
        <f t="shared" si="112"/>
        <v>484836.6</v>
      </c>
      <c r="S366" s="79">
        <f>+AS366</f>
        <v>3455280</v>
      </c>
      <c r="T366" s="79">
        <f>+'Приложение №2'!E366-'Приложение №1'!P366-'Приложение №1'!Q366-'Приложение №1'!R366-'Приложение №1'!S366</f>
        <v>2738342.275090361</v>
      </c>
      <c r="U366" s="52">
        <f t="shared" si="114"/>
        <v>9225.1496110132721</v>
      </c>
      <c r="V366" s="52">
        <f t="shared" si="114"/>
        <v>9225.1496110132721</v>
      </c>
      <c r="W366" s="95">
        <v>2023</v>
      </c>
      <c r="X366" s="36" t="e">
        <f>+#REF!-'[1]Приложение №1'!$P1155</f>
        <v>#REF!</v>
      </c>
      <c r="Z366" s="38">
        <f t="shared" si="116"/>
        <v>26038489.198511466</v>
      </c>
      <c r="AA366" s="34">
        <v>4441619.6554886159</v>
      </c>
      <c r="AB366" s="34">
        <v>2682132.990999578</v>
      </c>
      <c r="AC366" s="34">
        <v>1072706.3721425538</v>
      </c>
      <c r="AD366" s="34">
        <v>0</v>
      </c>
      <c r="AE366" s="34">
        <v>0</v>
      </c>
      <c r="AF366" s="34"/>
      <c r="AG366" s="34">
        <v>321824.51388315129</v>
      </c>
      <c r="AH366" s="34">
        <v>0</v>
      </c>
      <c r="AI366" s="34">
        <v>13009549.596746104</v>
      </c>
      <c r="AJ366" s="34">
        <v>0</v>
      </c>
      <c r="AK366" s="34">
        <v>1422217.070121123</v>
      </c>
      <c r="AL366" s="34">
        <v>0</v>
      </c>
      <c r="AM366" s="34">
        <v>2326182.990992805</v>
      </c>
      <c r="AN366" s="39">
        <v>260384.89198511466</v>
      </c>
      <c r="AO366" s="40">
        <v>501871.1161524179</v>
      </c>
      <c r="AP366" s="114">
        <f>+N366-'Приложение №2'!E366</f>
        <v>0</v>
      </c>
      <c r="AQ366" s="1">
        <v>386937</v>
      </c>
      <c r="AR366" s="1">
        <f t="shared" si="110"/>
        <v>97899.599999999991</v>
      </c>
      <c r="AS366" s="1">
        <f t="shared" si="115"/>
        <v>3455280</v>
      </c>
      <c r="AT366" s="36">
        <f t="shared" si="111"/>
        <v>0</v>
      </c>
      <c r="AU366" s="36">
        <f>+P366-'[10]Приложение №1'!$P358</f>
        <v>0</v>
      </c>
      <c r="AV366" s="36">
        <f>+Q366-'[10]Приложение №1'!$Q358</f>
        <v>0</v>
      </c>
      <c r="AW366" s="36">
        <f>+R366-'[10]Приложение №1'!$R358</f>
        <v>0</v>
      </c>
      <c r="AX366" s="36">
        <f>+S366-'[10]Приложение №1'!$S358</f>
        <v>0</v>
      </c>
      <c r="AY366" s="36">
        <f>+T366-'[10]Приложение №1'!$T358</f>
        <v>0</v>
      </c>
    </row>
    <row r="367" spans="1:51" x14ac:dyDescent="0.25">
      <c r="A367" s="98">
        <f t="shared" si="117"/>
        <v>352</v>
      </c>
      <c r="B367" s="99">
        <f t="shared" si="118"/>
        <v>157</v>
      </c>
      <c r="C367" s="92" t="s">
        <v>235</v>
      </c>
      <c r="D367" s="92" t="s">
        <v>399</v>
      </c>
      <c r="E367" s="93">
        <v>1970</v>
      </c>
      <c r="F367" s="93">
        <v>2013</v>
      </c>
      <c r="G367" s="93" t="s">
        <v>45</v>
      </c>
      <c r="H367" s="93">
        <v>4</v>
      </c>
      <c r="I367" s="93">
        <v>2</v>
      </c>
      <c r="J367" s="52">
        <v>1437.6</v>
      </c>
      <c r="K367" s="52">
        <v>1362.7</v>
      </c>
      <c r="L367" s="52">
        <v>0</v>
      </c>
      <c r="M367" s="94">
        <v>55</v>
      </c>
      <c r="N367" s="86">
        <f t="shared" si="103"/>
        <v>1465551.9724496503</v>
      </c>
      <c r="O367" s="52"/>
      <c r="P367" s="79"/>
      <c r="Q367" s="79"/>
      <c r="R367" s="79">
        <f t="shared" si="112"/>
        <v>706857.29</v>
      </c>
      <c r="S367" s="79">
        <f>+'Приложение №2'!E367-'Приложение №1'!R367</f>
        <v>758694.68244965025</v>
      </c>
      <c r="T367" s="79">
        <v>0</v>
      </c>
      <c r="U367" s="52">
        <f t="shared" si="114"/>
        <v>1075.476607066596</v>
      </c>
      <c r="V367" s="52">
        <f t="shared" si="114"/>
        <v>1075.476607066596</v>
      </c>
      <c r="W367" s="95">
        <v>2023</v>
      </c>
      <c r="X367" s="36" t="e">
        <f>+#REF!-'[1]Приложение №1'!$P1157</f>
        <v>#REF!</v>
      </c>
      <c r="Z367" s="38">
        <f t="shared" si="116"/>
        <v>1481678.1712512001</v>
      </c>
      <c r="AA367" s="34">
        <v>0</v>
      </c>
      <c r="AB367" s="34">
        <v>0</v>
      </c>
      <c r="AC367" s="34">
        <v>1290473.5299639178</v>
      </c>
      <c r="AD367" s="34">
        <v>0</v>
      </c>
      <c r="AE367" s="34">
        <v>0</v>
      </c>
      <c r="AF367" s="34"/>
      <c r="AG367" s="34">
        <v>0</v>
      </c>
      <c r="AH367" s="34">
        <v>0</v>
      </c>
      <c r="AI367" s="34">
        <v>0</v>
      </c>
      <c r="AJ367" s="34">
        <v>0</v>
      </c>
      <c r="AK367" s="34">
        <v>0</v>
      </c>
      <c r="AL367" s="34">
        <v>0</v>
      </c>
      <c r="AM367" s="34">
        <v>148167.81712512003</v>
      </c>
      <c r="AN367" s="39">
        <v>14816.781712512002</v>
      </c>
      <c r="AO367" s="40">
        <v>28220.042449650358</v>
      </c>
      <c r="AP367" s="114">
        <f>+N367-'Приложение №2'!E367</f>
        <v>0</v>
      </c>
      <c r="AQ367" s="1">
        <v>567861.89</v>
      </c>
      <c r="AR367" s="1">
        <f t="shared" si="110"/>
        <v>138995.4</v>
      </c>
      <c r="AS367" s="1">
        <f t="shared" si="115"/>
        <v>4905720</v>
      </c>
      <c r="AT367" s="36">
        <f t="shared" si="111"/>
        <v>-4147025.31755035</v>
      </c>
      <c r="AU367" s="36">
        <f>+P367-'[10]Приложение №1'!$P359</f>
        <v>0</v>
      </c>
      <c r="AV367" s="36">
        <f>+Q367-'[10]Приложение №1'!$Q359</f>
        <v>0</v>
      </c>
      <c r="AW367" s="36">
        <f>+R367-'[10]Приложение №1'!$R359</f>
        <v>0</v>
      </c>
      <c r="AX367" s="36">
        <f>+S367-'[10]Приложение №1'!$S359</f>
        <v>0</v>
      </c>
      <c r="AY367" s="36">
        <f>+T367-'[10]Приложение №1'!$T359</f>
        <v>0</v>
      </c>
    </row>
    <row r="368" spans="1:51" x14ac:dyDescent="0.25">
      <c r="A368" s="98">
        <f t="shared" si="117"/>
        <v>353</v>
      </c>
      <c r="B368" s="99">
        <f t="shared" si="118"/>
        <v>158</v>
      </c>
      <c r="C368" s="92" t="s">
        <v>235</v>
      </c>
      <c r="D368" s="92" t="s">
        <v>239</v>
      </c>
      <c r="E368" s="93">
        <v>1983</v>
      </c>
      <c r="F368" s="93">
        <v>2013</v>
      </c>
      <c r="G368" s="93" t="s">
        <v>45</v>
      </c>
      <c r="H368" s="93">
        <v>5</v>
      </c>
      <c r="I368" s="93">
        <v>4</v>
      </c>
      <c r="J368" s="52">
        <v>3317.4</v>
      </c>
      <c r="K368" s="52">
        <v>2427.1</v>
      </c>
      <c r="L368" s="52">
        <v>0</v>
      </c>
      <c r="M368" s="94">
        <v>71</v>
      </c>
      <c r="N368" s="86">
        <f t="shared" si="103"/>
        <v>3442953.7404099638</v>
      </c>
      <c r="O368" s="52"/>
      <c r="P368" s="79"/>
      <c r="Q368" s="79"/>
      <c r="R368" s="79">
        <f t="shared" si="112"/>
        <v>356038.84078929177</v>
      </c>
      <c r="S368" s="79">
        <f>+'Приложение №2'!E368-'Приложение №1'!R368</f>
        <v>3086914.8996206718</v>
      </c>
      <c r="T368" s="79">
        <v>0</v>
      </c>
      <c r="U368" s="52">
        <f t="shared" si="114"/>
        <v>1418.54630646037</v>
      </c>
      <c r="V368" s="52">
        <f t="shared" si="114"/>
        <v>1418.54630646037</v>
      </c>
      <c r="W368" s="95">
        <v>2023</v>
      </c>
      <c r="X368" s="36" t="e">
        <f>+#REF!-'[1]Приложение №1'!$P789</f>
        <v>#REF!</v>
      </c>
      <c r="Z368" s="38">
        <f t="shared" si="116"/>
        <v>3608535.1470105601</v>
      </c>
      <c r="AA368" s="34">
        <v>0</v>
      </c>
      <c r="AB368" s="34">
        <v>0</v>
      </c>
      <c r="AC368" s="34">
        <v>3142868.1204294348</v>
      </c>
      <c r="AD368" s="34">
        <v>0</v>
      </c>
      <c r="AE368" s="34">
        <v>0</v>
      </c>
      <c r="AF368" s="34"/>
      <c r="AG368" s="34">
        <v>0</v>
      </c>
      <c r="AH368" s="34">
        <v>0</v>
      </c>
      <c r="AI368" s="34">
        <v>0</v>
      </c>
      <c r="AJ368" s="34">
        <v>0</v>
      </c>
      <c r="AK368" s="34">
        <v>0</v>
      </c>
      <c r="AL368" s="34">
        <v>0</v>
      </c>
      <c r="AM368" s="34">
        <v>360853.51470105606</v>
      </c>
      <c r="AN368" s="39">
        <v>36085.351470105605</v>
      </c>
      <c r="AO368" s="40">
        <v>68728.160409963122</v>
      </c>
      <c r="AP368" s="114">
        <f>+N368-'Приложение №2'!E368</f>
        <v>0</v>
      </c>
      <c r="AQ368" s="36">
        <f>701008.17-R147</f>
        <v>108474.64078929182</v>
      </c>
      <c r="AR368" s="1">
        <f t="shared" si="110"/>
        <v>247564.19999999998</v>
      </c>
      <c r="AS368" s="1">
        <f>+(K368*10+L368*20)*12*30-S147</f>
        <v>8737560</v>
      </c>
      <c r="AT368" s="36">
        <f t="shared" si="111"/>
        <v>-5650645.1003793282</v>
      </c>
      <c r="AU368" s="36">
        <f>+P368-'[10]Приложение №1'!$P360</f>
        <v>0</v>
      </c>
      <c r="AV368" s="36">
        <f>+Q368-'[10]Приложение №1'!$Q360</f>
        <v>0</v>
      </c>
      <c r="AW368" s="36">
        <f>+R368-'[10]Приложение №1'!$R360</f>
        <v>0</v>
      </c>
      <c r="AX368" s="36">
        <f>+S368-'[10]Приложение №1'!$S360</f>
        <v>0</v>
      </c>
      <c r="AY368" s="36">
        <f>+T368-'[10]Приложение №1'!$T360</f>
        <v>0</v>
      </c>
    </row>
    <row r="369" spans="1:51" x14ac:dyDescent="0.25">
      <c r="A369" s="98">
        <f t="shared" si="117"/>
        <v>354</v>
      </c>
      <c r="B369" s="99">
        <f t="shared" si="118"/>
        <v>159</v>
      </c>
      <c r="C369" s="92" t="s">
        <v>235</v>
      </c>
      <c r="D369" s="92" t="s">
        <v>240</v>
      </c>
      <c r="E369" s="93">
        <v>1982</v>
      </c>
      <c r="F369" s="93">
        <v>2013</v>
      </c>
      <c r="G369" s="93" t="s">
        <v>45</v>
      </c>
      <c r="H369" s="93">
        <v>5</v>
      </c>
      <c r="I369" s="93">
        <v>4</v>
      </c>
      <c r="J369" s="52">
        <v>3426.4</v>
      </c>
      <c r="K369" s="52">
        <v>2421.6999999999998</v>
      </c>
      <c r="L369" s="52">
        <v>483.1</v>
      </c>
      <c r="M369" s="94">
        <v>77</v>
      </c>
      <c r="N369" s="86">
        <f t="shared" si="103"/>
        <v>3592563.7737581315</v>
      </c>
      <c r="O369" s="52"/>
      <c r="P369" s="79"/>
      <c r="Q369" s="79"/>
      <c r="R369" s="79">
        <f t="shared" si="112"/>
        <v>1654968.55</v>
      </c>
      <c r="S369" s="79">
        <f>+'Приложение №2'!E369-'Приложение №1'!R369</f>
        <v>1937595.2237581315</v>
      </c>
      <c r="T369" s="79">
        <v>0</v>
      </c>
      <c r="U369" s="52">
        <f t="shared" si="114"/>
        <v>1236.7680300737165</v>
      </c>
      <c r="V369" s="52">
        <f t="shared" si="114"/>
        <v>1236.7680300737165</v>
      </c>
      <c r="W369" s="95">
        <v>2023</v>
      </c>
      <c r="X369" s="36" t="e">
        <f>+#REF!-'[1]Приложение №1'!$P790</f>
        <v>#REF!</v>
      </c>
      <c r="Z369" s="38">
        <f t="shared" si="116"/>
        <v>3753836.1733766408</v>
      </c>
      <c r="AA369" s="34">
        <v>0</v>
      </c>
      <c r="AB369" s="34">
        <v>0</v>
      </c>
      <c r="AC369" s="34">
        <v>3269418.6305470788</v>
      </c>
      <c r="AD369" s="34">
        <v>0</v>
      </c>
      <c r="AE369" s="34">
        <v>0</v>
      </c>
      <c r="AF369" s="34"/>
      <c r="AG369" s="34">
        <v>0</v>
      </c>
      <c r="AH369" s="34">
        <v>0</v>
      </c>
      <c r="AI369" s="34">
        <v>0</v>
      </c>
      <c r="AJ369" s="34">
        <v>0</v>
      </c>
      <c r="AK369" s="34">
        <v>0</v>
      </c>
      <c r="AL369" s="34">
        <v>0</v>
      </c>
      <c r="AM369" s="34">
        <v>375383.61733766412</v>
      </c>
      <c r="AN369" s="39">
        <v>37538.361733766411</v>
      </c>
      <c r="AO369" s="40">
        <v>71495.56375813151</v>
      </c>
      <c r="AP369" s="114">
        <f>+N369-'Приложение №2'!E369</f>
        <v>0</v>
      </c>
      <c r="AQ369" s="1">
        <v>1309402.75</v>
      </c>
      <c r="AR369" s="1">
        <f t="shared" si="110"/>
        <v>345565.8</v>
      </c>
      <c r="AS369" s="1">
        <f>+(K369*10+L369*20)*12*30</f>
        <v>12196440</v>
      </c>
      <c r="AT369" s="36">
        <f t="shared" si="111"/>
        <v>-10258844.776241869</v>
      </c>
      <c r="AU369" s="36">
        <f>+P369-'[10]Приложение №1'!$P361</f>
        <v>0</v>
      </c>
      <c r="AV369" s="36">
        <f>+Q369-'[10]Приложение №1'!$Q361</f>
        <v>0</v>
      </c>
      <c r="AW369" s="36">
        <f>+R369-'[10]Приложение №1'!$R361</f>
        <v>0</v>
      </c>
      <c r="AX369" s="36">
        <f>+S369-'[10]Приложение №1'!$S361</f>
        <v>0</v>
      </c>
      <c r="AY369" s="36">
        <f>+T369-'[10]Приложение №1'!$T361</f>
        <v>0</v>
      </c>
    </row>
    <row r="370" spans="1:51" x14ac:dyDescent="0.25">
      <c r="A370" s="98">
        <f t="shared" si="117"/>
        <v>355</v>
      </c>
      <c r="B370" s="99">
        <f t="shared" si="118"/>
        <v>160</v>
      </c>
      <c r="C370" s="92" t="s">
        <v>235</v>
      </c>
      <c r="D370" s="92" t="s">
        <v>744</v>
      </c>
      <c r="E370" s="93">
        <v>1975</v>
      </c>
      <c r="F370" s="93"/>
      <c r="G370" s="93" t="s">
        <v>45</v>
      </c>
      <c r="H370" s="93">
        <v>4</v>
      </c>
      <c r="I370" s="93">
        <v>3</v>
      </c>
      <c r="J370" s="52">
        <v>2248.5</v>
      </c>
      <c r="K370" s="52">
        <v>1870.6</v>
      </c>
      <c r="L370" s="52">
        <v>291.10000000000002</v>
      </c>
      <c r="M370" s="94">
        <v>72</v>
      </c>
      <c r="N370" s="86">
        <f t="shared" si="103"/>
        <v>640276.6</v>
      </c>
      <c r="O370" s="52"/>
      <c r="P370" s="79">
        <f>+'[5]Приложение №2'!E364-'[5]Приложение №1'!R364-'[5]Приложение №1'!S364</f>
        <v>0</v>
      </c>
      <c r="Q370" s="79"/>
      <c r="R370" s="79">
        <f>+'Приложение №2'!E370</f>
        <v>640276.6</v>
      </c>
      <c r="S370" s="79"/>
      <c r="T370" s="79"/>
      <c r="U370" s="34">
        <f t="shared" si="114"/>
        <v>296.19123837720315</v>
      </c>
      <c r="V370" s="34">
        <f t="shared" si="114"/>
        <v>296.19123837720315</v>
      </c>
      <c r="W370" s="95">
        <v>2023</v>
      </c>
      <c r="X370" s="36"/>
      <c r="Z370" s="38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9"/>
      <c r="AO370" s="40"/>
      <c r="AP370" s="114">
        <f>+N370-'Приложение №2'!E370</f>
        <v>0</v>
      </c>
      <c r="AQ370" s="134">
        <v>1340374.7</v>
      </c>
      <c r="AR370" s="1">
        <f t="shared" si="110"/>
        <v>250185.60000000001</v>
      </c>
      <c r="AS370" s="1">
        <f>+(K370*10+L370*20)*12*30</f>
        <v>8830080</v>
      </c>
      <c r="AT370" s="36">
        <f t="shared" si="111"/>
        <v>-8830080</v>
      </c>
    </row>
    <row r="371" spans="1:51" x14ac:dyDescent="0.25">
      <c r="A371" s="98">
        <f t="shared" si="117"/>
        <v>356</v>
      </c>
      <c r="B371" s="99">
        <f t="shared" si="118"/>
        <v>161</v>
      </c>
      <c r="C371" s="92" t="s">
        <v>235</v>
      </c>
      <c r="D371" s="92" t="s">
        <v>400</v>
      </c>
      <c r="E371" s="93">
        <v>1974</v>
      </c>
      <c r="F371" s="93">
        <v>2013</v>
      </c>
      <c r="G371" s="93" t="s">
        <v>45</v>
      </c>
      <c r="H371" s="93">
        <v>4</v>
      </c>
      <c r="I371" s="93">
        <v>3</v>
      </c>
      <c r="J371" s="52">
        <v>2238.1999999999998</v>
      </c>
      <c r="K371" s="52">
        <v>2068.4499999999998</v>
      </c>
      <c r="L371" s="52">
        <v>0</v>
      </c>
      <c r="M371" s="94">
        <v>74</v>
      </c>
      <c r="N371" s="86">
        <f t="shared" si="103"/>
        <v>3127146.275568313</v>
      </c>
      <c r="O371" s="52"/>
      <c r="P371" s="79"/>
      <c r="Q371" s="79"/>
      <c r="R371" s="79">
        <f t="shared" si="112"/>
        <v>841384.12</v>
      </c>
      <c r="S371" s="79">
        <f>+'Приложение №2'!E371-'Приложение №1'!R371</f>
        <v>2285762.1555683129</v>
      </c>
      <c r="T371" s="79">
        <v>0</v>
      </c>
      <c r="U371" s="52">
        <f t="shared" si="114"/>
        <v>1511.8307310151627</v>
      </c>
      <c r="V371" s="52">
        <f t="shared" si="114"/>
        <v>1511.8307310151627</v>
      </c>
      <c r="W371" s="95">
        <v>2023</v>
      </c>
      <c r="X371" s="36" t="e">
        <f>+#REF!-'[1]Приложение №1'!$P1158</f>
        <v>#REF!</v>
      </c>
      <c r="Z371" s="38">
        <f>SUM(AA371:AO371)</f>
        <v>3125330.0203881604</v>
      </c>
      <c r="AA371" s="34">
        <v>0</v>
      </c>
      <c r="AB371" s="34">
        <v>0</v>
      </c>
      <c r="AC371" s="34">
        <v>2722018.6825771499</v>
      </c>
      <c r="AD371" s="34">
        <v>0</v>
      </c>
      <c r="AE371" s="34">
        <v>0</v>
      </c>
      <c r="AF371" s="34"/>
      <c r="AG371" s="34">
        <v>0</v>
      </c>
      <c r="AH371" s="34">
        <v>0</v>
      </c>
      <c r="AI371" s="34">
        <v>0</v>
      </c>
      <c r="AJ371" s="34">
        <v>0</v>
      </c>
      <c r="AK371" s="34">
        <v>0</v>
      </c>
      <c r="AL371" s="34">
        <v>0</v>
      </c>
      <c r="AM371" s="34">
        <v>312533.00203881605</v>
      </c>
      <c r="AN371" s="39">
        <v>31253.300203881605</v>
      </c>
      <c r="AO371" s="40">
        <v>59525.035568312909</v>
      </c>
      <c r="AP371" s="114">
        <f>+N371-'Приложение №2'!E371</f>
        <v>0</v>
      </c>
      <c r="AQ371" s="1">
        <v>630402.22</v>
      </c>
      <c r="AR371" s="1">
        <f t="shared" si="110"/>
        <v>210981.9</v>
      </c>
      <c r="AS371" s="1">
        <f>+(K371*10+L371*20)*12*30</f>
        <v>7446420</v>
      </c>
      <c r="AT371" s="36">
        <f t="shared" si="111"/>
        <v>-5160657.8444316871</v>
      </c>
      <c r="AU371" s="36">
        <f>+P371-'[10]Приложение №1'!$P362</f>
        <v>0</v>
      </c>
      <c r="AV371" s="36">
        <f>+Q371-'[10]Приложение №1'!$Q362</f>
        <v>0</v>
      </c>
      <c r="AW371" s="36">
        <f>+R371-'[10]Приложение №1'!$R362</f>
        <v>0</v>
      </c>
      <c r="AX371" s="36">
        <f>+S371-'[10]Приложение №1'!$S362</f>
        <v>0</v>
      </c>
      <c r="AY371" s="36">
        <f>+T371-'[10]Приложение №1'!$T363</f>
        <v>0</v>
      </c>
    </row>
    <row r="372" spans="1:51" x14ac:dyDescent="0.25">
      <c r="A372" s="98">
        <f t="shared" si="117"/>
        <v>357</v>
      </c>
      <c r="B372" s="99">
        <f t="shared" si="118"/>
        <v>162</v>
      </c>
      <c r="C372" s="92" t="s">
        <v>235</v>
      </c>
      <c r="D372" s="92" t="s">
        <v>742</v>
      </c>
      <c r="E372" s="93">
        <v>1976</v>
      </c>
      <c r="F372" s="93"/>
      <c r="G372" s="93" t="s">
        <v>45</v>
      </c>
      <c r="H372" s="93">
        <v>4</v>
      </c>
      <c r="I372" s="93">
        <v>6</v>
      </c>
      <c r="J372" s="52">
        <v>4614</v>
      </c>
      <c r="K372" s="52">
        <v>4270.7</v>
      </c>
      <c r="L372" s="52">
        <v>0</v>
      </c>
      <c r="M372" s="94">
        <v>148</v>
      </c>
      <c r="N372" s="86">
        <f t="shared" si="103"/>
        <v>1357157.63</v>
      </c>
      <c r="O372" s="52"/>
      <c r="P372" s="79">
        <f>+'[5]Приложение №2'!E365-'[5]Приложение №1'!R365-'[5]Приложение №1'!S365</f>
        <v>0</v>
      </c>
      <c r="Q372" s="79"/>
      <c r="R372" s="79">
        <f>+'Приложение №2'!E372</f>
        <v>1357157.63</v>
      </c>
      <c r="S372" s="79"/>
      <c r="T372" s="79"/>
      <c r="U372" s="34">
        <f t="shared" ref="U372:V391" si="119">$N372/($K372+$L372)</f>
        <v>317.78341489685528</v>
      </c>
      <c r="V372" s="34">
        <f t="shared" si="119"/>
        <v>317.78341489685528</v>
      </c>
      <c r="W372" s="95">
        <v>2023</v>
      </c>
      <c r="X372" s="36"/>
      <c r="Z372" s="38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9"/>
      <c r="AO372" s="40"/>
      <c r="AP372" s="114">
        <f>+N372-'Приложение №2'!E372</f>
        <v>0</v>
      </c>
      <c r="AQ372" s="31">
        <v>2376571.59</v>
      </c>
      <c r="AR372" s="1">
        <f t="shared" ref="AR372:AR373" si="120">+(K372*10+L372*20)*12*0.85</f>
        <v>435611.39999999997</v>
      </c>
      <c r="AS372" s="1">
        <f t="shared" ref="AS372:AS373" si="121">+(K372*10+L372*20)*12*30</f>
        <v>15374520</v>
      </c>
      <c r="AT372" s="36">
        <f t="shared" si="111"/>
        <v>-15374520</v>
      </c>
      <c r="AU372" s="36"/>
    </row>
    <row r="373" spans="1:51" x14ac:dyDescent="0.25">
      <c r="A373" s="98">
        <f t="shared" si="117"/>
        <v>358</v>
      </c>
      <c r="B373" s="99">
        <f t="shared" si="118"/>
        <v>163</v>
      </c>
      <c r="C373" s="92" t="s">
        <v>235</v>
      </c>
      <c r="D373" s="92" t="s">
        <v>743</v>
      </c>
      <c r="E373" s="93">
        <v>1981</v>
      </c>
      <c r="F373" s="93"/>
      <c r="G373" s="93" t="s">
        <v>45</v>
      </c>
      <c r="H373" s="93">
        <v>5</v>
      </c>
      <c r="I373" s="93">
        <v>4</v>
      </c>
      <c r="J373" s="52">
        <v>3315.7</v>
      </c>
      <c r="K373" s="52">
        <v>2406</v>
      </c>
      <c r="L373" s="52">
        <v>444.3</v>
      </c>
      <c r="M373" s="94">
        <v>83</v>
      </c>
      <c r="N373" s="86">
        <f t="shared" si="103"/>
        <v>530132.51</v>
      </c>
      <c r="O373" s="52"/>
      <c r="P373" s="79">
        <f>+'[5]Приложение №2'!E366-'[5]Приложение №1'!R366-'[5]Приложение №1'!S366</f>
        <v>0</v>
      </c>
      <c r="Q373" s="79"/>
      <c r="R373" s="79">
        <f>+'Приложение №2'!E373</f>
        <v>530132.51</v>
      </c>
      <c r="S373" s="79"/>
      <c r="T373" s="79"/>
      <c r="U373" s="34">
        <f t="shared" si="119"/>
        <v>185.99182893028802</v>
      </c>
      <c r="V373" s="34">
        <f t="shared" si="119"/>
        <v>185.99182893028802</v>
      </c>
      <c r="W373" s="95">
        <v>2023</v>
      </c>
      <c r="X373" s="36"/>
      <c r="Z373" s="38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9"/>
      <c r="AO373" s="40"/>
      <c r="AP373" s="114">
        <f>+N373-'Приложение №2'!E373</f>
        <v>0</v>
      </c>
      <c r="AQ373" s="31">
        <v>1793143.38</v>
      </c>
      <c r="AR373" s="1">
        <f t="shared" si="120"/>
        <v>336049.2</v>
      </c>
      <c r="AS373" s="1">
        <f t="shared" si="121"/>
        <v>11860560</v>
      </c>
      <c r="AT373" s="36">
        <f t="shared" si="111"/>
        <v>-11860560</v>
      </c>
      <c r="AU373" s="36"/>
    </row>
    <row r="374" spans="1:51" x14ac:dyDescent="0.25">
      <c r="A374" s="98">
        <f t="shared" si="117"/>
        <v>359</v>
      </c>
      <c r="B374" s="99">
        <f t="shared" si="118"/>
        <v>164</v>
      </c>
      <c r="C374" s="92" t="s">
        <v>96</v>
      </c>
      <c r="D374" s="92" t="s">
        <v>97</v>
      </c>
      <c r="E374" s="93">
        <v>1976</v>
      </c>
      <c r="F374" s="93">
        <v>1976</v>
      </c>
      <c r="G374" s="93" t="s">
        <v>45</v>
      </c>
      <c r="H374" s="93">
        <v>3</v>
      </c>
      <c r="I374" s="93">
        <v>4</v>
      </c>
      <c r="J374" s="52">
        <v>2192.3000000000002</v>
      </c>
      <c r="K374" s="52">
        <v>2028.1</v>
      </c>
      <c r="L374" s="52">
        <v>0</v>
      </c>
      <c r="M374" s="94">
        <v>85</v>
      </c>
      <c r="N374" s="86">
        <f t="shared" si="103"/>
        <v>3025771.3497837</v>
      </c>
      <c r="O374" s="52"/>
      <c r="P374" s="79"/>
      <c r="Q374" s="79"/>
      <c r="R374" s="79">
        <f>+AQ374+AR374</f>
        <v>1127247.27</v>
      </c>
      <c r="S374" s="79">
        <f>+'Приложение №2'!E374-'Приложение №1'!P374-'Приложение №1'!Q374-'Приложение №1'!R374</f>
        <v>1898524.0797836999</v>
      </c>
      <c r="T374" s="79"/>
      <c r="U374" s="52">
        <f t="shared" si="119"/>
        <v>1491.924140714807</v>
      </c>
      <c r="V374" s="52">
        <f t="shared" si="119"/>
        <v>1491.924140714807</v>
      </c>
      <c r="W374" s="95">
        <v>2023</v>
      </c>
      <c r="X374" s="36" t="e">
        <f>+#REF!-'[1]Приложение №1'!$P688</f>
        <v>#REF!</v>
      </c>
      <c r="Z374" s="38">
        <f>SUM(AA374:AO374)</f>
        <v>31013862.251715004</v>
      </c>
      <c r="AA374" s="34">
        <v>0</v>
      </c>
      <c r="AB374" s="34">
        <v>0</v>
      </c>
      <c r="AC374" s="34">
        <v>0</v>
      </c>
      <c r="AD374" s="34">
        <v>0</v>
      </c>
      <c r="AE374" s="34">
        <v>0</v>
      </c>
      <c r="AF374" s="34"/>
      <c r="AG374" s="34">
        <v>0</v>
      </c>
      <c r="AH374" s="34">
        <v>0</v>
      </c>
      <c r="AI374" s="34"/>
      <c r="AJ374" s="34">
        <v>0</v>
      </c>
      <c r="AK374" s="34">
        <v>0</v>
      </c>
      <c r="AL374" s="34">
        <v>23285097.547431301</v>
      </c>
      <c r="AM374" s="34">
        <v>5902452.2175000003</v>
      </c>
      <c r="AN374" s="39">
        <v>626122.28700000001</v>
      </c>
      <c r="AO374" s="40">
        <v>1200190.1997837001</v>
      </c>
      <c r="AP374" s="114">
        <f>+N374-'Приложение №2'!E374</f>
        <v>0</v>
      </c>
      <c r="AQ374" s="1">
        <v>920381.07</v>
      </c>
      <c r="AR374" s="1">
        <f>+(K374*10+L374*20)*12*0.85</f>
        <v>206866.19999999998</v>
      </c>
      <c r="AS374" s="1">
        <f>+(K374*10+L374*20)*12*30</f>
        <v>7301160</v>
      </c>
      <c r="AT374" s="36">
        <f t="shared" si="111"/>
        <v>-5402635.9202162996</v>
      </c>
      <c r="AU374" s="36">
        <f>+P374-'[10]Приложение №1'!$P363</f>
        <v>0</v>
      </c>
      <c r="AV374" s="36">
        <f>+Q374-'[10]Приложение №1'!$Q363</f>
        <v>0</v>
      </c>
      <c r="AW374" s="36">
        <f>+R374-'[10]Приложение №1'!$R363</f>
        <v>0</v>
      </c>
      <c r="AX374" s="36">
        <f>+S374-'[10]Приложение №1'!$S363</f>
        <v>0</v>
      </c>
      <c r="AY374" s="36">
        <f>+T374-'[10]Приложение №1'!$T363</f>
        <v>0</v>
      </c>
    </row>
    <row r="375" spans="1:51" x14ac:dyDescent="0.25">
      <c r="A375" s="98">
        <f t="shared" si="117"/>
        <v>360</v>
      </c>
      <c r="B375" s="99">
        <f t="shared" si="118"/>
        <v>165</v>
      </c>
      <c r="C375" s="92" t="s">
        <v>96</v>
      </c>
      <c r="D375" s="92" t="s">
        <v>485</v>
      </c>
      <c r="E375" s="93">
        <v>1974</v>
      </c>
      <c r="F375" s="93">
        <v>1974</v>
      </c>
      <c r="G375" s="93" t="s">
        <v>45</v>
      </c>
      <c r="H375" s="93">
        <v>2</v>
      </c>
      <c r="I375" s="93">
        <v>2</v>
      </c>
      <c r="J375" s="52">
        <v>473.3</v>
      </c>
      <c r="K375" s="52">
        <v>438.4</v>
      </c>
      <c r="L375" s="52">
        <v>0</v>
      </c>
      <c r="M375" s="94">
        <v>9</v>
      </c>
      <c r="N375" s="86">
        <f t="shared" si="103"/>
        <v>1422083.6099999999</v>
      </c>
      <c r="O375" s="52"/>
      <c r="P375" s="79">
        <v>707152.37000000011</v>
      </c>
      <c r="Q375" s="79"/>
      <c r="R375" s="79">
        <f>+AQ375+AR375-101353.8</f>
        <v>34758.819999999992</v>
      </c>
      <c r="S375" s="79">
        <f>+AS375</f>
        <v>677581.02</v>
      </c>
      <c r="T375" s="79">
        <f>+'Приложение №2'!E375-'Приложение №1'!P375-'Приложение №1'!Q375-'Приложение №1'!R375-'Приложение №1'!S375</f>
        <v>2591.4000000000233</v>
      </c>
      <c r="U375" s="52">
        <f t="shared" si="119"/>
        <v>3243.8038549270073</v>
      </c>
      <c r="V375" s="52">
        <f t="shared" si="119"/>
        <v>3243.8038549270073</v>
      </c>
      <c r="W375" s="95">
        <v>2023</v>
      </c>
      <c r="X375" s="36" t="e">
        <f>+#REF!-'[1]Приложение №1'!$P1765</f>
        <v>#REF!</v>
      </c>
      <c r="Z375" s="38">
        <f>SUM(AA375:AO375)</f>
        <v>1576901.3985240001</v>
      </c>
      <c r="AA375" s="34"/>
      <c r="AB375" s="34"/>
      <c r="AC375" s="34">
        <v>758098.38</v>
      </c>
      <c r="AD375" s="34">
        <v>627792.72</v>
      </c>
      <c r="AE375" s="34">
        <v>0</v>
      </c>
      <c r="AF375" s="34"/>
      <c r="AG375" s="34">
        <v>154817.788524</v>
      </c>
      <c r="AH375" s="34">
        <v>0</v>
      </c>
      <c r="AI375" s="34"/>
      <c r="AJ375" s="34">
        <v>0</v>
      </c>
      <c r="AK375" s="34">
        <v>0</v>
      </c>
      <c r="AL375" s="34">
        <v>0</v>
      </c>
      <c r="AM375" s="42"/>
      <c r="AN375" s="42"/>
      <c r="AO375" s="40">
        <v>36192.51</v>
      </c>
      <c r="AP375" s="114">
        <f>+N375-'Приложение №2'!E375</f>
        <v>0</v>
      </c>
      <c r="AQ375" s="1">
        <v>91395.82</v>
      </c>
      <c r="AR375" s="1">
        <f>+(K375*10+L375*20)*12*0.85</f>
        <v>44716.799999999996</v>
      </c>
      <c r="AS375" s="1">
        <f>+(K375*10+L375*20)*12*30-900658.98</f>
        <v>677581.02</v>
      </c>
      <c r="AT375" s="36">
        <f t="shared" si="111"/>
        <v>0</v>
      </c>
      <c r="AU375" s="36">
        <f>+P375-'[10]Приложение №1'!$P364</f>
        <v>0</v>
      </c>
      <c r="AV375" s="36">
        <f>+Q375-'[10]Приложение №1'!$Q364</f>
        <v>0</v>
      </c>
      <c r="AW375" s="36">
        <f>+R375-'[10]Приложение №1'!$R364</f>
        <v>0</v>
      </c>
      <c r="AX375" s="36">
        <f>+S375-'[10]Приложение №1'!$S364</f>
        <v>0</v>
      </c>
      <c r="AY375" s="36">
        <f>+T375-'[10]Приложение №1'!$T364</f>
        <v>0</v>
      </c>
    </row>
    <row r="376" spans="1:51" x14ac:dyDescent="0.25">
      <c r="A376" s="98">
        <f t="shared" si="117"/>
        <v>361</v>
      </c>
      <c r="B376" s="99">
        <f t="shared" si="118"/>
        <v>166</v>
      </c>
      <c r="C376" s="92" t="s">
        <v>96</v>
      </c>
      <c r="D376" s="92" t="s">
        <v>241</v>
      </c>
      <c r="E376" s="93">
        <v>1977</v>
      </c>
      <c r="F376" s="93">
        <v>1977</v>
      </c>
      <c r="G376" s="93" t="s">
        <v>45</v>
      </c>
      <c r="H376" s="93">
        <v>5</v>
      </c>
      <c r="I376" s="93">
        <v>1</v>
      </c>
      <c r="J376" s="52">
        <v>1730.3</v>
      </c>
      <c r="K376" s="52">
        <v>1456.4</v>
      </c>
      <c r="L376" s="52">
        <v>0</v>
      </c>
      <c r="M376" s="94">
        <v>49</v>
      </c>
      <c r="N376" s="86">
        <f t="shared" si="103"/>
        <v>9096345.9675319996</v>
      </c>
      <c r="O376" s="52"/>
      <c r="P376" s="79">
        <f>+'Приложение №2'!E376-'Приложение №1'!R376-'Приложение №1'!S376</f>
        <v>3116048.5975319995</v>
      </c>
      <c r="Q376" s="79"/>
      <c r="R376" s="79">
        <v>737257.37</v>
      </c>
      <c r="S376" s="79">
        <f>+AS376</f>
        <v>5243040</v>
      </c>
      <c r="T376" s="79">
        <f>+'Приложение №2'!E376-'Приложение №1'!P376-'Приложение №1'!Q376-'Приложение №1'!R376-'Приложение №1'!S376</f>
        <v>0</v>
      </c>
      <c r="U376" s="52">
        <f t="shared" si="119"/>
        <v>6245.77449020324</v>
      </c>
      <c r="V376" s="52">
        <f t="shared" si="119"/>
        <v>6245.77449020324</v>
      </c>
      <c r="W376" s="95">
        <v>2023</v>
      </c>
      <c r="X376" s="36" t="e">
        <f>+#REF!-'[1]Приложение №1'!$P1012</f>
        <v>#REF!</v>
      </c>
      <c r="Z376" s="38">
        <f>SUM(AA376:AO376)</f>
        <v>38072067.120000005</v>
      </c>
      <c r="AA376" s="34">
        <v>4710479.1050062198</v>
      </c>
      <c r="AB376" s="34">
        <v>2176226.3089270201</v>
      </c>
      <c r="AC376" s="34">
        <v>2204614.3839224395</v>
      </c>
      <c r="AD376" s="34">
        <v>1424137.1203432798</v>
      </c>
      <c r="AE376" s="34">
        <v>0</v>
      </c>
      <c r="AF376" s="34"/>
      <c r="AG376" s="34">
        <v>146063.50321331999</v>
      </c>
      <c r="AH376" s="34">
        <v>0</v>
      </c>
      <c r="AI376" s="34">
        <v>11068738.746596999</v>
      </c>
      <c r="AJ376" s="34">
        <v>0</v>
      </c>
      <c r="AK376" s="34">
        <v>5717896.3951359605</v>
      </c>
      <c r="AL376" s="34">
        <v>5901111.3759779995</v>
      </c>
      <c r="AM376" s="34">
        <v>3612798.5854000002</v>
      </c>
      <c r="AN376" s="39">
        <v>380720.67119999998</v>
      </c>
      <c r="AO376" s="40">
        <v>729280.92427675996</v>
      </c>
      <c r="AP376" s="114">
        <f>+N376-'Приложение №2'!E376</f>
        <v>0</v>
      </c>
      <c r="AQ376" s="1">
        <v>590020.37</v>
      </c>
      <c r="AR376" s="1">
        <f>+(K376*10+L376*20)*12*0.85</f>
        <v>148552.79999999999</v>
      </c>
      <c r="AS376" s="1">
        <f>+(K376*10+L376*20)*12*30</f>
        <v>5243040</v>
      </c>
      <c r="AT376" s="36">
        <f t="shared" si="111"/>
        <v>0</v>
      </c>
      <c r="AU376" s="36">
        <f>+P376-'[10]Приложение №1'!$P365</f>
        <v>0</v>
      </c>
      <c r="AV376" s="36">
        <f>+Q376-'[10]Приложение №1'!$Q365</f>
        <v>0</v>
      </c>
      <c r="AW376" s="36">
        <f>+R376-'[10]Приложение №1'!$R365</f>
        <v>0</v>
      </c>
      <c r="AX376" s="36">
        <f>+S376-'[10]Приложение №1'!$S365</f>
        <v>0</v>
      </c>
      <c r="AY376" s="36">
        <f>+T376-'[10]Приложение №1'!$T365</f>
        <v>0</v>
      </c>
    </row>
    <row r="377" spans="1:51" x14ac:dyDescent="0.25">
      <c r="A377" s="98">
        <f t="shared" si="117"/>
        <v>362</v>
      </c>
      <c r="B377" s="99">
        <f t="shared" si="118"/>
        <v>167</v>
      </c>
      <c r="C377" s="92" t="s">
        <v>242</v>
      </c>
      <c r="D377" s="92" t="s">
        <v>401</v>
      </c>
      <c r="E377" s="93">
        <v>1984</v>
      </c>
      <c r="F377" s="93">
        <v>1984</v>
      </c>
      <c r="G377" s="93" t="s">
        <v>45</v>
      </c>
      <c r="H377" s="93">
        <v>5</v>
      </c>
      <c r="I377" s="93">
        <v>4</v>
      </c>
      <c r="J377" s="52">
        <v>3359.4</v>
      </c>
      <c r="K377" s="52">
        <v>2391.8000000000002</v>
      </c>
      <c r="L377" s="52">
        <v>553.20000000000005</v>
      </c>
      <c r="M377" s="94">
        <v>62</v>
      </c>
      <c r="N377" s="86">
        <f t="shared" si="103"/>
        <v>15184767.467377331</v>
      </c>
      <c r="O377" s="52"/>
      <c r="P377" s="79">
        <v>8256452.290922001</v>
      </c>
      <c r="Q377" s="79"/>
      <c r="R377" s="79">
        <f>+AQ377+AR377-492779.17</f>
        <v>974902.85999999987</v>
      </c>
      <c r="S377" s="79">
        <f>+'Приложение №2'!E377-'Приложение №1'!P377-'Приложение №1'!Q377-'Приложение №1'!R377</f>
        <v>5953412.3164553307</v>
      </c>
      <c r="T377" s="79">
        <f>+'Приложение №2'!E377-'Приложение №1'!P377-'Приложение №1'!Q377-'Приложение №1'!R377-'Приложение №1'!S377</f>
        <v>0</v>
      </c>
      <c r="U377" s="52">
        <f t="shared" si="119"/>
        <v>5156.1179855271075</v>
      </c>
      <c r="V377" s="52">
        <f t="shared" si="119"/>
        <v>5156.1179855271075</v>
      </c>
      <c r="W377" s="95">
        <v>2023</v>
      </c>
      <c r="X377" s="36" t="e">
        <f>+#REF!-'[1]Приложение №1'!$P1765</f>
        <v>#REF!</v>
      </c>
      <c r="Z377" s="38">
        <f>SUM(AA377:AO377)</f>
        <v>24399375.708956141</v>
      </c>
      <c r="AA377" s="34">
        <v>0</v>
      </c>
      <c r="AB377" s="34">
        <v>0</v>
      </c>
      <c r="AC377" s="34">
        <v>0</v>
      </c>
      <c r="AD377" s="34">
        <v>0</v>
      </c>
      <c r="AE377" s="34">
        <v>0</v>
      </c>
      <c r="AF377" s="34"/>
      <c r="AG377" s="34">
        <v>0</v>
      </c>
      <c r="AH377" s="34">
        <v>0</v>
      </c>
      <c r="AI377" s="34">
        <v>0</v>
      </c>
      <c r="AJ377" s="34">
        <v>0</v>
      </c>
      <c r="AK377" s="34">
        <v>10229706.1</v>
      </c>
      <c r="AL377" s="34">
        <v>13577874.103206001</v>
      </c>
      <c r="AM377" s="34">
        <v>258631.32</v>
      </c>
      <c r="AN377" s="34">
        <v>39488.83</v>
      </c>
      <c r="AO377" s="40">
        <v>293675.35575013998</v>
      </c>
      <c r="AP377" s="114">
        <f>+N377-'Приложение №2'!E377</f>
        <v>0</v>
      </c>
      <c r="AQ377" s="42">
        <v>1110865.6299999999</v>
      </c>
      <c r="AR377" s="1">
        <f>+(K377*10+L377*20)*12*0.85</f>
        <v>356816.39999999997</v>
      </c>
      <c r="AS377" s="1">
        <f>+(K377*10+L377*20)*12*30-3112059.45</f>
        <v>9481460.5500000007</v>
      </c>
      <c r="AT377" s="36">
        <f t="shared" si="111"/>
        <v>-3528048.23354467</v>
      </c>
      <c r="AU377" s="36">
        <f>+P377-'[10]Приложение №1'!$P366</f>
        <v>0</v>
      </c>
      <c r="AV377" s="36">
        <f>+Q377-'[10]Приложение №1'!$Q366</f>
        <v>0</v>
      </c>
      <c r="AW377" s="36">
        <f>+R377-'[10]Приложение №1'!$R366</f>
        <v>0</v>
      </c>
      <c r="AX377" s="36">
        <f>+S377-'[10]Приложение №1'!$S366</f>
        <v>0</v>
      </c>
      <c r="AY377" s="36">
        <f>+T377-'[10]Приложение №1'!$T366</f>
        <v>0</v>
      </c>
    </row>
    <row r="378" spans="1:51" s="124" customFormat="1" x14ac:dyDescent="0.25">
      <c r="A378" s="98">
        <f t="shared" si="117"/>
        <v>363</v>
      </c>
      <c r="B378" s="99">
        <f t="shared" si="118"/>
        <v>168</v>
      </c>
      <c r="C378" s="92" t="s">
        <v>48</v>
      </c>
      <c r="D378" s="92" t="s">
        <v>748</v>
      </c>
      <c r="E378" s="110" t="s">
        <v>590</v>
      </c>
      <c r="F378" s="110"/>
      <c r="G378" s="93" t="s">
        <v>45</v>
      </c>
      <c r="H378" s="93" t="s">
        <v>586</v>
      </c>
      <c r="I378" s="93" t="s">
        <v>583</v>
      </c>
      <c r="J378" s="52">
        <v>6010.4</v>
      </c>
      <c r="K378" s="52">
        <v>4246.1000000000004</v>
      </c>
      <c r="L378" s="52">
        <v>999.9</v>
      </c>
      <c r="M378" s="94">
        <v>135</v>
      </c>
      <c r="N378" s="86">
        <f t="shared" si="103"/>
        <v>60130999.272533476</v>
      </c>
      <c r="O378" s="52">
        <v>0</v>
      </c>
      <c r="P378" s="79">
        <v>0</v>
      </c>
      <c r="Q378" s="79">
        <v>0</v>
      </c>
      <c r="R378" s="79">
        <f t="shared" ref="R378:R383" si="122">+AQ378+AR378</f>
        <v>4098343.92</v>
      </c>
      <c r="S378" s="79">
        <v>19373180.550000001</v>
      </c>
      <c r="T378" s="79">
        <f>+'Приложение №2'!E378-'Приложение №1'!P378-'Приложение №1'!Q378-'Приложение №1'!R378-'Приложение №1'!S378</f>
        <v>36659474.802533478</v>
      </c>
      <c r="U378" s="34">
        <f t="shared" si="119"/>
        <v>11462.256819011338</v>
      </c>
      <c r="V378" s="34">
        <f t="shared" si="119"/>
        <v>11462.256819011338</v>
      </c>
      <c r="W378" s="95">
        <v>2023</v>
      </c>
      <c r="X378" s="124">
        <v>2132659.2599999998</v>
      </c>
      <c r="Y378" s="124">
        <f>+(K378*9.1+L378*18.19)*12</f>
        <v>681932.29200000013</v>
      </c>
      <c r="Z378" s="129"/>
      <c r="AA378" s="131">
        <f>+N378-'[8]Приложение № 2'!E359</f>
        <v>43349216.702533476</v>
      </c>
      <c r="AB378" s="129"/>
      <c r="AC378" s="129"/>
      <c r="AD378" s="133">
        <f>+N378-'[8]Приложение № 2'!E359</f>
        <v>43349216.702533476</v>
      </c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14">
        <f>+N378-'Приложение №2'!E378</f>
        <v>0</v>
      </c>
      <c r="AQ378" s="31">
        <v>3461262.12</v>
      </c>
      <c r="AR378" s="1">
        <f>+(K378*10+L378*20)*12*0.85</f>
        <v>637081.79999999993</v>
      </c>
      <c r="AS378" s="1">
        <f>+(K378*10+L378*20)*12*30</f>
        <v>22485240</v>
      </c>
      <c r="AT378" s="36">
        <f t="shared" si="111"/>
        <v>-3112059.4499999993</v>
      </c>
      <c r="AU378" s="36"/>
      <c r="AV378" s="36"/>
      <c r="AW378" s="36"/>
      <c r="AX378" s="36"/>
      <c r="AY378" s="36"/>
    </row>
    <row r="379" spans="1:51" x14ac:dyDescent="0.25">
      <c r="A379" s="98">
        <f t="shared" si="117"/>
        <v>364</v>
      </c>
      <c r="B379" s="99">
        <f t="shared" si="118"/>
        <v>169</v>
      </c>
      <c r="C379" s="92" t="s">
        <v>48</v>
      </c>
      <c r="D379" s="92" t="s">
        <v>677</v>
      </c>
      <c r="E379" s="93">
        <v>2002</v>
      </c>
      <c r="F379" s="93">
        <v>2002</v>
      </c>
      <c r="G379" s="93" t="s">
        <v>45</v>
      </c>
      <c r="H379" s="93">
        <v>9</v>
      </c>
      <c r="I379" s="93">
        <v>2</v>
      </c>
      <c r="J379" s="52">
        <v>5167.8999999999996</v>
      </c>
      <c r="K379" s="52">
        <v>4391.8999999999996</v>
      </c>
      <c r="L379" s="52">
        <v>0</v>
      </c>
      <c r="M379" s="94">
        <v>172</v>
      </c>
      <c r="N379" s="86">
        <f t="shared" si="103"/>
        <v>7182720</v>
      </c>
      <c r="O379" s="52"/>
      <c r="P379" s="79"/>
      <c r="Q379" s="79">
        <v>718272</v>
      </c>
      <c r="R379" s="79">
        <f t="shared" si="122"/>
        <v>3024815.9801999996</v>
      </c>
      <c r="S379" s="79">
        <f>+'Приложение №2'!E379-Q379-'Приложение №1'!R379</f>
        <v>3439632.0198000004</v>
      </c>
      <c r="T379" s="79">
        <v>0</v>
      </c>
      <c r="U379" s="52">
        <f t="shared" si="119"/>
        <v>1635.4470730207884</v>
      </c>
      <c r="V379" s="52">
        <f t="shared" si="119"/>
        <v>1635.4470730207884</v>
      </c>
      <c r="W379" s="95">
        <v>2023</v>
      </c>
      <c r="X379" s="36" t="s">
        <v>716</v>
      </c>
      <c r="Z379" s="38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9"/>
      <c r="AO379" s="40"/>
      <c r="AP379" s="114">
        <f>+N379-'Приложение №2'!E379</f>
        <v>0</v>
      </c>
      <c r="AQ379" s="1">
        <v>2429458.7999999998</v>
      </c>
      <c r="AR379" s="1">
        <f>+(K379*13.29+L379*22.52)*12*0.85</f>
        <v>595357.18019999983</v>
      </c>
      <c r="AS379" s="1">
        <f>+(K379*13.29+L379*22.52)*12*30</f>
        <v>21012606.359999996</v>
      </c>
      <c r="AT379" s="36">
        <f t="shared" si="111"/>
        <v>-17572974.340199996</v>
      </c>
      <c r="AU379" s="36">
        <f>+P379-'[10]Приложение №1'!$P367</f>
        <v>0</v>
      </c>
      <c r="AV379" s="36">
        <f>+Q379-'[10]Приложение №1'!$Q367</f>
        <v>0</v>
      </c>
      <c r="AW379" s="36">
        <f>+R379-'[10]Приложение №1'!$R367</f>
        <v>0</v>
      </c>
      <c r="AX379" s="36">
        <f>+S379-'[10]Приложение №1'!$S367</f>
        <v>0</v>
      </c>
      <c r="AY379" s="36">
        <f>+T379-'[10]Приложение №1'!$T367</f>
        <v>0</v>
      </c>
    </row>
    <row r="380" spans="1:51" x14ac:dyDescent="0.25">
      <c r="A380" s="98">
        <f t="shared" si="117"/>
        <v>365</v>
      </c>
      <c r="B380" s="99">
        <f t="shared" si="118"/>
        <v>170</v>
      </c>
      <c r="C380" s="92" t="s">
        <v>48</v>
      </c>
      <c r="D380" s="92" t="s">
        <v>405</v>
      </c>
      <c r="E380" s="93">
        <v>1969</v>
      </c>
      <c r="F380" s="93">
        <v>1969</v>
      </c>
      <c r="G380" s="93" t="s">
        <v>45</v>
      </c>
      <c r="H380" s="93">
        <v>4</v>
      </c>
      <c r="I380" s="93">
        <v>4</v>
      </c>
      <c r="J380" s="52">
        <v>1301.0999999999999</v>
      </c>
      <c r="K380" s="52">
        <v>1206.0999999999999</v>
      </c>
      <c r="L380" s="52">
        <v>0</v>
      </c>
      <c r="M380" s="94">
        <v>55</v>
      </c>
      <c r="N380" s="86">
        <f t="shared" ref="N380:N443" si="123">+P380+Q380+R380+S380+T380</f>
        <v>1761916.0853639999</v>
      </c>
      <c r="O380" s="52"/>
      <c r="P380" s="79">
        <v>985967.48999999906</v>
      </c>
      <c r="Q380" s="79"/>
      <c r="R380" s="79">
        <f t="shared" si="122"/>
        <v>591478.23</v>
      </c>
      <c r="S380" s="79">
        <f>+'Приложение №2'!E380-'Приложение №1'!P380-'Приложение №1'!Q380-'Приложение №1'!R380</f>
        <v>184470.3653640009</v>
      </c>
      <c r="T380" s="79">
        <f>+'Приложение №2'!E380-'Приложение №1'!P380-'Приложение №1'!Q380-'Приложение №1'!R380-'Приложение №1'!S380</f>
        <v>0</v>
      </c>
      <c r="U380" s="52">
        <f t="shared" si="119"/>
        <v>1460.8374806102313</v>
      </c>
      <c r="V380" s="52">
        <f t="shared" si="119"/>
        <v>1460.8374806102313</v>
      </c>
      <c r="W380" s="95">
        <v>2023</v>
      </c>
      <c r="X380" s="36" t="e">
        <f>+#REF!-'[1]Приложение №1'!$P1389</f>
        <v>#REF!</v>
      </c>
      <c r="Z380" s="38">
        <f t="shared" ref="Z380:Z408" si="124">SUM(AA380:AO380)</f>
        <v>20711430.510000002</v>
      </c>
      <c r="AA380" s="34">
        <v>3099206.3677902599</v>
      </c>
      <c r="AB380" s="34">
        <v>1118078.6011840198</v>
      </c>
      <c r="AC380" s="34">
        <v>1168117.9829516402</v>
      </c>
      <c r="AD380" s="34">
        <v>731341.61352924001</v>
      </c>
      <c r="AE380" s="34">
        <v>0</v>
      </c>
      <c r="AF380" s="34"/>
      <c r="AG380" s="34">
        <v>111818.98213248001</v>
      </c>
      <c r="AH380" s="34">
        <v>0</v>
      </c>
      <c r="AI380" s="34">
        <v>5736153.9664296005</v>
      </c>
      <c r="AJ380" s="34">
        <v>0</v>
      </c>
      <c r="AK380" s="34">
        <v>2978257.4163942602</v>
      </c>
      <c r="AL380" s="34">
        <v>3212334.9611770199</v>
      </c>
      <c r="AM380" s="34">
        <v>1951986.4567</v>
      </c>
      <c r="AN380" s="39">
        <v>207114.30510000003</v>
      </c>
      <c r="AO380" s="40">
        <v>397019.85661148006</v>
      </c>
      <c r="AP380" s="114">
        <f>+N380-'Приложение №2'!E380</f>
        <v>0</v>
      </c>
      <c r="AQ380" s="1">
        <v>468456.03</v>
      </c>
      <c r="AR380" s="1">
        <f>+(K380*10+L380*20)*12*0.85</f>
        <v>123022.2</v>
      </c>
      <c r="AS380" s="1">
        <f>+(K380*10+L380*20)*12*30-171359.03</f>
        <v>4170600.97</v>
      </c>
      <c r="AT380" s="36">
        <f t="shared" si="111"/>
        <v>-3986130.6046359995</v>
      </c>
      <c r="AU380" s="36">
        <f>+P380-'[10]Приложение №1'!$P368</f>
        <v>0</v>
      </c>
      <c r="AV380" s="36">
        <f>+Q380-'[10]Приложение №1'!$Q368</f>
        <v>0</v>
      </c>
      <c r="AW380" s="36">
        <f>+R380-'[10]Приложение №1'!$R368</f>
        <v>0</v>
      </c>
      <c r="AX380" s="36">
        <f>+S380-'[10]Приложение №1'!$S368</f>
        <v>0</v>
      </c>
      <c r="AY380" s="36">
        <f>+T380-'[10]Приложение №1'!$T368</f>
        <v>0</v>
      </c>
    </row>
    <row r="381" spans="1:51" x14ac:dyDescent="0.25">
      <c r="A381" s="98">
        <f t="shared" ref="A381:A413" si="125">+A380+1</f>
        <v>366</v>
      </c>
      <c r="B381" s="99">
        <f t="shared" ref="B381:B413" si="126">+B380+1</f>
        <v>171</v>
      </c>
      <c r="C381" s="92" t="s">
        <v>48</v>
      </c>
      <c r="D381" s="92" t="s">
        <v>409</v>
      </c>
      <c r="E381" s="93">
        <v>1967</v>
      </c>
      <c r="F381" s="93">
        <v>1967</v>
      </c>
      <c r="G381" s="93" t="s">
        <v>45</v>
      </c>
      <c r="H381" s="93">
        <v>3</v>
      </c>
      <c r="I381" s="93">
        <v>2</v>
      </c>
      <c r="J381" s="52">
        <v>994.3</v>
      </c>
      <c r="K381" s="52">
        <v>775.2</v>
      </c>
      <c r="L381" s="52">
        <v>168.7</v>
      </c>
      <c r="M381" s="94">
        <v>26</v>
      </c>
      <c r="N381" s="86">
        <f t="shared" si="123"/>
        <v>1735833.0986333201</v>
      </c>
      <c r="O381" s="52"/>
      <c r="P381" s="79"/>
      <c r="Q381" s="79"/>
      <c r="R381" s="79">
        <f t="shared" si="122"/>
        <v>486776.28</v>
      </c>
      <c r="S381" s="79">
        <f>+'Приложение №2'!E381-'Приложение №1'!P381-'Приложение №1'!Q381-'Приложение №1'!R381</f>
        <v>1249056.81863332</v>
      </c>
      <c r="T381" s="79">
        <f>+'Приложение №2'!E381-'Приложение №1'!P381-'Приложение №1'!Q381-'Приложение №1'!R381-'Приложение №1'!S381</f>
        <v>0</v>
      </c>
      <c r="U381" s="52">
        <f t="shared" si="119"/>
        <v>1839.0010579863545</v>
      </c>
      <c r="V381" s="52">
        <f t="shared" si="119"/>
        <v>1839.0010579863545</v>
      </c>
      <c r="W381" s="95">
        <v>2023</v>
      </c>
      <c r="X381" s="36" t="e">
        <f>+#REF!-'[1]Приложение №1'!$P1393</f>
        <v>#REF!</v>
      </c>
      <c r="Z381" s="38">
        <f t="shared" si="124"/>
        <v>34167233.340000004</v>
      </c>
      <c r="AA381" s="34">
        <v>3079218.0664572599</v>
      </c>
      <c r="AB381" s="34">
        <v>1873658.3176915799</v>
      </c>
      <c r="AC381" s="34">
        <v>882894.70095414005</v>
      </c>
      <c r="AD381" s="34">
        <v>752401.6108417199</v>
      </c>
      <c r="AE381" s="34">
        <v>0</v>
      </c>
      <c r="AF381" s="34"/>
      <c r="AG381" s="34">
        <v>291874.83960432006</v>
      </c>
      <c r="AH381" s="34">
        <v>0</v>
      </c>
      <c r="AI381" s="34">
        <v>8907648.2312202007</v>
      </c>
      <c r="AJ381" s="34">
        <v>0</v>
      </c>
      <c r="AK381" s="34">
        <v>7283473.6350293402</v>
      </c>
      <c r="AL381" s="34">
        <v>6854126.4005717998</v>
      </c>
      <c r="AM381" s="34">
        <v>3245859.5940000005</v>
      </c>
      <c r="AN381" s="39">
        <v>341672.33340000006</v>
      </c>
      <c r="AO381" s="40">
        <v>654405.61022964003</v>
      </c>
      <c r="AP381" s="114">
        <f>+N381-'Приложение №2'!E381</f>
        <v>0</v>
      </c>
      <c r="AQ381" s="1">
        <v>373291.08</v>
      </c>
      <c r="AR381" s="1">
        <f>+(K381*10+L381*20)*12*0.85</f>
        <v>113485.2</v>
      </c>
      <c r="AS381" s="1">
        <f>+(K381*10+L381*20)*12*30</f>
        <v>4005360</v>
      </c>
      <c r="AT381" s="36">
        <f t="shared" si="111"/>
        <v>-2756303.1813666802</v>
      </c>
      <c r="AU381" s="36">
        <f>+P381-'[10]Приложение №1'!$P369</f>
        <v>0</v>
      </c>
      <c r="AV381" s="36">
        <f>+Q381-'[10]Приложение №1'!$Q369</f>
        <v>0</v>
      </c>
      <c r="AW381" s="36">
        <f>+R381-'[10]Приложение №1'!$R369</f>
        <v>0</v>
      </c>
      <c r="AX381" s="36">
        <f>+S381-'[10]Приложение №1'!$S369</f>
        <v>0</v>
      </c>
      <c r="AY381" s="36">
        <f>+T381-'[10]Приложение №1'!$T369</f>
        <v>0</v>
      </c>
    </row>
    <row r="382" spans="1:51" x14ac:dyDescent="0.25">
      <c r="A382" s="98">
        <f t="shared" si="125"/>
        <v>367</v>
      </c>
      <c r="B382" s="99">
        <f t="shared" si="126"/>
        <v>172</v>
      </c>
      <c r="C382" s="92" t="s">
        <v>48</v>
      </c>
      <c r="D382" s="92" t="s">
        <v>411</v>
      </c>
      <c r="E382" s="93">
        <v>1974</v>
      </c>
      <c r="F382" s="93">
        <v>1974</v>
      </c>
      <c r="G382" s="93" t="s">
        <v>45</v>
      </c>
      <c r="H382" s="93">
        <v>4</v>
      </c>
      <c r="I382" s="93">
        <v>3</v>
      </c>
      <c r="J382" s="52">
        <v>1380.9</v>
      </c>
      <c r="K382" s="52">
        <v>1261.0999999999999</v>
      </c>
      <c r="L382" s="52">
        <v>0</v>
      </c>
      <c r="M382" s="94">
        <v>43</v>
      </c>
      <c r="N382" s="86">
        <f t="shared" si="123"/>
        <v>659637.19081835996</v>
      </c>
      <c r="O382" s="52"/>
      <c r="P382" s="79"/>
      <c r="Q382" s="79"/>
      <c r="R382" s="79">
        <f t="shared" si="122"/>
        <v>641924.76</v>
      </c>
      <c r="S382" s="79">
        <f>+'Приложение №2'!E382-'Приложение №1'!P382-'Приложение №1'!Q382-'Приложение №1'!R382</f>
        <v>17712.43081835995</v>
      </c>
      <c r="T382" s="79">
        <f>+'Приложение №2'!E382-'Приложение №1'!P382-'Приложение №1'!Q382-'Приложение №1'!R382-'Приложение №1'!S382</f>
        <v>0</v>
      </c>
      <c r="U382" s="52">
        <f t="shared" si="119"/>
        <v>523.06493602280545</v>
      </c>
      <c r="V382" s="52">
        <f t="shared" si="119"/>
        <v>523.06493602280545</v>
      </c>
      <c r="W382" s="95">
        <v>2023</v>
      </c>
      <c r="X382" s="36" t="e">
        <f>+#REF!-'[1]Приложение №1'!$P1395</f>
        <v>#REF!</v>
      </c>
      <c r="Z382" s="38">
        <f t="shared" si="124"/>
        <v>24082184.68</v>
      </c>
      <c r="AA382" s="34">
        <v>3459603.0948952204</v>
      </c>
      <c r="AB382" s="34">
        <v>1248096.36492156</v>
      </c>
      <c r="AC382" s="34">
        <v>1303954.6600395001</v>
      </c>
      <c r="AD382" s="34">
        <v>816386.97648732003</v>
      </c>
      <c r="AE382" s="34">
        <v>0</v>
      </c>
      <c r="AF382" s="34"/>
      <c r="AG382" s="34">
        <v>124822.049583</v>
      </c>
      <c r="AH382" s="34">
        <v>0</v>
      </c>
      <c r="AI382" s="34">
        <v>6403192.8421985991</v>
      </c>
      <c r="AJ382" s="34">
        <v>838109.10532439989</v>
      </c>
      <c r="AK382" s="34">
        <v>3324589.38292698</v>
      </c>
      <c r="AL382" s="34">
        <v>3585887.05339116</v>
      </c>
      <c r="AM382" s="34">
        <v>2275205.5373000004</v>
      </c>
      <c r="AN382" s="39">
        <v>240821.8468</v>
      </c>
      <c r="AO382" s="40">
        <v>461515.76613225997</v>
      </c>
      <c r="AP382" s="114">
        <f>+N382-'Приложение №2'!E382</f>
        <v>0</v>
      </c>
      <c r="AQ382" s="1">
        <v>513292.56</v>
      </c>
      <c r="AR382" s="1">
        <f>+(K382*10+L382*20)*12*0.85</f>
        <v>128632.2</v>
      </c>
      <c r="AS382" s="1">
        <f>+(K382*10+L382*20)*12*30</f>
        <v>4539960</v>
      </c>
      <c r="AT382" s="36">
        <f t="shared" si="111"/>
        <v>-4522247.5691816397</v>
      </c>
      <c r="AU382" s="36">
        <f>+P382-'[10]Приложение №1'!$P370</f>
        <v>0</v>
      </c>
      <c r="AV382" s="36">
        <f>+Q382-'[10]Приложение №1'!$Q370</f>
        <v>0</v>
      </c>
      <c r="AW382" s="36">
        <f>+R382-'[10]Приложение №1'!$R370</f>
        <v>0</v>
      </c>
      <c r="AX382" s="36">
        <f>+S382-'[10]Приложение №1'!$S370</f>
        <v>0</v>
      </c>
      <c r="AY382" s="36">
        <f>+T382-'[10]Приложение №1'!$T370</f>
        <v>0</v>
      </c>
    </row>
    <row r="383" spans="1:51" x14ac:dyDescent="0.25">
      <c r="A383" s="98">
        <f t="shared" si="125"/>
        <v>368</v>
      </c>
      <c r="B383" s="99">
        <f t="shared" si="126"/>
        <v>173</v>
      </c>
      <c r="C383" s="92" t="s">
        <v>48</v>
      </c>
      <c r="D383" s="92" t="s">
        <v>412</v>
      </c>
      <c r="E383" s="93">
        <v>1962</v>
      </c>
      <c r="F383" s="93">
        <v>1962</v>
      </c>
      <c r="G383" s="93" t="s">
        <v>45</v>
      </c>
      <c r="H383" s="93">
        <v>3</v>
      </c>
      <c r="I383" s="93">
        <v>2</v>
      </c>
      <c r="J383" s="52">
        <v>937.1</v>
      </c>
      <c r="K383" s="52">
        <v>723.7</v>
      </c>
      <c r="L383" s="52">
        <v>213.4</v>
      </c>
      <c r="M383" s="94">
        <v>26</v>
      </c>
      <c r="N383" s="86">
        <f t="shared" si="123"/>
        <v>545953.08824800001</v>
      </c>
      <c r="O383" s="52"/>
      <c r="P383" s="79"/>
      <c r="Q383" s="79"/>
      <c r="R383" s="79">
        <f t="shared" si="122"/>
        <v>411767.56</v>
      </c>
      <c r="S383" s="79">
        <f>+'Приложение №2'!E383-'Приложение №1'!P383-'Приложение №1'!Q383-'Приложение №1'!R383</f>
        <v>134185.52824800002</v>
      </c>
      <c r="T383" s="79">
        <f>+'Приложение №2'!E383-'Приложение №1'!P383-'Приложение №1'!Q383-'Приложение №1'!R383-'Приложение №1'!S383</f>
        <v>0</v>
      </c>
      <c r="U383" s="52">
        <f t="shared" si="119"/>
        <v>582.59853617330066</v>
      </c>
      <c r="V383" s="52">
        <f t="shared" si="119"/>
        <v>582.59853617330066</v>
      </c>
      <c r="W383" s="95">
        <v>2023</v>
      </c>
      <c r="X383" s="36" t="e">
        <f>+#REF!-'[1]Приложение №1'!$P1396</f>
        <v>#REF!</v>
      </c>
      <c r="Z383" s="38">
        <f t="shared" si="124"/>
        <v>26675784</v>
      </c>
      <c r="AA383" s="34">
        <v>2404073.9634912</v>
      </c>
      <c r="AB383" s="34">
        <v>1462843.1901888</v>
      </c>
      <c r="AC383" s="34">
        <v>689312.71110239998</v>
      </c>
      <c r="AD383" s="34">
        <v>587431.31489280006</v>
      </c>
      <c r="AE383" s="34">
        <v>0</v>
      </c>
      <c r="AF383" s="34"/>
      <c r="AG383" s="34">
        <v>227878.8628032</v>
      </c>
      <c r="AH383" s="34">
        <v>0</v>
      </c>
      <c r="AI383" s="34">
        <v>6954572.4655679995</v>
      </c>
      <c r="AJ383" s="34">
        <v>0</v>
      </c>
      <c r="AK383" s="34">
        <v>5686511.6200032001</v>
      </c>
      <c r="AL383" s="34">
        <v>5351302.3282992002</v>
      </c>
      <c r="AM383" s="34">
        <v>2534177.952</v>
      </c>
      <c r="AN383" s="39">
        <v>266757.84000000003</v>
      </c>
      <c r="AO383" s="40">
        <v>510921.75165120006</v>
      </c>
      <c r="AP383" s="114">
        <f>+N383-'Приложение №2'!E383</f>
        <v>0</v>
      </c>
      <c r="AQ383" s="1">
        <v>294416.56</v>
      </c>
      <c r="AR383" s="1">
        <f>+(K383*10+L383*20)*12*0.85</f>
        <v>117351</v>
      </c>
      <c r="AS383" s="1">
        <f>+(K383*10+L383*20)*12*30</f>
        <v>4141800</v>
      </c>
      <c r="AT383" s="36">
        <f t="shared" si="111"/>
        <v>-4007614.471752</v>
      </c>
      <c r="AU383" s="36">
        <f>+P383-'[10]Приложение №1'!$P371</f>
        <v>0</v>
      </c>
      <c r="AV383" s="36">
        <f>+Q383-'[10]Приложение №1'!$Q371</f>
        <v>0</v>
      </c>
      <c r="AW383" s="36">
        <f>+R383-'[10]Приложение №1'!$R371</f>
        <v>0</v>
      </c>
      <c r="AX383" s="36">
        <f>+S383-'[10]Приложение №1'!$S371</f>
        <v>0</v>
      </c>
      <c r="AY383" s="36">
        <f>+T383-'[10]Приложение №1'!$T371</f>
        <v>0</v>
      </c>
    </row>
    <row r="384" spans="1:51" x14ac:dyDescent="0.25">
      <c r="A384" s="98">
        <f t="shared" si="125"/>
        <v>369</v>
      </c>
      <c r="B384" s="99">
        <f t="shared" si="126"/>
        <v>174</v>
      </c>
      <c r="C384" s="92" t="s">
        <v>51</v>
      </c>
      <c r="D384" s="92" t="s">
        <v>414</v>
      </c>
      <c r="E384" s="93">
        <v>1986</v>
      </c>
      <c r="F384" s="93">
        <v>2013</v>
      </c>
      <c r="G384" s="93" t="s">
        <v>45</v>
      </c>
      <c r="H384" s="93">
        <v>9</v>
      </c>
      <c r="I384" s="93">
        <v>1</v>
      </c>
      <c r="J384" s="52">
        <v>2272.3000000000002</v>
      </c>
      <c r="K384" s="52">
        <v>2002.9</v>
      </c>
      <c r="L384" s="52">
        <v>0</v>
      </c>
      <c r="M384" s="94">
        <v>70</v>
      </c>
      <c r="N384" s="86">
        <f t="shared" si="123"/>
        <v>1324762.0579570399</v>
      </c>
      <c r="O384" s="52"/>
      <c r="P384" s="79"/>
      <c r="Q384" s="79"/>
      <c r="R384" s="79">
        <f>+AQ384+AR384-289630.07</f>
        <v>1151990.4382</v>
      </c>
      <c r="S384" s="79">
        <f>+'Приложение №2'!E384-'Приложение №1'!R384</f>
        <v>172771.61975703994</v>
      </c>
      <c r="T384" s="79">
        <f>+'Приложение №2'!E384-'Приложение №1'!P384-'Приложение №1'!Q384-'Приложение №1'!R384-'Приложение №1'!S384</f>
        <v>0</v>
      </c>
      <c r="U384" s="52">
        <f t="shared" si="119"/>
        <v>661.42196712618693</v>
      </c>
      <c r="V384" s="52">
        <f t="shared" si="119"/>
        <v>661.42196712618693</v>
      </c>
      <c r="W384" s="95">
        <v>2023</v>
      </c>
      <c r="X384" s="36" t="e">
        <f>+#REF!-'[1]Приложение №1'!$P1399</f>
        <v>#REF!</v>
      </c>
      <c r="Z384" s="38">
        <f t="shared" si="124"/>
        <v>21594584.64801088</v>
      </c>
      <c r="AA384" s="34">
        <v>4631599.4465777399</v>
      </c>
      <c r="AB384" s="34"/>
      <c r="AC384" s="34">
        <v>1934925.9339127201</v>
      </c>
      <c r="AD384" s="34">
        <v>1745759.1417302401</v>
      </c>
      <c r="AE384" s="34">
        <v>0</v>
      </c>
      <c r="AF384" s="34"/>
      <c r="AG384" s="34">
        <v>222817.11301919998</v>
      </c>
      <c r="AH384" s="34">
        <v>0</v>
      </c>
      <c r="AI384" s="34">
        <v>2259410.2166411998</v>
      </c>
      <c r="AJ384" s="34">
        <v>0</v>
      </c>
      <c r="AK384" s="34"/>
      <c r="AL384" s="34">
        <v>5158377.8738793004</v>
      </c>
      <c r="AM384" s="34">
        <v>4350496.0856000008</v>
      </c>
      <c r="AN384" s="39">
        <v>443884.90120000008</v>
      </c>
      <c r="AO384" s="40">
        <v>847313.93545048009</v>
      </c>
      <c r="AP384" s="114">
        <f>+N384-'Приложение №2'!E384</f>
        <v>0</v>
      </c>
      <c r="AQ384" s="1">
        <v>1170111.3899999999</v>
      </c>
      <c r="AR384" s="1">
        <f>+(K384*13.29+L384*22.52)*12*0.85</f>
        <v>271509.11820000003</v>
      </c>
      <c r="AS384" s="1">
        <f>+(K384*13.29+L384*22.52)*12*30-6343334.16</f>
        <v>3239340.6000000015</v>
      </c>
      <c r="AT384" s="36">
        <f t="shared" si="111"/>
        <v>-3066568.9802429616</v>
      </c>
      <c r="AU384" s="36">
        <f>+P384-'[10]Приложение №1'!$P372</f>
        <v>0</v>
      </c>
      <c r="AV384" s="36">
        <f>+Q384-'[10]Приложение №1'!$Q372</f>
        <v>0</v>
      </c>
      <c r="AW384" s="36">
        <f>+R384-'[10]Приложение №1'!$R372</f>
        <v>0</v>
      </c>
      <c r="AX384" s="36">
        <f>+S384-'[10]Приложение №1'!$S372</f>
        <v>0</v>
      </c>
      <c r="AY384" s="36">
        <f>+T384-'[10]Приложение №1'!$T372</f>
        <v>0</v>
      </c>
    </row>
    <row r="385" spans="1:51" x14ac:dyDescent="0.25">
      <c r="A385" s="98">
        <f t="shared" si="125"/>
        <v>370</v>
      </c>
      <c r="B385" s="99">
        <f t="shared" si="126"/>
        <v>175</v>
      </c>
      <c r="C385" s="92" t="s">
        <v>51</v>
      </c>
      <c r="D385" s="92" t="s">
        <v>247</v>
      </c>
      <c r="E385" s="93">
        <v>1994</v>
      </c>
      <c r="F385" s="93">
        <v>2015</v>
      </c>
      <c r="G385" s="93" t="s">
        <v>52</v>
      </c>
      <c r="H385" s="93">
        <v>9</v>
      </c>
      <c r="I385" s="93">
        <v>2</v>
      </c>
      <c r="J385" s="52">
        <v>4698.7</v>
      </c>
      <c r="K385" s="52">
        <v>4088</v>
      </c>
      <c r="L385" s="52">
        <v>0</v>
      </c>
      <c r="M385" s="94">
        <v>152</v>
      </c>
      <c r="N385" s="86">
        <f t="shared" si="123"/>
        <v>5574824.3399999999</v>
      </c>
      <c r="O385" s="52"/>
      <c r="P385" s="79"/>
      <c r="Q385" s="79"/>
      <c r="R385" s="79">
        <f t="shared" ref="R385:R412" si="127">+AQ385+AR385</f>
        <v>2726855.4739999999</v>
      </c>
      <c r="S385" s="79">
        <f>+'Приложение №2'!E385-'Приложение №1'!R385</f>
        <v>2847968.8659999999</v>
      </c>
      <c r="T385" s="79">
        <v>0</v>
      </c>
      <c r="U385" s="52">
        <f t="shared" si="119"/>
        <v>1363.7045841487279</v>
      </c>
      <c r="V385" s="52">
        <f t="shared" si="119"/>
        <v>1363.7045841487279</v>
      </c>
      <c r="W385" s="95">
        <v>2023</v>
      </c>
      <c r="X385" s="36" t="e">
        <f>+#REF!-'[1]Приложение №1'!$P1578</f>
        <v>#REF!</v>
      </c>
      <c r="Z385" s="38">
        <f t="shared" si="124"/>
        <v>10862057.870000001</v>
      </c>
      <c r="AA385" s="34">
        <v>0</v>
      </c>
      <c r="AB385" s="34">
        <v>4131978.851978879</v>
      </c>
      <c r="AC385" s="34">
        <v>4914820.1777068805</v>
      </c>
      <c r="AD385" s="34">
        <v>0</v>
      </c>
      <c r="AE385" s="34">
        <v>0</v>
      </c>
      <c r="AF385" s="34"/>
      <c r="AG385" s="34">
        <v>455373.75956604001</v>
      </c>
      <c r="AH385" s="34">
        <v>0</v>
      </c>
      <c r="AI385" s="34">
        <v>0</v>
      </c>
      <c r="AJ385" s="34">
        <v>0</v>
      </c>
      <c r="AK385" s="34">
        <v>0</v>
      </c>
      <c r="AL385" s="34">
        <v>0</v>
      </c>
      <c r="AM385" s="34">
        <v>1043471.2283000001</v>
      </c>
      <c r="AN385" s="39">
        <v>108620.5787</v>
      </c>
      <c r="AO385" s="40">
        <v>207793.27374819998</v>
      </c>
      <c r="AP385" s="114">
        <f>+N385-'Приложение №2'!E385</f>
        <v>0</v>
      </c>
      <c r="AQ385" s="1">
        <v>2172694.37</v>
      </c>
      <c r="AR385" s="1">
        <f>+(K385*13.29+L385*22.52)*12*0.85</f>
        <v>554161.10399999993</v>
      </c>
      <c r="AS385" s="1">
        <f>+(K385*13.29+L385*22.52)*12*30</f>
        <v>19558627.199999999</v>
      </c>
      <c r="AT385" s="36">
        <f t="shared" si="111"/>
        <v>-16710658.333999999</v>
      </c>
      <c r="AU385" s="36">
        <f>+P385-'[10]Приложение №1'!$P373</f>
        <v>0</v>
      </c>
      <c r="AV385" s="36">
        <f>+Q385-'[10]Приложение №1'!$Q373</f>
        <v>0</v>
      </c>
      <c r="AW385" s="36">
        <f>+R385-'[10]Приложение №1'!$R373</f>
        <v>0</v>
      </c>
      <c r="AX385" s="36">
        <f>+S385-'[10]Приложение №1'!$S373</f>
        <v>0</v>
      </c>
      <c r="AY385" s="36">
        <f>+T385-'[10]Приложение №1'!$T373</f>
        <v>0</v>
      </c>
    </row>
    <row r="386" spans="1:51" x14ac:dyDescent="0.25">
      <c r="A386" s="98">
        <f t="shared" si="125"/>
        <v>371</v>
      </c>
      <c r="B386" s="99">
        <f t="shared" si="126"/>
        <v>176</v>
      </c>
      <c r="C386" s="92" t="s">
        <v>51</v>
      </c>
      <c r="D386" s="92" t="s">
        <v>492</v>
      </c>
      <c r="E386" s="93">
        <v>1974</v>
      </c>
      <c r="F386" s="93">
        <v>2004</v>
      </c>
      <c r="G386" s="93" t="s">
        <v>45</v>
      </c>
      <c r="H386" s="93">
        <v>9</v>
      </c>
      <c r="I386" s="93">
        <v>1</v>
      </c>
      <c r="J386" s="52">
        <v>2145.6</v>
      </c>
      <c r="K386" s="52">
        <v>1882.91</v>
      </c>
      <c r="L386" s="52">
        <v>0</v>
      </c>
      <c r="M386" s="94">
        <v>77</v>
      </c>
      <c r="N386" s="86">
        <f t="shared" si="123"/>
        <v>14592894.304800002</v>
      </c>
      <c r="O386" s="52"/>
      <c r="P386" s="79">
        <v>1633456.4588733336</v>
      </c>
      <c r="Q386" s="79"/>
      <c r="R386" s="79">
        <f t="shared" si="127"/>
        <v>1074656.2037799999</v>
      </c>
      <c r="S386" s="79">
        <f>+AS386</f>
        <v>9008594.6039999984</v>
      </c>
      <c r="T386" s="79">
        <f>+'Приложение №2'!E386-'Приложение №1'!P386-'Приложение №1'!Q386-'Приложение №1'!R386-'Приложение №1'!S386</f>
        <v>2876187.038146669</v>
      </c>
      <c r="U386" s="52">
        <f t="shared" si="119"/>
        <v>7750.1815300784428</v>
      </c>
      <c r="V386" s="52">
        <f t="shared" si="119"/>
        <v>7750.1815300784428</v>
      </c>
      <c r="W386" s="95">
        <v>2023</v>
      </c>
      <c r="X386" s="36" t="e">
        <f>+#REF!-'[1]Приложение №1'!$P1581</f>
        <v>#REF!</v>
      </c>
      <c r="Z386" s="38">
        <f t="shared" si="124"/>
        <v>14974764.26</v>
      </c>
      <c r="AA386" s="34">
        <v>4349966.5649949601</v>
      </c>
      <c r="AB386" s="34">
        <v>2985403.71589782</v>
      </c>
      <c r="AC386" s="34">
        <v>1817269.2196583401</v>
      </c>
      <c r="AD386" s="34">
        <v>1639605.0614672401</v>
      </c>
      <c r="AE386" s="34">
        <v>0</v>
      </c>
      <c r="AF386" s="34"/>
      <c r="AG386" s="34">
        <v>209268.31068528001</v>
      </c>
      <c r="AH386" s="34">
        <v>0</v>
      </c>
      <c r="AI386" s="34">
        <v>2122022.6416493999</v>
      </c>
      <c r="AJ386" s="34">
        <v>0</v>
      </c>
      <c r="AK386" s="34">
        <v>0</v>
      </c>
      <c r="AL386" s="34">
        <v>0</v>
      </c>
      <c r="AM386" s="34">
        <v>1414495.9609999999</v>
      </c>
      <c r="AN386" s="39">
        <v>149747.64259999999</v>
      </c>
      <c r="AO386" s="40">
        <v>286985.14204696001</v>
      </c>
      <c r="AP386" s="114">
        <f>+N386-'Приложение №2'!E386</f>
        <v>0</v>
      </c>
      <c r="AQ386" s="1">
        <v>819412.69</v>
      </c>
      <c r="AR386" s="1">
        <f>+(K386*13.29+L386*22.52)*12*0.85</f>
        <v>255243.51377999995</v>
      </c>
      <c r="AS386" s="1">
        <f>+(K386*13.29+L386*22.52)*12*30</f>
        <v>9008594.6039999984</v>
      </c>
      <c r="AT386" s="36">
        <f t="shared" si="111"/>
        <v>0</v>
      </c>
      <c r="AU386" s="36">
        <f>+P386-'[10]Приложение №1'!$P374</f>
        <v>0</v>
      </c>
      <c r="AV386" s="36">
        <f>+Q386-'[10]Приложение №1'!$Q374</f>
        <v>0</v>
      </c>
      <c r="AW386" s="36">
        <f>+R386-'[10]Приложение №1'!$R374</f>
        <v>0</v>
      </c>
      <c r="AX386" s="36">
        <f>+S386-'[10]Приложение №1'!$S374</f>
        <v>0</v>
      </c>
      <c r="AY386" s="36">
        <f>+T386-'[10]Приложение №1'!$T374</f>
        <v>0</v>
      </c>
    </row>
    <row r="387" spans="1:51" x14ac:dyDescent="0.25">
      <c r="A387" s="98">
        <f t="shared" si="125"/>
        <v>372</v>
      </c>
      <c r="B387" s="99">
        <f t="shared" si="126"/>
        <v>177</v>
      </c>
      <c r="C387" s="92" t="s">
        <v>51</v>
      </c>
      <c r="D387" s="92" t="s">
        <v>494</v>
      </c>
      <c r="E387" s="93">
        <v>1973</v>
      </c>
      <c r="F387" s="93">
        <v>2004</v>
      </c>
      <c r="G387" s="93" t="s">
        <v>45</v>
      </c>
      <c r="H387" s="93">
        <v>9</v>
      </c>
      <c r="I387" s="93">
        <v>1</v>
      </c>
      <c r="J387" s="52">
        <v>2255.5</v>
      </c>
      <c r="K387" s="52">
        <v>1988.05</v>
      </c>
      <c r="L387" s="52">
        <v>0</v>
      </c>
      <c r="M387" s="94">
        <v>92</v>
      </c>
      <c r="N387" s="86">
        <f t="shared" si="123"/>
        <v>2471396.1</v>
      </c>
      <c r="O387" s="52"/>
      <c r="P387" s="79"/>
      <c r="Q387" s="79"/>
      <c r="R387" s="79">
        <f t="shared" si="127"/>
        <v>1371899.6118999999</v>
      </c>
      <c r="S387" s="79">
        <f>+'Приложение №2'!E387-'Приложение №1'!R387</f>
        <v>1099496.4881000002</v>
      </c>
      <c r="T387" s="79">
        <v>0</v>
      </c>
      <c r="U387" s="52">
        <f t="shared" si="119"/>
        <v>1243.1257262141296</v>
      </c>
      <c r="V387" s="52">
        <f t="shared" si="119"/>
        <v>1243.1257262141296</v>
      </c>
      <c r="W387" s="95">
        <v>2023</v>
      </c>
      <c r="X387" s="36" t="e">
        <f>+#REF!-'[1]Приложение №1'!$P1583</f>
        <v>#REF!</v>
      </c>
      <c r="Z387" s="38">
        <f t="shared" si="124"/>
        <v>2546718.4499999997</v>
      </c>
      <c r="AA387" s="34">
        <v>0</v>
      </c>
      <c r="AB387" s="34">
        <v>0</v>
      </c>
      <c r="AC387" s="34">
        <v>0</v>
      </c>
      <c r="AD387" s="34">
        <v>0</v>
      </c>
      <c r="AE387" s="34">
        <v>0</v>
      </c>
      <c r="AF387" s="34"/>
      <c r="AG387" s="34">
        <v>0</v>
      </c>
      <c r="AH387" s="34">
        <v>0</v>
      </c>
      <c r="AI387" s="34">
        <v>2242996.8076530001</v>
      </c>
      <c r="AJ387" s="34">
        <v>0</v>
      </c>
      <c r="AK387" s="34">
        <v>0</v>
      </c>
      <c r="AL387" s="34">
        <v>0</v>
      </c>
      <c r="AM387" s="34">
        <v>229204.6605</v>
      </c>
      <c r="AN387" s="39">
        <v>25467.184500000003</v>
      </c>
      <c r="AO387" s="40">
        <v>49049.797347</v>
      </c>
      <c r="AP387" s="114">
        <f>+N387-'Приложение №2'!E387</f>
        <v>0</v>
      </c>
      <c r="AQ387" s="1">
        <v>1102403.53</v>
      </c>
      <c r="AR387" s="1">
        <f>+(K387*13.29+L387*22.52)*12*0.85</f>
        <v>269496.08189999999</v>
      </c>
      <c r="AS387" s="1">
        <f>+(K387*13.29+L387*22.52)*12*30</f>
        <v>9511626.4199999999</v>
      </c>
      <c r="AT387" s="36">
        <f t="shared" si="111"/>
        <v>-8412129.9319000002</v>
      </c>
      <c r="AU387" s="36">
        <f>+P387-'[10]Приложение №1'!$P375</f>
        <v>0</v>
      </c>
      <c r="AV387" s="36">
        <f>+Q387-'[10]Приложение №1'!$Q375</f>
        <v>0</v>
      </c>
      <c r="AW387" s="36">
        <f>+R387-'[10]Приложение №1'!$R375</f>
        <v>0</v>
      </c>
      <c r="AX387" s="36">
        <f>+S387-'[10]Приложение №1'!$S375</f>
        <v>0</v>
      </c>
      <c r="AY387" s="36">
        <f>+T387-'[10]Приложение №1'!$T375</f>
        <v>0</v>
      </c>
    </row>
    <row r="388" spans="1:51" x14ac:dyDescent="0.25">
      <c r="A388" s="98">
        <f t="shared" si="125"/>
        <v>373</v>
      </c>
      <c r="B388" s="99">
        <f t="shared" si="126"/>
        <v>178</v>
      </c>
      <c r="C388" s="92" t="s">
        <v>51</v>
      </c>
      <c r="D388" s="92" t="s">
        <v>415</v>
      </c>
      <c r="E388" s="93">
        <v>1989</v>
      </c>
      <c r="F388" s="93">
        <v>2014</v>
      </c>
      <c r="G388" s="93" t="s">
        <v>45</v>
      </c>
      <c r="H388" s="93">
        <v>9</v>
      </c>
      <c r="I388" s="93">
        <v>3</v>
      </c>
      <c r="J388" s="52">
        <v>6626.1</v>
      </c>
      <c r="K388" s="52">
        <v>6102.5</v>
      </c>
      <c r="L388" s="52">
        <v>67.8</v>
      </c>
      <c r="M388" s="94">
        <v>265</v>
      </c>
      <c r="N388" s="86">
        <f t="shared" si="123"/>
        <v>48060490.151531138</v>
      </c>
      <c r="O388" s="52"/>
      <c r="P388" s="79">
        <v>20522777.230000004</v>
      </c>
      <c r="Q388" s="79"/>
      <c r="R388" s="79">
        <f t="shared" si="127"/>
        <v>3546012.3361999998</v>
      </c>
      <c r="S388" s="79">
        <f>+AS388</f>
        <v>10611481.079072803</v>
      </c>
      <c r="T388" s="79">
        <f>+'Приложение №2'!E388-'Приложение №1'!P388-'Приложение №1'!Q388-'Приложение №1'!R388-'Приложение №1'!S388</f>
        <v>13380219.506258331</v>
      </c>
      <c r="U388" s="52">
        <f t="shared" si="119"/>
        <v>7789.0038007116573</v>
      </c>
      <c r="V388" s="52">
        <f t="shared" si="119"/>
        <v>7789.0038007116573</v>
      </c>
      <c r="W388" s="95">
        <v>2023</v>
      </c>
      <c r="X388" s="36" t="e">
        <f>+#REF!-'[1]Приложение №1'!$P1188</f>
        <v>#REF!</v>
      </c>
      <c r="Z388" s="38">
        <f t="shared" si="124"/>
        <v>133828117.44000001</v>
      </c>
      <c r="AA388" s="34">
        <v>13963940.488183141</v>
      </c>
      <c r="AB388" s="34">
        <v>9583521.8977096211</v>
      </c>
      <c r="AC388" s="34">
        <v>5833663.0608244799</v>
      </c>
      <c r="AD388" s="34">
        <v>5263338.7413885603</v>
      </c>
      <c r="AE388" s="34">
        <v>0</v>
      </c>
      <c r="AF388" s="34"/>
      <c r="AG388" s="34">
        <v>671777.63177280012</v>
      </c>
      <c r="AH388" s="34">
        <v>0</v>
      </c>
      <c r="AI388" s="34">
        <v>6811959.9181410009</v>
      </c>
      <c r="AJ388" s="34">
        <v>0</v>
      </c>
      <c r="AK388" s="34">
        <v>59138470.018736638</v>
      </c>
      <c r="AL388" s="34">
        <v>15552139.69889202</v>
      </c>
      <c r="AM388" s="34">
        <v>13116434.001499999</v>
      </c>
      <c r="AN388" s="39">
        <v>1338281.1743999999</v>
      </c>
      <c r="AO388" s="40">
        <v>2554590.8084517401</v>
      </c>
      <c r="AP388" s="114">
        <f>+N388-'Приложение №2'!E388</f>
        <v>0</v>
      </c>
      <c r="AQ388" s="41">
        <f>3444334.74-R158</f>
        <v>2703195.71</v>
      </c>
      <c r="AR388" s="1">
        <f>+(K388*13.29+L388*22.52)*12*0.85</f>
        <v>842816.62619999982</v>
      </c>
      <c r="AS388" s="1">
        <f>+(K388*13.29+L388*22.52)*12*30-S158</f>
        <v>10611481.079072803</v>
      </c>
      <c r="AT388" s="36">
        <f t="shared" si="111"/>
        <v>0</v>
      </c>
      <c r="AU388" s="36">
        <f>+P388-'[10]Приложение №1'!$P376</f>
        <v>0</v>
      </c>
      <c r="AV388" s="36">
        <f>+Q388-'[10]Приложение №1'!$Q376</f>
        <v>0</v>
      </c>
      <c r="AW388" s="36">
        <f>+R388-'[10]Приложение №1'!$R376</f>
        <v>0</v>
      </c>
      <c r="AX388" s="36">
        <f>+S388-'[10]Приложение №1'!$S376</f>
        <v>0</v>
      </c>
      <c r="AY388" s="36">
        <f>+T388-'[10]Приложение №1'!$T376</f>
        <v>0</v>
      </c>
    </row>
    <row r="389" spans="1:51" x14ac:dyDescent="0.25">
      <c r="A389" s="98">
        <f t="shared" si="125"/>
        <v>374</v>
      </c>
      <c r="B389" s="99">
        <f t="shared" si="126"/>
        <v>179</v>
      </c>
      <c r="C389" s="92" t="s">
        <v>51</v>
      </c>
      <c r="D389" s="92" t="s">
        <v>495</v>
      </c>
      <c r="E389" s="93">
        <v>1968</v>
      </c>
      <c r="F389" s="93">
        <v>2015</v>
      </c>
      <c r="G389" s="93" t="s">
        <v>45</v>
      </c>
      <c r="H389" s="93">
        <v>4</v>
      </c>
      <c r="I389" s="93">
        <v>4</v>
      </c>
      <c r="J389" s="52">
        <v>2529.1</v>
      </c>
      <c r="K389" s="52">
        <v>2238.1</v>
      </c>
      <c r="L389" s="52">
        <v>227.2</v>
      </c>
      <c r="M389" s="94">
        <v>104</v>
      </c>
      <c r="N389" s="86">
        <f t="shared" si="123"/>
        <v>2922653.7443820001</v>
      </c>
      <c r="O389" s="52"/>
      <c r="P389" s="79"/>
      <c r="Q389" s="79"/>
      <c r="R389" s="79">
        <f t="shared" si="127"/>
        <v>1397271.15</v>
      </c>
      <c r="S389" s="79">
        <f>+'Приложение №2'!E389-'Приложение №1'!R389</f>
        <v>1525382.5943820002</v>
      </c>
      <c r="T389" s="79">
        <v>0</v>
      </c>
      <c r="U389" s="52">
        <f t="shared" si="119"/>
        <v>1185.516466305115</v>
      </c>
      <c r="V389" s="52">
        <f t="shared" si="119"/>
        <v>1185.516466305115</v>
      </c>
      <c r="W389" s="95">
        <v>2023</v>
      </c>
      <c r="X389" s="36" t="e">
        <f>+#REF!-'[1]Приложение №1'!$P1587</f>
        <v>#REF!</v>
      </c>
      <c r="Z389" s="38">
        <f t="shared" si="124"/>
        <v>29885518.550000001</v>
      </c>
      <c r="AA389" s="34">
        <v>6731956.0892438404</v>
      </c>
      <c r="AB389" s="34">
        <v>2468626.27801314</v>
      </c>
      <c r="AC389" s="34">
        <v>2579135.1598849199</v>
      </c>
      <c r="AD389" s="34">
        <v>1614732.13773312</v>
      </c>
      <c r="AE389" s="34">
        <v>0</v>
      </c>
      <c r="AF389" s="34"/>
      <c r="AG389" s="34">
        <v>222240.79473288002</v>
      </c>
      <c r="AH389" s="34">
        <v>0</v>
      </c>
      <c r="AI389" s="34">
        <v>12664980.5522436</v>
      </c>
      <c r="AJ389" s="34">
        <v>0</v>
      </c>
      <c r="AK389" s="34">
        <v>0</v>
      </c>
      <c r="AL389" s="34">
        <v>0</v>
      </c>
      <c r="AM389" s="34">
        <v>2730265.4369999999</v>
      </c>
      <c r="AN389" s="39">
        <v>298855.18550000008</v>
      </c>
      <c r="AO389" s="40">
        <v>574726.9156485002</v>
      </c>
      <c r="AP389" s="114">
        <f>+N389-'Приложение №2'!E389</f>
        <v>0</v>
      </c>
      <c r="AQ389" s="1">
        <v>1122636.1499999999</v>
      </c>
      <c r="AR389" s="1">
        <f>+(K389*10+L389*20)*12*0.85</f>
        <v>274635</v>
      </c>
      <c r="AS389" s="1">
        <f>+(K389*10+L389*20)*12*30</f>
        <v>9693000</v>
      </c>
      <c r="AT389" s="36">
        <f t="shared" si="111"/>
        <v>-8167617.4056179998</v>
      </c>
      <c r="AU389" s="36">
        <f>+P389-'[10]Приложение №1'!$P377</f>
        <v>0</v>
      </c>
      <c r="AV389" s="36">
        <f>+Q389-'[10]Приложение №1'!$Q377</f>
        <v>0</v>
      </c>
      <c r="AW389" s="36">
        <f>+R389-'[10]Приложение №1'!$R377</f>
        <v>0</v>
      </c>
      <c r="AX389" s="36">
        <f>+S389-'[10]Приложение №1'!$S377</f>
        <v>0</v>
      </c>
      <c r="AY389" s="36">
        <f>+T389-'[10]Приложение №1'!$T377</f>
        <v>0</v>
      </c>
    </row>
    <row r="390" spans="1:51" x14ac:dyDescent="0.25">
      <c r="A390" s="98">
        <f t="shared" si="125"/>
        <v>375</v>
      </c>
      <c r="B390" s="99">
        <f t="shared" si="126"/>
        <v>180</v>
      </c>
      <c r="C390" s="92" t="s">
        <v>51</v>
      </c>
      <c r="D390" s="92" t="s">
        <v>496</v>
      </c>
      <c r="E390" s="93">
        <v>1990</v>
      </c>
      <c r="F390" s="93">
        <v>2015</v>
      </c>
      <c r="G390" s="93" t="s">
        <v>45</v>
      </c>
      <c r="H390" s="93">
        <v>9</v>
      </c>
      <c r="I390" s="93">
        <v>1</v>
      </c>
      <c r="J390" s="52">
        <v>2286.6999999999998</v>
      </c>
      <c r="K390" s="52">
        <v>2021.3</v>
      </c>
      <c r="L390" s="52">
        <v>0</v>
      </c>
      <c r="M390" s="94">
        <v>76</v>
      </c>
      <c r="N390" s="86">
        <f t="shared" si="123"/>
        <v>2330029.3230000003</v>
      </c>
      <c r="O390" s="52"/>
      <c r="P390" s="79"/>
      <c r="Q390" s="79"/>
      <c r="R390" s="79">
        <f t="shared" si="127"/>
        <v>1446929.3654</v>
      </c>
      <c r="S390" s="79">
        <f>+'Приложение №2'!E390-'Приложение №1'!R390</f>
        <v>883099.95760000031</v>
      </c>
      <c r="T390" s="79">
        <v>0</v>
      </c>
      <c r="U390" s="52">
        <f t="shared" si="119"/>
        <v>1152.7380017810322</v>
      </c>
      <c r="V390" s="52">
        <f t="shared" si="119"/>
        <v>1152.7380017810322</v>
      </c>
      <c r="W390" s="95">
        <v>2023</v>
      </c>
      <c r="X390" s="36" t="e">
        <f>+#REF!-'[1]Приложение №1'!$P1588</f>
        <v>#REF!</v>
      </c>
      <c r="Z390" s="38">
        <f t="shared" si="124"/>
        <v>2588921.4700000002</v>
      </c>
      <c r="AA390" s="34">
        <v>0</v>
      </c>
      <c r="AB390" s="34">
        <v>0</v>
      </c>
      <c r="AC390" s="34">
        <v>0</v>
      </c>
      <c r="AD390" s="34">
        <v>0</v>
      </c>
      <c r="AE390" s="34">
        <v>0</v>
      </c>
      <c r="AF390" s="34"/>
      <c r="AG390" s="34">
        <v>0</v>
      </c>
      <c r="AH390" s="34">
        <v>0</v>
      </c>
      <c r="AI390" s="34">
        <v>2280166.6954878005</v>
      </c>
      <c r="AJ390" s="34">
        <v>0</v>
      </c>
      <c r="AK390" s="34">
        <v>0</v>
      </c>
      <c r="AL390" s="34">
        <v>0</v>
      </c>
      <c r="AM390" s="34">
        <v>233002.93230000001</v>
      </c>
      <c r="AN390" s="39">
        <v>25889.214700000004</v>
      </c>
      <c r="AO390" s="40">
        <v>49862.627512200008</v>
      </c>
      <c r="AP390" s="114">
        <f>+N390-'Приложение №2'!E390</f>
        <v>0</v>
      </c>
      <c r="AQ390" s="1">
        <v>1172925.98</v>
      </c>
      <c r="AR390" s="1">
        <f>+(K390*13.29+L390*22.52)*12*0.85</f>
        <v>274003.38539999997</v>
      </c>
      <c r="AS390" s="1">
        <f>+(K390*13.29+L390*22.52)*12*30</f>
        <v>9670707.7200000007</v>
      </c>
      <c r="AT390" s="36">
        <f t="shared" si="111"/>
        <v>-8787607.7624000013</v>
      </c>
      <c r="AU390" s="36">
        <f>+P390-'[10]Приложение №1'!$P378</f>
        <v>0</v>
      </c>
      <c r="AV390" s="36">
        <f>+Q390-'[10]Приложение №1'!$Q378</f>
        <v>0</v>
      </c>
      <c r="AW390" s="36">
        <f>+R390-'[10]Приложение №1'!$R378</f>
        <v>0</v>
      </c>
      <c r="AX390" s="36">
        <f>+S390-'[10]Приложение №1'!$S378</f>
        <v>0</v>
      </c>
      <c r="AY390" s="36">
        <f>+T390-'[10]Приложение №1'!$T378</f>
        <v>0</v>
      </c>
    </row>
    <row r="391" spans="1:51" x14ac:dyDescent="0.25">
      <c r="A391" s="98">
        <f t="shared" si="125"/>
        <v>376</v>
      </c>
      <c r="B391" s="99">
        <f t="shared" si="126"/>
        <v>181</v>
      </c>
      <c r="C391" s="92" t="s">
        <v>51</v>
      </c>
      <c r="D391" s="92" t="s">
        <v>497</v>
      </c>
      <c r="E391" s="93">
        <v>1967</v>
      </c>
      <c r="F391" s="93">
        <v>2015</v>
      </c>
      <c r="G391" s="93" t="s">
        <v>45</v>
      </c>
      <c r="H391" s="93">
        <v>3</v>
      </c>
      <c r="I391" s="93">
        <v>3</v>
      </c>
      <c r="J391" s="52">
        <v>1753.5</v>
      </c>
      <c r="K391" s="52">
        <v>1262.7</v>
      </c>
      <c r="L391" s="52">
        <v>455.8</v>
      </c>
      <c r="M391" s="94">
        <v>37</v>
      </c>
      <c r="N391" s="86">
        <f t="shared" si="123"/>
        <v>1941365.751134</v>
      </c>
      <c r="O391" s="52"/>
      <c r="P391" s="79"/>
      <c r="Q391" s="79"/>
      <c r="R391" s="79">
        <f t="shared" si="127"/>
        <v>1293797.6600000001</v>
      </c>
      <c r="S391" s="79">
        <f>+'Приложение №2'!E391-'Приложение №1'!R391</f>
        <v>647568.09113399987</v>
      </c>
      <c r="T391" s="79">
        <v>0</v>
      </c>
      <c r="U391" s="52">
        <f t="shared" si="119"/>
        <v>1129.6862095629911</v>
      </c>
      <c r="V391" s="52">
        <f t="shared" si="119"/>
        <v>1129.6862095629911</v>
      </c>
      <c r="W391" s="95">
        <v>2023</v>
      </c>
      <c r="X391" s="36" t="e">
        <f>+#REF!-'[1]Приложение №1'!$P1589</f>
        <v>#REF!</v>
      </c>
      <c r="Z391" s="38">
        <f t="shared" si="124"/>
        <v>34868708.160000004</v>
      </c>
      <c r="AA391" s="34">
        <v>5996729.9781097798</v>
      </c>
      <c r="AB391" s="34">
        <v>3648890.3764198199</v>
      </c>
      <c r="AC391" s="34">
        <v>1719410.9272174803</v>
      </c>
      <c r="AD391" s="34">
        <v>1465289.8013577599</v>
      </c>
      <c r="AE391" s="34">
        <v>0</v>
      </c>
      <c r="AF391" s="34"/>
      <c r="AG391" s="34">
        <v>511593.88939176005</v>
      </c>
      <c r="AH391" s="34">
        <v>0</v>
      </c>
      <c r="AI391" s="34">
        <v>17347540.944257997</v>
      </c>
      <c r="AJ391" s="34">
        <v>0</v>
      </c>
      <c r="AK391" s="34">
        <v>0</v>
      </c>
      <c r="AL391" s="34">
        <v>0</v>
      </c>
      <c r="AM391" s="34">
        <v>3159448.9173999997</v>
      </c>
      <c r="AN391" s="39">
        <v>348687.08159999998</v>
      </c>
      <c r="AO391" s="40">
        <v>671116.24424539995</v>
      </c>
      <c r="AP391" s="114">
        <f>+N391-'Приложение №2'!E391</f>
        <v>0</v>
      </c>
      <c r="AQ391" s="1">
        <v>1072019.06</v>
      </c>
      <c r="AR391" s="1">
        <f t="shared" ref="AR391:AR409" si="128">+(K391*10+L391*20)*12*0.85</f>
        <v>221778.6</v>
      </c>
      <c r="AS391" s="1">
        <f t="shared" ref="AS391:AS408" si="129">+(K391*10+L391*20)*12*30</f>
        <v>7827480</v>
      </c>
      <c r="AT391" s="36">
        <f t="shared" si="111"/>
        <v>-7179911.9088660004</v>
      </c>
      <c r="AU391" s="36">
        <f>+P391-'[10]Приложение №1'!$P379</f>
        <v>0</v>
      </c>
      <c r="AV391" s="36">
        <f>+Q391-'[10]Приложение №1'!$Q379</f>
        <v>0</v>
      </c>
      <c r="AW391" s="36">
        <f>+R391-'[10]Приложение №1'!$R379</f>
        <v>0</v>
      </c>
      <c r="AX391" s="36">
        <f>+S391-'[10]Приложение №1'!$S379</f>
        <v>0</v>
      </c>
      <c r="AY391" s="36">
        <f>+T391-'[10]Приложение №1'!$T379</f>
        <v>0</v>
      </c>
    </row>
    <row r="392" spans="1:51" x14ac:dyDescent="0.25">
      <c r="A392" s="98">
        <f t="shared" si="125"/>
        <v>377</v>
      </c>
      <c r="B392" s="99">
        <f t="shared" si="126"/>
        <v>182</v>
      </c>
      <c r="C392" s="92" t="s">
        <v>51</v>
      </c>
      <c r="D392" s="92" t="s">
        <v>498</v>
      </c>
      <c r="E392" s="93">
        <v>1968</v>
      </c>
      <c r="F392" s="93">
        <v>2015</v>
      </c>
      <c r="G392" s="93" t="s">
        <v>45</v>
      </c>
      <c r="H392" s="93">
        <v>4</v>
      </c>
      <c r="I392" s="93">
        <v>2</v>
      </c>
      <c r="J392" s="52">
        <v>1345.8</v>
      </c>
      <c r="K392" s="52">
        <v>1132</v>
      </c>
      <c r="L392" s="52">
        <v>118.5</v>
      </c>
      <c r="M392" s="94">
        <v>46</v>
      </c>
      <c r="N392" s="86">
        <f t="shared" si="123"/>
        <v>1477282.3724400001</v>
      </c>
      <c r="O392" s="52"/>
      <c r="P392" s="79"/>
      <c r="Q392" s="79"/>
      <c r="R392" s="79">
        <f t="shared" si="127"/>
        <v>589579.19999999995</v>
      </c>
      <c r="S392" s="79">
        <f>+'Приложение №2'!E392-'Приложение №1'!R392</f>
        <v>887703.17243999988</v>
      </c>
      <c r="T392" s="79">
        <v>1.1641532182693481E-10</v>
      </c>
      <c r="U392" s="52">
        <f t="shared" ref="U392:V411" si="130">$N392/($K392+$L392)</f>
        <v>1181.3533566093563</v>
      </c>
      <c r="V392" s="52">
        <f t="shared" si="130"/>
        <v>1181.3533566093563</v>
      </c>
      <c r="W392" s="95">
        <v>2023</v>
      </c>
      <c r="X392" s="36" t="e">
        <f>+#REF!-'[1]Приложение №1'!$P1590</f>
        <v>#REF!</v>
      </c>
      <c r="Z392" s="38">
        <f t="shared" si="124"/>
        <v>15236078.209999999</v>
      </c>
      <c r="AA392" s="34">
        <v>3432050.5232340605</v>
      </c>
      <c r="AB392" s="34">
        <v>1258542.09075378</v>
      </c>
      <c r="AC392" s="34">
        <v>1314881.1524797198</v>
      </c>
      <c r="AD392" s="34">
        <v>823214.26413408003</v>
      </c>
      <c r="AE392" s="34">
        <v>0</v>
      </c>
      <c r="AF392" s="34"/>
      <c r="AG392" s="34">
        <v>113301.62983020001</v>
      </c>
      <c r="AH392" s="34">
        <v>0</v>
      </c>
      <c r="AI392" s="34">
        <v>6456793.9123547999</v>
      </c>
      <c r="AJ392" s="34">
        <v>0</v>
      </c>
      <c r="AK392" s="34">
        <v>0</v>
      </c>
      <c r="AL392" s="34">
        <v>0</v>
      </c>
      <c r="AM392" s="34">
        <v>1391929.5954999998</v>
      </c>
      <c r="AN392" s="39">
        <v>152360.78209999998</v>
      </c>
      <c r="AO392" s="40">
        <v>293004.25961336005</v>
      </c>
      <c r="AP392" s="114">
        <f>+N392-'Приложение №2'!E392</f>
        <v>0</v>
      </c>
      <c r="AQ392" s="1">
        <v>449941.2</v>
      </c>
      <c r="AR392" s="1">
        <f t="shared" si="128"/>
        <v>139638</v>
      </c>
      <c r="AS392" s="1">
        <f t="shared" si="129"/>
        <v>4928400</v>
      </c>
      <c r="AT392" s="36">
        <f t="shared" si="111"/>
        <v>-4040696.8275600001</v>
      </c>
      <c r="AU392" s="36">
        <f>+P392-'[10]Приложение №1'!$P380</f>
        <v>0</v>
      </c>
      <c r="AV392" s="36">
        <f>+Q392-'[10]Приложение №1'!$Q380</f>
        <v>0</v>
      </c>
      <c r="AW392" s="36">
        <f>+R392-'[10]Приложение №1'!$R380</f>
        <v>0</v>
      </c>
      <c r="AX392" s="36">
        <f>+S392-'[10]Приложение №1'!$S380</f>
        <v>0</v>
      </c>
      <c r="AY392" s="36">
        <f>+T392-'[10]Приложение №1'!$T380</f>
        <v>0</v>
      </c>
    </row>
    <row r="393" spans="1:51" x14ac:dyDescent="0.25">
      <c r="A393" s="98">
        <f t="shared" si="125"/>
        <v>378</v>
      </c>
      <c r="B393" s="99">
        <f t="shared" si="126"/>
        <v>183</v>
      </c>
      <c r="C393" s="92" t="s">
        <v>51</v>
      </c>
      <c r="D393" s="92" t="s">
        <v>499</v>
      </c>
      <c r="E393" s="93">
        <v>1967</v>
      </c>
      <c r="F393" s="93">
        <v>2013</v>
      </c>
      <c r="G393" s="93" t="s">
        <v>45</v>
      </c>
      <c r="H393" s="93">
        <v>3</v>
      </c>
      <c r="I393" s="93">
        <v>3</v>
      </c>
      <c r="J393" s="52">
        <v>1661.3</v>
      </c>
      <c r="K393" s="52">
        <v>1287.5999999999999</v>
      </c>
      <c r="L393" s="52">
        <v>250.7</v>
      </c>
      <c r="M393" s="94">
        <v>74</v>
      </c>
      <c r="N393" s="86">
        <f t="shared" si="123"/>
        <v>1889068.518868</v>
      </c>
      <c r="O393" s="52"/>
      <c r="P393" s="79"/>
      <c r="Q393" s="79"/>
      <c r="R393" s="79">
        <f t="shared" si="127"/>
        <v>899609.91</v>
      </c>
      <c r="S393" s="79">
        <f>+'Приложение №2'!E393-'Приложение №1'!R393</f>
        <v>989458.60886799998</v>
      </c>
      <c r="T393" s="79">
        <v>0</v>
      </c>
      <c r="U393" s="52">
        <f t="shared" si="130"/>
        <v>1228.0234797295716</v>
      </c>
      <c r="V393" s="52">
        <f t="shared" si="130"/>
        <v>1228.0234797295716</v>
      </c>
      <c r="W393" s="95">
        <v>2023</v>
      </c>
      <c r="X393" s="36" t="e">
        <f>+#REF!-'[1]Приложение №1'!$P1593</f>
        <v>#REF!</v>
      </c>
      <c r="Z393" s="38">
        <f t="shared" si="124"/>
        <v>14747148.670000002</v>
      </c>
      <c r="AA393" s="34">
        <v>5828747.4672991196</v>
      </c>
      <c r="AB393" s="34">
        <v>3546676.3733486403</v>
      </c>
      <c r="AC393" s="34">
        <v>1671246.17812992</v>
      </c>
      <c r="AD393" s="34">
        <v>1424243.59065324</v>
      </c>
      <c r="AE393" s="34">
        <v>0</v>
      </c>
      <c r="AF393" s="34"/>
      <c r="AG393" s="34">
        <v>497262.94218215998</v>
      </c>
      <c r="AH393" s="34">
        <v>0</v>
      </c>
      <c r="AI393" s="34">
        <v>0</v>
      </c>
      <c r="AJ393" s="34">
        <v>0</v>
      </c>
      <c r="AK393" s="34">
        <v>0</v>
      </c>
      <c r="AL393" s="34">
        <v>0</v>
      </c>
      <c r="AM393" s="34">
        <v>1347912.8755000001</v>
      </c>
      <c r="AN393" s="39">
        <v>147471.48670000001</v>
      </c>
      <c r="AO393" s="40">
        <v>283587.75618692004</v>
      </c>
      <c r="AP393" s="114">
        <f>+N393-'Приложение №2'!E393</f>
        <v>0</v>
      </c>
      <c r="AQ393" s="1">
        <v>717131.91</v>
      </c>
      <c r="AR393" s="1">
        <f t="shared" si="128"/>
        <v>182478</v>
      </c>
      <c r="AS393" s="1">
        <f t="shared" si="129"/>
        <v>6440400</v>
      </c>
      <c r="AT393" s="36">
        <f t="shared" si="111"/>
        <v>-5450941.3911319999</v>
      </c>
      <c r="AU393" s="36">
        <f>+P393-'[10]Приложение №1'!$P381</f>
        <v>0</v>
      </c>
      <c r="AV393" s="36">
        <f>+Q393-'[10]Приложение №1'!$Q381</f>
        <v>0</v>
      </c>
      <c r="AW393" s="36">
        <f>+R393-'[10]Приложение №1'!$R381</f>
        <v>0</v>
      </c>
      <c r="AX393" s="36">
        <f>+S393-'[10]Приложение №1'!$S381</f>
        <v>0</v>
      </c>
      <c r="AY393" s="36">
        <f>+T393-'[10]Приложение №1'!$T381</f>
        <v>0</v>
      </c>
    </row>
    <row r="394" spans="1:51" x14ac:dyDescent="0.25">
      <c r="A394" s="98">
        <f t="shared" si="125"/>
        <v>379</v>
      </c>
      <c r="B394" s="99">
        <f t="shared" si="126"/>
        <v>184</v>
      </c>
      <c r="C394" s="92" t="s">
        <v>51</v>
      </c>
      <c r="D394" s="92" t="s">
        <v>500</v>
      </c>
      <c r="E394" s="93">
        <v>1969</v>
      </c>
      <c r="F394" s="93">
        <v>1969</v>
      </c>
      <c r="G394" s="93" t="s">
        <v>45</v>
      </c>
      <c r="H394" s="93">
        <v>4</v>
      </c>
      <c r="I394" s="93">
        <v>2</v>
      </c>
      <c r="J394" s="52">
        <v>1357.7</v>
      </c>
      <c r="K394" s="52">
        <v>1089.9000000000001</v>
      </c>
      <c r="L394" s="52">
        <v>150.80000000000001</v>
      </c>
      <c r="M394" s="94">
        <v>48</v>
      </c>
      <c r="N394" s="86">
        <f t="shared" si="123"/>
        <v>1536021.1428999999</v>
      </c>
      <c r="O394" s="52"/>
      <c r="P394" s="79"/>
      <c r="Q394" s="79"/>
      <c r="R394" s="79">
        <f t="shared" si="127"/>
        <v>626793.46</v>
      </c>
      <c r="S394" s="79">
        <f>+'Приложение №2'!E394-'Приложение №1'!R394</f>
        <v>909227.6828999999</v>
      </c>
      <c r="T394" s="79">
        <v>0</v>
      </c>
      <c r="U394" s="52">
        <f t="shared" si="130"/>
        <v>1238.0278414604657</v>
      </c>
      <c r="V394" s="52">
        <f t="shared" si="130"/>
        <v>1238.0278414604657</v>
      </c>
      <c r="W394" s="95">
        <v>2023</v>
      </c>
      <c r="X394" s="36" t="e">
        <f>+#REF!-'[1]Приложение №1'!$P1595</f>
        <v>#REF!</v>
      </c>
      <c r="Z394" s="38">
        <f t="shared" si="124"/>
        <v>8198144.5299999993</v>
      </c>
      <c r="AA394" s="34">
        <v>3559333.0036773602</v>
      </c>
      <c r="AB394" s="34">
        <v>1305216.9162526201</v>
      </c>
      <c r="AC394" s="34">
        <v>1363645.3966245598</v>
      </c>
      <c r="AD394" s="34">
        <v>853744.33726847998</v>
      </c>
      <c r="AE394" s="34">
        <v>0</v>
      </c>
      <c r="AF394" s="34"/>
      <c r="AG394" s="34">
        <v>117503.58224136</v>
      </c>
      <c r="AH394" s="34">
        <v>0</v>
      </c>
      <c r="AI394" s="34">
        <v>0</v>
      </c>
      <c r="AJ394" s="34">
        <v>0</v>
      </c>
      <c r="AK394" s="34">
        <v>0</v>
      </c>
      <c r="AL394" s="34">
        <v>0</v>
      </c>
      <c r="AM394" s="34">
        <v>759282.60640000005</v>
      </c>
      <c r="AN394" s="39">
        <v>81981.445299999992</v>
      </c>
      <c r="AO394" s="40">
        <v>157437.24223562001</v>
      </c>
      <c r="AP394" s="114">
        <f>+N394-'Приложение №2'!E394</f>
        <v>0</v>
      </c>
      <c r="AQ394" s="1">
        <v>484860.46</v>
      </c>
      <c r="AR394" s="1">
        <f t="shared" si="128"/>
        <v>141933</v>
      </c>
      <c r="AS394" s="1">
        <f t="shared" si="129"/>
        <v>5009400</v>
      </c>
      <c r="AT394" s="36">
        <f t="shared" si="111"/>
        <v>-4100172.3171000001</v>
      </c>
      <c r="AU394" s="36">
        <f>+P394-'[10]Приложение №1'!$P382</f>
        <v>0</v>
      </c>
      <c r="AV394" s="36">
        <f>+Q394-'[10]Приложение №1'!$Q382</f>
        <v>0</v>
      </c>
      <c r="AW394" s="36">
        <f>+R394-'[10]Приложение №1'!$R382</f>
        <v>0</v>
      </c>
      <c r="AX394" s="36">
        <f>+S394-'[10]Приложение №1'!$S382</f>
        <v>0</v>
      </c>
      <c r="AY394" s="36">
        <f>+T394-'[10]Приложение №1'!$T382</f>
        <v>0</v>
      </c>
    </row>
    <row r="395" spans="1:51" x14ac:dyDescent="0.25">
      <c r="A395" s="98">
        <f t="shared" si="125"/>
        <v>380</v>
      </c>
      <c r="B395" s="99">
        <f t="shared" si="126"/>
        <v>185</v>
      </c>
      <c r="C395" s="92" t="s">
        <v>51</v>
      </c>
      <c r="D395" s="92" t="s">
        <v>501</v>
      </c>
      <c r="E395" s="93">
        <v>1972</v>
      </c>
      <c r="F395" s="93">
        <v>1972</v>
      </c>
      <c r="G395" s="93" t="s">
        <v>45</v>
      </c>
      <c r="H395" s="93">
        <v>4</v>
      </c>
      <c r="I395" s="93">
        <v>2</v>
      </c>
      <c r="J395" s="52">
        <v>1419.91</v>
      </c>
      <c r="K395" s="52">
        <v>1089.9100000000001</v>
      </c>
      <c r="L395" s="52">
        <v>330</v>
      </c>
      <c r="M395" s="94">
        <v>53</v>
      </c>
      <c r="N395" s="86">
        <f t="shared" si="123"/>
        <v>1344004.72</v>
      </c>
      <c r="O395" s="52"/>
      <c r="P395" s="79"/>
      <c r="Q395" s="79"/>
      <c r="R395" s="79">
        <f t="shared" si="127"/>
        <v>992178.5199999999</v>
      </c>
      <c r="S395" s="79">
        <f>+'Приложение №2'!E395-'Приложение №1'!R395</f>
        <v>351826.20000000007</v>
      </c>
      <c r="T395" s="79">
        <v>0</v>
      </c>
      <c r="U395" s="52">
        <f t="shared" si="130"/>
        <v>946.54218929368756</v>
      </c>
      <c r="V395" s="52">
        <f t="shared" si="130"/>
        <v>946.54218929368756</v>
      </c>
      <c r="W395" s="95">
        <v>2023</v>
      </c>
      <c r="X395" s="36" t="e">
        <f>+#REF!-'[1]Приложение №1'!$P1599</f>
        <v>#REF!</v>
      </c>
      <c r="Z395" s="38">
        <f t="shared" si="124"/>
        <v>7184246.7200000016</v>
      </c>
      <c r="AA395" s="34">
        <v>3119135.8409757004</v>
      </c>
      <c r="AB395" s="34">
        <v>1143795.4428423601</v>
      </c>
      <c r="AC395" s="34">
        <v>1194997.8356148002</v>
      </c>
      <c r="AD395" s="34">
        <v>748158.30905759998</v>
      </c>
      <c r="AE395" s="34">
        <v>0</v>
      </c>
      <c r="AF395" s="34"/>
      <c r="AG395" s="34">
        <v>102971.44054764</v>
      </c>
      <c r="AH395" s="34">
        <v>0</v>
      </c>
      <c r="AI395" s="34">
        <v>0</v>
      </c>
      <c r="AJ395" s="34">
        <v>0</v>
      </c>
      <c r="AK395" s="34">
        <v>0</v>
      </c>
      <c r="AL395" s="34">
        <v>0</v>
      </c>
      <c r="AM395" s="34">
        <v>665379.04429999995</v>
      </c>
      <c r="AN395" s="39">
        <v>71842.467199999999</v>
      </c>
      <c r="AO395" s="40">
        <v>137966.3394619</v>
      </c>
      <c r="AP395" s="114">
        <f>+N395-'Приложение №2'!E395</f>
        <v>0</v>
      </c>
      <c r="AQ395" s="1">
        <v>813687.7</v>
      </c>
      <c r="AR395" s="1">
        <f t="shared" si="128"/>
        <v>178490.81999999998</v>
      </c>
      <c r="AS395" s="1">
        <f t="shared" si="129"/>
        <v>6299675.9999999991</v>
      </c>
      <c r="AT395" s="36">
        <f t="shared" si="111"/>
        <v>-5947849.7999999989</v>
      </c>
      <c r="AU395" s="36">
        <f>+P395-'[10]Приложение №1'!$P383</f>
        <v>0</v>
      </c>
      <c r="AV395" s="36">
        <f>+Q395-'[10]Приложение №1'!$Q383</f>
        <v>0</v>
      </c>
      <c r="AW395" s="36">
        <f>+R395-'[10]Приложение №1'!$R383</f>
        <v>0</v>
      </c>
      <c r="AX395" s="36">
        <f>+S395-'[10]Приложение №1'!$S383</f>
        <v>0</v>
      </c>
      <c r="AY395" s="36">
        <f>+T395-'[10]Приложение №1'!$T383</f>
        <v>0</v>
      </c>
    </row>
    <row r="396" spans="1:51" x14ac:dyDescent="0.25">
      <c r="A396" s="98">
        <f t="shared" si="125"/>
        <v>381</v>
      </c>
      <c r="B396" s="99">
        <f t="shared" si="126"/>
        <v>186</v>
      </c>
      <c r="C396" s="92" t="s">
        <v>51</v>
      </c>
      <c r="D396" s="92" t="s">
        <v>502</v>
      </c>
      <c r="E396" s="93">
        <v>1969</v>
      </c>
      <c r="F396" s="93">
        <v>1969</v>
      </c>
      <c r="G396" s="93" t="s">
        <v>45</v>
      </c>
      <c r="H396" s="93">
        <v>4</v>
      </c>
      <c r="I396" s="93">
        <v>2</v>
      </c>
      <c r="J396" s="52">
        <v>1375</v>
      </c>
      <c r="K396" s="52">
        <v>1257.0999999999999</v>
      </c>
      <c r="L396" s="52">
        <v>0</v>
      </c>
      <c r="M396" s="94">
        <v>53</v>
      </c>
      <c r="N396" s="86">
        <f t="shared" si="123"/>
        <v>1553171.629552</v>
      </c>
      <c r="O396" s="52"/>
      <c r="P396" s="79"/>
      <c r="Q396" s="79"/>
      <c r="R396" s="79">
        <f t="shared" si="127"/>
        <v>727887.47</v>
      </c>
      <c r="S396" s="79">
        <f>+'Приложение №2'!E396-'Приложение №1'!R396</f>
        <v>825284.159552</v>
      </c>
      <c r="T396" s="79">
        <v>0</v>
      </c>
      <c r="U396" s="52">
        <f t="shared" si="130"/>
        <v>1235.519552582929</v>
      </c>
      <c r="V396" s="52">
        <f t="shared" si="130"/>
        <v>1235.519552582929</v>
      </c>
      <c r="W396" s="95">
        <v>2023</v>
      </c>
      <c r="X396" s="36" t="e">
        <f>+#REF!-'[1]Приложение №1'!$P1601</f>
        <v>#REF!</v>
      </c>
      <c r="Z396" s="38">
        <f t="shared" si="124"/>
        <v>15991596.719999999</v>
      </c>
      <c r="AA396" s="34">
        <v>3602237.2105683601</v>
      </c>
      <c r="AB396" s="34">
        <v>1320950.0034994199</v>
      </c>
      <c r="AC396" s="34">
        <v>1380082.7808234601</v>
      </c>
      <c r="AD396" s="34">
        <v>864035.37315648003</v>
      </c>
      <c r="AE396" s="34">
        <v>0</v>
      </c>
      <c r="AF396" s="34"/>
      <c r="AG396" s="34">
        <v>118919.97069456</v>
      </c>
      <c r="AH396" s="34">
        <v>0</v>
      </c>
      <c r="AI396" s="34">
        <v>6776969.9586876007</v>
      </c>
      <c r="AJ396" s="34">
        <v>0</v>
      </c>
      <c r="AK396" s="34">
        <v>0</v>
      </c>
      <c r="AL396" s="34">
        <v>0</v>
      </c>
      <c r="AM396" s="34">
        <v>1460951.8569999998</v>
      </c>
      <c r="AN396" s="39">
        <v>159915.96719999998</v>
      </c>
      <c r="AO396" s="40">
        <v>307533.59837011999</v>
      </c>
      <c r="AP396" s="114">
        <f>+N396-'Приложение №2'!E396</f>
        <v>0</v>
      </c>
      <c r="AQ396" s="1">
        <v>599663.27</v>
      </c>
      <c r="AR396" s="1">
        <f t="shared" si="128"/>
        <v>128224.2</v>
      </c>
      <c r="AS396" s="1">
        <f t="shared" si="129"/>
        <v>4525560</v>
      </c>
      <c r="AT396" s="36">
        <f t="shared" si="111"/>
        <v>-3700275.840448</v>
      </c>
      <c r="AU396" s="36">
        <f>+P396-'[10]Приложение №1'!$P384</f>
        <v>0</v>
      </c>
      <c r="AV396" s="36">
        <f>+Q396-'[10]Приложение №1'!$Q384</f>
        <v>0</v>
      </c>
      <c r="AW396" s="36">
        <f>+R396-'[10]Приложение №1'!$R384</f>
        <v>0</v>
      </c>
      <c r="AX396" s="36">
        <f>+S396-'[10]Приложение №1'!$S384</f>
        <v>0</v>
      </c>
      <c r="AY396" s="36">
        <f>+T396-'[10]Приложение №1'!$T384</f>
        <v>0</v>
      </c>
    </row>
    <row r="397" spans="1:51" x14ac:dyDescent="0.25">
      <c r="A397" s="98">
        <f t="shared" si="125"/>
        <v>382</v>
      </c>
      <c r="B397" s="99">
        <f t="shared" si="126"/>
        <v>187</v>
      </c>
      <c r="C397" s="92" t="s">
        <v>51</v>
      </c>
      <c r="D397" s="92" t="s">
        <v>503</v>
      </c>
      <c r="E397" s="93">
        <v>1971</v>
      </c>
      <c r="F397" s="93">
        <v>1971</v>
      </c>
      <c r="G397" s="93" t="s">
        <v>45</v>
      </c>
      <c r="H397" s="93">
        <v>4</v>
      </c>
      <c r="I397" s="93">
        <v>2</v>
      </c>
      <c r="J397" s="52">
        <v>1403.6</v>
      </c>
      <c r="K397" s="52">
        <v>1280.0999999999999</v>
      </c>
      <c r="L397" s="52">
        <v>42.7</v>
      </c>
      <c r="M397" s="94">
        <v>67</v>
      </c>
      <c r="N397" s="86">
        <f t="shared" si="123"/>
        <v>1527666.804064</v>
      </c>
      <c r="O397" s="52"/>
      <c r="P397" s="79"/>
      <c r="Q397" s="79"/>
      <c r="R397" s="79">
        <f t="shared" si="127"/>
        <v>685177.66</v>
      </c>
      <c r="S397" s="79">
        <f>+'Приложение №2'!E397-'Приложение №1'!R397</f>
        <v>842489.14406399999</v>
      </c>
      <c r="T397" s="79">
        <v>0</v>
      </c>
      <c r="U397" s="52">
        <f t="shared" si="130"/>
        <v>1154.8736045237376</v>
      </c>
      <c r="V397" s="52">
        <f t="shared" si="130"/>
        <v>1154.8736045237376</v>
      </c>
      <c r="W397" s="95">
        <v>2023</v>
      </c>
      <c r="X397" s="36" t="e">
        <f>+#REF!-'[1]Приложение №1'!$P1602</f>
        <v>#REF!</v>
      </c>
      <c r="Z397" s="38">
        <f t="shared" si="124"/>
        <v>9191213.3916225992</v>
      </c>
      <c r="AA397" s="34">
        <v>3593084.3130982798</v>
      </c>
      <c r="AB397" s="34">
        <v>1317593.61677916</v>
      </c>
      <c r="AC397" s="34">
        <v>1376576.13711912</v>
      </c>
      <c r="AD397" s="34">
        <v>861839.95216703997</v>
      </c>
      <c r="AE397" s="34">
        <v>0</v>
      </c>
      <c r="AF397" s="34"/>
      <c r="AG397" s="34">
        <v>118617.80974259999</v>
      </c>
      <c r="AH397" s="34">
        <v>0</v>
      </c>
      <c r="AI397" s="34"/>
      <c r="AJ397" s="34">
        <v>0</v>
      </c>
      <c r="AK397" s="34">
        <v>0</v>
      </c>
      <c r="AL397" s="34">
        <v>0</v>
      </c>
      <c r="AM397" s="34">
        <v>1457239.736</v>
      </c>
      <c r="AN397" s="39">
        <v>159509.63800000001</v>
      </c>
      <c r="AO397" s="40">
        <v>306752.18871640007</v>
      </c>
      <c r="AP397" s="114">
        <f>+N397-'Приложение №2'!E397</f>
        <v>0</v>
      </c>
      <c r="AQ397" s="1">
        <v>545896.66</v>
      </c>
      <c r="AR397" s="1">
        <f t="shared" si="128"/>
        <v>139281</v>
      </c>
      <c r="AS397" s="1">
        <f t="shared" si="129"/>
        <v>4915800</v>
      </c>
      <c r="AT397" s="36">
        <f t="shared" si="111"/>
        <v>-4073310.8559360001</v>
      </c>
      <c r="AU397" s="36">
        <f>+P397-'[10]Приложение №1'!$P385</f>
        <v>0</v>
      </c>
      <c r="AV397" s="36">
        <f>+Q397-'[10]Приложение №1'!$Q385</f>
        <v>0</v>
      </c>
      <c r="AW397" s="36">
        <f>+R397-'[10]Приложение №1'!$R385</f>
        <v>0</v>
      </c>
      <c r="AX397" s="36">
        <f>+S397-'[10]Приложение №1'!$S385</f>
        <v>0</v>
      </c>
      <c r="AY397" s="36">
        <f>+T397-'[10]Приложение №1'!$T385</f>
        <v>0</v>
      </c>
    </row>
    <row r="398" spans="1:51" x14ac:dyDescent="0.25">
      <c r="A398" s="98">
        <f t="shared" si="125"/>
        <v>383</v>
      </c>
      <c r="B398" s="99">
        <f t="shared" si="126"/>
        <v>188</v>
      </c>
      <c r="C398" s="92" t="s">
        <v>51</v>
      </c>
      <c r="D398" s="92" t="s">
        <v>505</v>
      </c>
      <c r="E398" s="93">
        <v>1970</v>
      </c>
      <c r="F398" s="93">
        <v>2015</v>
      </c>
      <c r="G398" s="93" t="s">
        <v>45</v>
      </c>
      <c r="H398" s="93">
        <v>4</v>
      </c>
      <c r="I398" s="93">
        <v>2</v>
      </c>
      <c r="J398" s="52">
        <v>1391.9</v>
      </c>
      <c r="K398" s="52">
        <v>1360</v>
      </c>
      <c r="L398" s="52">
        <v>0</v>
      </c>
      <c r="M398" s="94">
        <v>56</v>
      </c>
      <c r="N398" s="86">
        <f t="shared" si="123"/>
        <v>13671731.356000001</v>
      </c>
      <c r="O398" s="52"/>
      <c r="P398" s="79">
        <v>2814922.1966666668</v>
      </c>
      <c r="Q398" s="79"/>
      <c r="R398" s="79">
        <f t="shared" si="127"/>
        <v>710136.45</v>
      </c>
      <c r="S398" s="79">
        <f>+AS398</f>
        <v>4896000</v>
      </c>
      <c r="T398" s="79">
        <f>+'Приложение №2'!E398-'Приложение №1'!P398-'Приложение №1'!Q398-'Приложение №1'!R398-'Приложение №1'!S398</f>
        <v>5250672.7093333341</v>
      </c>
      <c r="U398" s="52">
        <f t="shared" si="130"/>
        <v>10052.743644117647</v>
      </c>
      <c r="V398" s="52">
        <f t="shared" si="130"/>
        <v>10052.743644117647</v>
      </c>
      <c r="W398" s="95">
        <v>2023</v>
      </c>
      <c r="X398" s="36" t="e">
        <f>+#REF!-'[1]Приложение №1'!$P1605</f>
        <v>#REF!</v>
      </c>
      <c r="Z398" s="38">
        <f t="shared" si="124"/>
        <v>16410623.789999999</v>
      </c>
      <c r="AA398" s="34">
        <v>3696626.46572856</v>
      </c>
      <c r="AB398" s="34">
        <v>1355562.7954423798</v>
      </c>
      <c r="AC398" s="34">
        <v>1416245.0260610401</v>
      </c>
      <c r="AD398" s="34">
        <v>886675.65211008</v>
      </c>
      <c r="AE398" s="34">
        <v>0</v>
      </c>
      <c r="AF398" s="34"/>
      <c r="AG398" s="34">
        <v>122036.02529159999</v>
      </c>
      <c r="AH398" s="34">
        <v>0</v>
      </c>
      <c r="AI398" s="34">
        <v>6954546.5894267997</v>
      </c>
      <c r="AJ398" s="34">
        <v>0</v>
      </c>
      <c r="AK398" s="34">
        <v>0</v>
      </c>
      <c r="AL398" s="34">
        <v>0</v>
      </c>
      <c r="AM398" s="34">
        <v>1499233.111</v>
      </c>
      <c r="AN398" s="39">
        <v>164106.23790000001</v>
      </c>
      <c r="AO398" s="40">
        <v>315591.88703953999</v>
      </c>
      <c r="AP398" s="114">
        <f>+N398-'Приложение №2'!E398</f>
        <v>0</v>
      </c>
      <c r="AQ398" s="1">
        <v>571416.44999999995</v>
      </c>
      <c r="AR398" s="1">
        <f t="shared" si="128"/>
        <v>138720</v>
      </c>
      <c r="AS398" s="1">
        <f t="shared" si="129"/>
        <v>4896000</v>
      </c>
      <c r="AT398" s="36">
        <f t="shared" si="111"/>
        <v>0</v>
      </c>
      <c r="AU398" s="36">
        <f>+P398-'[10]Приложение №1'!$P386</f>
        <v>0</v>
      </c>
      <c r="AV398" s="36">
        <f>+Q398-'[10]Приложение №1'!$Q386</f>
        <v>0</v>
      </c>
      <c r="AW398" s="36">
        <f>+R398-'[10]Приложение №1'!$R386</f>
        <v>0</v>
      </c>
      <c r="AX398" s="36">
        <f>+S398-'[10]Приложение №1'!$S386</f>
        <v>0</v>
      </c>
      <c r="AY398" s="36">
        <f>+T398-'[10]Приложение №1'!$T386</f>
        <v>0</v>
      </c>
    </row>
    <row r="399" spans="1:51" x14ac:dyDescent="0.25">
      <c r="A399" s="98">
        <f t="shared" si="125"/>
        <v>384</v>
      </c>
      <c r="B399" s="99">
        <f t="shared" si="126"/>
        <v>189</v>
      </c>
      <c r="C399" s="92" t="s">
        <v>51</v>
      </c>
      <c r="D399" s="92" t="s">
        <v>506</v>
      </c>
      <c r="E399" s="93">
        <v>1970</v>
      </c>
      <c r="F399" s="93">
        <v>2015</v>
      </c>
      <c r="G399" s="93" t="s">
        <v>45</v>
      </c>
      <c r="H399" s="93">
        <v>4</v>
      </c>
      <c r="I399" s="93">
        <v>3</v>
      </c>
      <c r="J399" s="52">
        <v>2337.1999999999998</v>
      </c>
      <c r="K399" s="52">
        <v>1988.4</v>
      </c>
      <c r="L399" s="52">
        <v>46.7</v>
      </c>
      <c r="M399" s="94">
        <v>101</v>
      </c>
      <c r="N399" s="86">
        <f t="shared" si="123"/>
        <v>24002564.1494</v>
      </c>
      <c r="O399" s="52"/>
      <c r="P399" s="79">
        <v>5180548.3166666673</v>
      </c>
      <c r="Q399" s="79"/>
      <c r="R399" s="79">
        <f t="shared" si="127"/>
        <v>1173314.25</v>
      </c>
      <c r="S399" s="79">
        <f>+AS399</f>
        <v>7494480</v>
      </c>
      <c r="T399" s="79">
        <f>+'Приложение №2'!E399-'Приложение №1'!P399-'Приложение №1'!Q399-'Приложение №1'!R399-'Приложение №1'!S399</f>
        <v>10154221.582733333</v>
      </c>
      <c r="U399" s="52">
        <f t="shared" si="130"/>
        <v>11794.292245786446</v>
      </c>
      <c r="V399" s="52">
        <f t="shared" si="130"/>
        <v>11794.292245786446</v>
      </c>
      <c r="W399" s="95">
        <v>2023</v>
      </c>
      <c r="X399" s="36" t="e">
        <f>+#REF!-'[1]Приложение №1'!$P1606</f>
        <v>#REF!</v>
      </c>
      <c r="Z399" s="38">
        <f t="shared" si="124"/>
        <v>25877715.080000002</v>
      </c>
      <c r="AA399" s="34">
        <v>5829165.7651718399</v>
      </c>
      <c r="AB399" s="34">
        <v>2137570.6530305399</v>
      </c>
      <c r="AC399" s="34">
        <v>2233259.7213103799</v>
      </c>
      <c r="AD399" s="34">
        <v>1398188.1572114399</v>
      </c>
      <c r="AE399" s="34">
        <v>0</v>
      </c>
      <c r="AF399" s="34"/>
      <c r="AG399" s="34">
        <v>192437.14870883999</v>
      </c>
      <c r="AH399" s="34">
        <v>0</v>
      </c>
      <c r="AI399" s="34">
        <v>10966540.7948166</v>
      </c>
      <c r="AJ399" s="34">
        <v>0</v>
      </c>
      <c r="AK399" s="34">
        <v>0</v>
      </c>
      <c r="AL399" s="34">
        <v>0</v>
      </c>
      <c r="AM399" s="34">
        <v>2364122.6418000003</v>
      </c>
      <c r="AN399" s="39">
        <v>258777.15079999997</v>
      </c>
      <c r="AO399" s="40">
        <v>497653.04715035995</v>
      </c>
      <c r="AP399" s="114">
        <f>+N399-'Приложение №2'!E399</f>
        <v>0</v>
      </c>
      <c r="AQ399" s="1">
        <v>960970.65</v>
      </c>
      <c r="AR399" s="1">
        <f t="shared" si="128"/>
        <v>212343.6</v>
      </c>
      <c r="AS399" s="1">
        <f t="shared" si="129"/>
        <v>7494480</v>
      </c>
      <c r="AT399" s="36">
        <f t="shared" si="111"/>
        <v>0</v>
      </c>
      <c r="AU399" s="36">
        <f>+P399-'[10]Приложение №1'!$P387</f>
        <v>0</v>
      </c>
      <c r="AV399" s="36">
        <f>+Q399-'[10]Приложение №1'!$Q387</f>
        <v>0</v>
      </c>
      <c r="AW399" s="36">
        <f>+R399-'[10]Приложение №1'!$R387</f>
        <v>0</v>
      </c>
      <c r="AX399" s="36">
        <f>+S399-'[10]Приложение №1'!$S387</f>
        <v>0</v>
      </c>
      <c r="AY399" s="36">
        <f>+T399-'[10]Приложение №1'!$T387</f>
        <v>0</v>
      </c>
    </row>
    <row r="400" spans="1:51" x14ac:dyDescent="0.25">
      <c r="A400" s="98">
        <f t="shared" si="125"/>
        <v>385</v>
      </c>
      <c r="B400" s="99">
        <f t="shared" si="126"/>
        <v>190</v>
      </c>
      <c r="C400" s="92" t="s">
        <v>51</v>
      </c>
      <c r="D400" s="92" t="s">
        <v>507</v>
      </c>
      <c r="E400" s="93">
        <v>1971</v>
      </c>
      <c r="F400" s="93">
        <v>2015</v>
      </c>
      <c r="G400" s="93" t="s">
        <v>45</v>
      </c>
      <c r="H400" s="93">
        <v>4</v>
      </c>
      <c r="I400" s="93">
        <v>1</v>
      </c>
      <c r="J400" s="52">
        <v>2344</v>
      </c>
      <c r="K400" s="52">
        <v>1634.9</v>
      </c>
      <c r="L400" s="52">
        <v>427.9</v>
      </c>
      <c r="M400" s="94">
        <v>68</v>
      </c>
      <c r="N400" s="86">
        <f t="shared" si="123"/>
        <v>2465306.1624440001</v>
      </c>
      <c r="O400" s="52"/>
      <c r="P400" s="79"/>
      <c r="Q400" s="79"/>
      <c r="R400" s="79">
        <f t="shared" si="127"/>
        <v>1469363.46</v>
      </c>
      <c r="S400" s="79">
        <f>+'Приложение №2'!E400-'Приложение №1'!R400</f>
        <v>995942.70244400017</v>
      </c>
      <c r="T400" s="79">
        <v>0</v>
      </c>
      <c r="U400" s="52">
        <f t="shared" si="130"/>
        <v>1195.126121021912</v>
      </c>
      <c r="V400" s="52">
        <f t="shared" si="130"/>
        <v>1195.126121021912</v>
      </c>
      <c r="W400" s="95">
        <v>2023</v>
      </c>
      <c r="X400" s="36" t="e">
        <f>+#REF!-'[1]Приложение №1'!$P1607</f>
        <v>#REF!</v>
      </c>
      <c r="Z400" s="38">
        <f t="shared" si="124"/>
        <v>25262253.210000001</v>
      </c>
      <c r="AA400" s="34">
        <v>5690527.9739763001</v>
      </c>
      <c r="AB400" s="34">
        <v>2086731.8051672401</v>
      </c>
      <c r="AC400" s="34">
        <v>2180145.0619355398</v>
      </c>
      <c r="AD400" s="34">
        <v>1364934.3932783997</v>
      </c>
      <c r="AE400" s="34">
        <v>0</v>
      </c>
      <c r="AF400" s="34"/>
      <c r="AG400" s="34">
        <v>187860.32184275999</v>
      </c>
      <c r="AH400" s="34">
        <v>0</v>
      </c>
      <c r="AI400" s="34">
        <v>10705718.389564799</v>
      </c>
      <c r="AJ400" s="34">
        <v>0</v>
      </c>
      <c r="AK400" s="34">
        <v>0</v>
      </c>
      <c r="AL400" s="34">
        <v>0</v>
      </c>
      <c r="AM400" s="34">
        <v>2307895.6014999999</v>
      </c>
      <c r="AN400" s="39">
        <v>252622.53210000001</v>
      </c>
      <c r="AO400" s="40">
        <v>485817.13063496002</v>
      </c>
      <c r="AP400" s="114">
        <f>+N400-'Приложение №2'!E400</f>
        <v>0</v>
      </c>
      <c r="AQ400" s="1">
        <v>1215312.06</v>
      </c>
      <c r="AR400" s="1">
        <f t="shared" si="128"/>
        <v>254051.4</v>
      </c>
      <c r="AS400" s="1">
        <f t="shared" si="129"/>
        <v>8966520</v>
      </c>
      <c r="AT400" s="36">
        <f t="shared" ref="AT400:AT463" si="131">+S400-AS400</f>
        <v>-7970577.2975559998</v>
      </c>
      <c r="AU400" s="36">
        <f>+P400-'[10]Приложение №1'!$P388</f>
        <v>0</v>
      </c>
      <c r="AV400" s="36">
        <f>+Q400-'[10]Приложение №1'!$Q388</f>
        <v>0</v>
      </c>
      <c r="AW400" s="36">
        <f>+R400-'[10]Приложение №1'!$R388</f>
        <v>0</v>
      </c>
      <c r="AX400" s="36">
        <f>+S400-'[10]Приложение №1'!$S388</f>
        <v>0</v>
      </c>
      <c r="AY400" s="36">
        <f>+T400-'[10]Приложение №1'!$T388</f>
        <v>0</v>
      </c>
    </row>
    <row r="401" spans="1:51" x14ac:dyDescent="0.25">
      <c r="A401" s="98">
        <f t="shared" si="125"/>
        <v>386</v>
      </c>
      <c r="B401" s="99">
        <f t="shared" si="126"/>
        <v>191</v>
      </c>
      <c r="C401" s="92" t="s">
        <v>51</v>
      </c>
      <c r="D401" s="92" t="s">
        <v>508</v>
      </c>
      <c r="E401" s="93">
        <v>1970</v>
      </c>
      <c r="F401" s="93">
        <v>2015</v>
      </c>
      <c r="G401" s="93" t="s">
        <v>45</v>
      </c>
      <c r="H401" s="93">
        <v>4</v>
      </c>
      <c r="I401" s="93">
        <v>2</v>
      </c>
      <c r="J401" s="52">
        <v>1403.6</v>
      </c>
      <c r="K401" s="52">
        <v>1288.25</v>
      </c>
      <c r="L401" s="52">
        <v>0</v>
      </c>
      <c r="M401" s="94">
        <v>53</v>
      </c>
      <c r="N401" s="86">
        <f t="shared" si="123"/>
        <v>1582950.1937679998</v>
      </c>
      <c r="O401" s="52"/>
      <c r="P401" s="79"/>
      <c r="Q401" s="79"/>
      <c r="R401" s="79">
        <f t="shared" si="127"/>
        <v>680832.86</v>
      </c>
      <c r="S401" s="79">
        <f>+'Приложение №2'!E401-'Приложение №1'!R401</f>
        <v>902117.33376799978</v>
      </c>
      <c r="T401" s="79">
        <v>0</v>
      </c>
      <c r="U401" s="52">
        <f t="shared" si="130"/>
        <v>1228.7600960745194</v>
      </c>
      <c r="V401" s="52">
        <f t="shared" si="130"/>
        <v>1228.7600960745194</v>
      </c>
      <c r="W401" s="95">
        <v>2023</v>
      </c>
      <c r="X401" s="36" t="e">
        <f>+#REF!-'[1]Приложение №1'!$P1611</f>
        <v>#REF!</v>
      </c>
      <c r="Z401" s="38">
        <f t="shared" si="124"/>
        <v>16293169.239999998</v>
      </c>
      <c r="AA401" s="34">
        <v>3670168.8759317403</v>
      </c>
      <c r="AB401" s="34">
        <v>1345860.7249735198</v>
      </c>
      <c r="AC401" s="34">
        <v>1406108.636961</v>
      </c>
      <c r="AD401" s="34">
        <v>880329.51331247995</v>
      </c>
      <c r="AE401" s="34">
        <v>0</v>
      </c>
      <c r="AF401" s="34"/>
      <c r="AG401" s="34">
        <v>121162.59054059999</v>
      </c>
      <c r="AH401" s="34">
        <v>0</v>
      </c>
      <c r="AI401" s="34">
        <v>6904771.3217195999</v>
      </c>
      <c r="AJ401" s="34">
        <v>0</v>
      </c>
      <c r="AK401" s="34">
        <v>0</v>
      </c>
      <c r="AL401" s="34">
        <v>0</v>
      </c>
      <c r="AM401" s="34">
        <v>1488502.7597000001</v>
      </c>
      <c r="AN401" s="39">
        <v>162931.6924</v>
      </c>
      <c r="AO401" s="40">
        <v>313333.12446105998</v>
      </c>
      <c r="AP401" s="114">
        <f>+N401-'Приложение №2'!E401</f>
        <v>0</v>
      </c>
      <c r="AQ401" s="1">
        <v>549431.36</v>
      </c>
      <c r="AR401" s="1">
        <f t="shared" si="128"/>
        <v>131401.5</v>
      </c>
      <c r="AS401" s="1">
        <f t="shared" si="129"/>
        <v>4637700</v>
      </c>
      <c r="AT401" s="36">
        <f t="shared" si="131"/>
        <v>-3735582.6662320001</v>
      </c>
      <c r="AU401" s="36">
        <f>+P401-'[10]Приложение №1'!$P389</f>
        <v>0</v>
      </c>
      <c r="AV401" s="36">
        <f>+Q401-'[10]Приложение №1'!$Q389</f>
        <v>0</v>
      </c>
      <c r="AW401" s="36">
        <f>+R401-'[10]Приложение №1'!$R389</f>
        <v>0</v>
      </c>
      <c r="AX401" s="36">
        <f>+S401-'[10]Приложение №1'!$S389</f>
        <v>0</v>
      </c>
      <c r="AY401" s="36">
        <f>+T401-'[10]Приложение №1'!$T389</f>
        <v>0</v>
      </c>
    </row>
    <row r="402" spans="1:51" x14ac:dyDescent="0.25">
      <c r="A402" s="98">
        <f t="shared" si="125"/>
        <v>387</v>
      </c>
      <c r="B402" s="99">
        <f t="shared" si="126"/>
        <v>192</v>
      </c>
      <c r="C402" s="92" t="s">
        <v>51</v>
      </c>
      <c r="D402" s="92" t="s">
        <v>509</v>
      </c>
      <c r="E402" s="93">
        <v>1970</v>
      </c>
      <c r="F402" s="93">
        <v>2015</v>
      </c>
      <c r="G402" s="93" t="s">
        <v>45</v>
      </c>
      <c r="H402" s="93">
        <v>4</v>
      </c>
      <c r="I402" s="93">
        <v>2</v>
      </c>
      <c r="J402" s="52">
        <v>1397.9</v>
      </c>
      <c r="K402" s="52">
        <v>1284</v>
      </c>
      <c r="L402" s="52">
        <v>0</v>
      </c>
      <c r="M402" s="94">
        <v>70</v>
      </c>
      <c r="N402" s="86">
        <f t="shared" si="123"/>
        <v>8465154.9948999994</v>
      </c>
      <c r="O402" s="52"/>
      <c r="P402" s="79">
        <v>1384853.583333333</v>
      </c>
      <c r="Q402" s="79"/>
      <c r="R402" s="79">
        <f t="shared" si="127"/>
        <v>665157.30000000005</v>
      </c>
      <c r="S402" s="79">
        <f>+AS402</f>
        <v>4622400</v>
      </c>
      <c r="T402" s="79">
        <f>+'Приложение №2'!E402-'Приложение №1'!P402-'Приложение №1'!Q402-'Приложение №1'!R402-'Приложение №1'!S402</f>
        <v>1792744.1115666665</v>
      </c>
      <c r="U402" s="52">
        <f t="shared" si="130"/>
        <v>6592.7998402647972</v>
      </c>
      <c r="V402" s="52">
        <f t="shared" si="130"/>
        <v>6592.7998402647972</v>
      </c>
      <c r="W402" s="95">
        <v>2023</v>
      </c>
      <c r="X402" s="36" t="e">
        <f>+#REF!-'[1]Приложение №1'!$P1612</f>
        <v>#REF!</v>
      </c>
      <c r="Z402" s="38">
        <f t="shared" si="124"/>
        <v>16240473.409999998</v>
      </c>
      <c r="AA402" s="34">
        <v>3658298.7075726003</v>
      </c>
      <c r="AB402" s="34">
        <v>1341507.9059104801</v>
      </c>
      <c r="AC402" s="34">
        <v>1401560.9593595399</v>
      </c>
      <c r="AD402" s="34">
        <v>877482.32671679999</v>
      </c>
      <c r="AE402" s="34">
        <v>0</v>
      </c>
      <c r="AF402" s="34"/>
      <c r="AG402" s="34">
        <v>120770.72210951999</v>
      </c>
      <c r="AH402" s="34">
        <v>0</v>
      </c>
      <c r="AI402" s="34">
        <v>6882439.7186495997</v>
      </c>
      <c r="AJ402" s="34">
        <v>0</v>
      </c>
      <c r="AK402" s="34">
        <v>0</v>
      </c>
      <c r="AL402" s="34">
        <v>0</v>
      </c>
      <c r="AM402" s="34">
        <v>1483688.602</v>
      </c>
      <c r="AN402" s="39">
        <v>162404.7341</v>
      </c>
      <c r="AO402" s="40">
        <v>312319.73358146002</v>
      </c>
      <c r="AP402" s="114">
        <f>+N402-'Приложение №2'!E402</f>
        <v>0</v>
      </c>
      <c r="AQ402" s="1">
        <v>534189.30000000005</v>
      </c>
      <c r="AR402" s="1">
        <f t="shared" si="128"/>
        <v>130968</v>
      </c>
      <c r="AS402" s="1">
        <f t="shared" si="129"/>
        <v>4622400</v>
      </c>
      <c r="AT402" s="36">
        <f t="shared" si="131"/>
        <v>0</v>
      </c>
      <c r="AU402" s="36">
        <f>+P402-'[10]Приложение №1'!$P390</f>
        <v>0</v>
      </c>
      <c r="AV402" s="36">
        <f>+Q402-'[10]Приложение №1'!$Q390</f>
        <v>0</v>
      </c>
      <c r="AW402" s="36">
        <f>+R402-'[10]Приложение №1'!$R390</f>
        <v>0</v>
      </c>
      <c r="AX402" s="36">
        <f>+S402-'[10]Приложение №1'!$S390</f>
        <v>0</v>
      </c>
      <c r="AY402" s="36">
        <f>+T402-'[10]Приложение №1'!$T390</f>
        <v>0</v>
      </c>
    </row>
    <row r="403" spans="1:51" x14ac:dyDescent="0.25">
      <c r="A403" s="98">
        <f t="shared" si="125"/>
        <v>388</v>
      </c>
      <c r="B403" s="99">
        <f t="shared" si="126"/>
        <v>193</v>
      </c>
      <c r="C403" s="92" t="s">
        <v>51</v>
      </c>
      <c r="D403" s="92" t="s">
        <v>510</v>
      </c>
      <c r="E403" s="93">
        <v>1970</v>
      </c>
      <c r="F403" s="93">
        <v>2015</v>
      </c>
      <c r="G403" s="93" t="s">
        <v>45</v>
      </c>
      <c r="H403" s="93">
        <v>4</v>
      </c>
      <c r="I403" s="93">
        <v>2</v>
      </c>
      <c r="J403" s="52">
        <v>1401</v>
      </c>
      <c r="K403" s="52">
        <v>1279.2</v>
      </c>
      <c r="L403" s="52">
        <v>0</v>
      </c>
      <c r="M403" s="94">
        <v>66</v>
      </c>
      <c r="N403" s="86">
        <f t="shared" si="123"/>
        <v>8463831.2803000007</v>
      </c>
      <c r="O403" s="52"/>
      <c r="P403" s="79">
        <v>1355261.3500000003</v>
      </c>
      <c r="Q403" s="79"/>
      <c r="R403" s="79">
        <f t="shared" si="127"/>
        <v>752711.21000000008</v>
      </c>
      <c r="S403" s="79">
        <f>+AS403</f>
        <v>4605120</v>
      </c>
      <c r="T403" s="79">
        <f>+'Приложение №2'!E403-'Приложение №1'!P403-'Приложение №1'!Q403-'Приложение №1'!R403-'Приложение №1'!S403</f>
        <v>1750738.7203000002</v>
      </c>
      <c r="U403" s="52">
        <f t="shared" si="130"/>
        <v>6616.5035024233903</v>
      </c>
      <c r="V403" s="52">
        <f t="shared" si="130"/>
        <v>6616.5035024233903</v>
      </c>
      <c r="W403" s="95">
        <v>2023</v>
      </c>
      <c r="X403" s="36" t="e">
        <f>+#REF!-'[1]Приложение №1'!$P1613</f>
        <v>#REF!</v>
      </c>
      <c r="Z403" s="38">
        <f t="shared" si="124"/>
        <v>16237933.850000001</v>
      </c>
      <c r="AA403" s="34">
        <v>3657726.6514807204</v>
      </c>
      <c r="AB403" s="34">
        <v>1341298.1279300398</v>
      </c>
      <c r="AC403" s="34">
        <v>1401341.7924949802</v>
      </c>
      <c r="AD403" s="34">
        <v>877345.11290495994</v>
      </c>
      <c r="AE403" s="34">
        <v>0</v>
      </c>
      <c r="AF403" s="34"/>
      <c r="AG403" s="34">
        <v>120751.8388482</v>
      </c>
      <c r="AH403" s="34">
        <v>0</v>
      </c>
      <c r="AI403" s="34">
        <v>6881363.4984066002</v>
      </c>
      <c r="AJ403" s="34">
        <v>0</v>
      </c>
      <c r="AK403" s="34">
        <v>0</v>
      </c>
      <c r="AL403" s="34">
        <v>0</v>
      </c>
      <c r="AM403" s="34">
        <v>1483456.594</v>
      </c>
      <c r="AN403" s="39">
        <v>162379.33850000001</v>
      </c>
      <c r="AO403" s="40">
        <v>312270.89543449995</v>
      </c>
      <c r="AP403" s="114">
        <f>+N403-'Приложение №2'!E403</f>
        <v>0</v>
      </c>
      <c r="AQ403" s="1">
        <v>622232.81000000006</v>
      </c>
      <c r="AR403" s="1">
        <f t="shared" si="128"/>
        <v>130478.39999999999</v>
      </c>
      <c r="AS403" s="1">
        <f t="shared" si="129"/>
        <v>4605120</v>
      </c>
      <c r="AT403" s="36">
        <f t="shared" si="131"/>
        <v>0</v>
      </c>
      <c r="AU403" s="36">
        <f>+P403-'[10]Приложение №1'!$P391</f>
        <v>0</v>
      </c>
      <c r="AV403" s="36">
        <f>+Q403-'[10]Приложение №1'!$Q391</f>
        <v>0</v>
      </c>
      <c r="AW403" s="36">
        <f>+R403-'[10]Приложение №1'!$R391</f>
        <v>0</v>
      </c>
      <c r="AX403" s="36">
        <f>+S403-'[10]Приложение №1'!$S391</f>
        <v>0</v>
      </c>
      <c r="AY403" s="36">
        <f>+T403-'[10]Приложение №1'!$T391</f>
        <v>0</v>
      </c>
    </row>
    <row r="404" spans="1:51" x14ac:dyDescent="0.25">
      <c r="A404" s="98">
        <f t="shared" si="125"/>
        <v>389</v>
      </c>
      <c r="B404" s="99">
        <f t="shared" si="126"/>
        <v>194</v>
      </c>
      <c r="C404" s="92" t="s">
        <v>51</v>
      </c>
      <c r="D404" s="92" t="s">
        <v>511</v>
      </c>
      <c r="E404" s="93">
        <v>1969</v>
      </c>
      <c r="F404" s="93">
        <v>2013</v>
      </c>
      <c r="G404" s="93" t="s">
        <v>45</v>
      </c>
      <c r="H404" s="93">
        <v>4</v>
      </c>
      <c r="I404" s="93">
        <v>2</v>
      </c>
      <c r="J404" s="52">
        <v>1404.7</v>
      </c>
      <c r="K404" s="52">
        <v>951</v>
      </c>
      <c r="L404" s="52">
        <v>348.8</v>
      </c>
      <c r="M404" s="94">
        <v>39</v>
      </c>
      <c r="N404" s="86">
        <f t="shared" si="123"/>
        <v>1600414.445874</v>
      </c>
      <c r="O404" s="52"/>
      <c r="P404" s="79"/>
      <c r="Q404" s="79"/>
      <c r="R404" s="79">
        <f t="shared" si="127"/>
        <v>578844.92999999993</v>
      </c>
      <c r="S404" s="79">
        <f>+'Приложение №2'!E404-'Приложение №1'!R404</f>
        <v>1021569.515874</v>
      </c>
      <c r="T404" s="79">
        <v>0</v>
      </c>
      <c r="U404" s="52">
        <f t="shared" si="130"/>
        <v>1231.2774625896293</v>
      </c>
      <c r="V404" s="52">
        <f t="shared" si="130"/>
        <v>1231.2774625896293</v>
      </c>
      <c r="W404" s="95">
        <v>2023</v>
      </c>
      <c r="X404" s="36" t="e">
        <f>+#REF!-'[1]Приложение №1'!$P1614</f>
        <v>#REF!</v>
      </c>
      <c r="Z404" s="38">
        <f t="shared" si="124"/>
        <v>16476652.310000001</v>
      </c>
      <c r="AA404" s="34">
        <v>3711499.9241174399</v>
      </c>
      <c r="AB404" s="34">
        <v>1361016.9358384202</v>
      </c>
      <c r="AC404" s="34">
        <v>1421943.3122823602</v>
      </c>
      <c r="AD404" s="34">
        <v>890243.21121792006</v>
      </c>
      <c r="AE404" s="34">
        <v>0</v>
      </c>
      <c r="AF404" s="34"/>
      <c r="AG404" s="34">
        <v>122527.0476276</v>
      </c>
      <c r="AH404" s="34">
        <v>0</v>
      </c>
      <c r="AI404" s="34">
        <v>6982528.3685892001</v>
      </c>
      <c r="AJ404" s="34">
        <v>0</v>
      </c>
      <c r="AK404" s="34">
        <v>0</v>
      </c>
      <c r="AL404" s="34">
        <v>0</v>
      </c>
      <c r="AM404" s="34">
        <v>1505265.3089999999</v>
      </c>
      <c r="AN404" s="39">
        <v>164766.52309999999</v>
      </c>
      <c r="AO404" s="40">
        <v>316861.67822706001</v>
      </c>
      <c r="AP404" s="114">
        <f>+N404-'Приложение №2'!E404</f>
        <v>0</v>
      </c>
      <c r="AQ404" s="1">
        <v>410687.73</v>
      </c>
      <c r="AR404" s="1">
        <f t="shared" si="128"/>
        <v>168157.19999999998</v>
      </c>
      <c r="AS404" s="1">
        <f t="shared" si="129"/>
        <v>5934960</v>
      </c>
      <c r="AT404" s="36">
        <f t="shared" si="131"/>
        <v>-4913390.4841259997</v>
      </c>
      <c r="AU404" s="36">
        <f>+P404-'[10]Приложение №1'!$P392</f>
        <v>0</v>
      </c>
      <c r="AV404" s="36">
        <f>+Q404-'[10]Приложение №1'!$Q392</f>
        <v>0</v>
      </c>
      <c r="AW404" s="36">
        <f>+R404-'[10]Приложение №1'!$R392</f>
        <v>0</v>
      </c>
      <c r="AX404" s="36">
        <f>+S404-'[10]Приложение №1'!$S392</f>
        <v>0</v>
      </c>
      <c r="AY404" s="36">
        <f>+T404-'[10]Приложение №1'!$T392</f>
        <v>0</v>
      </c>
    </row>
    <row r="405" spans="1:51" x14ac:dyDescent="0.25">
      <c r="A405" s="98">
        <f t="shared" si="125"/>
        <v>390</v>
      </c>
      <c r="B405" s="99">
        <f t="shared" si="126"/>
        <v>195</v>
      </c>
      <c r="C405" s="92" t="s">
        <v>51</v>
      </c>
      <c r="D405" s="92" t="s">
        <v>512</v>
      </c>
      <c r="E405" s="93">
        <v>1969</v>
      </c>
      <c r="F405" s="93">
        <v>2015</v>
      </c>
      <c r="G405" s="93" t="s">
        <v>45</v>
      </c>
      <c r="H405" s="93">
        <v>4</v>
      </c>
      <c r="I405" s="93">
        <v>2</v>
      </c>
      <c r="J405" s="52">
        <v>1374</v>
      </c>
      <c r="K405" s="52">
        <v>1181.29</v>
      </c>
      <c r="L405" s="52">
        <v>71.900000000000006</v>
      </c>
      <c r="M405" s="94">
        <v>60</v>
      </c>
      <c r="N405" s="86">
        <f t="shared" si="123"/>
        <v>9106068.5073560029</v>
      </c>
      <c r="O405" s="52"/>
      <c r="P405" s="79">
        <v>1285124.3091186676</v>
      </c>
      <c r="Q405" s="79"/>
      <c r="R405" s="79">
        <f t="shared" si="127"/>
        <v>654136.55000000005</v>
      </c>
      <c r="S405" s="79">
        <f>+AS405</f>
        <v>4770324</v>
      </c>
      <c r="T405" s="79">
        <f>+'Приложение №2'!E405-'Приложение №1'!P405-'Приложение №1'!Q405-'Приложение №1'!R405-'Приложение №1'!S405</f>
        <v>2396483.6482373355</v>
      </c>
      <c r="U405" s="52">
        <f t="shared" si="130"/>
        <v>7266.3111797540696</v>
      </c>
      <c r="V405" s="52">
        <f t="shared" si="130"/>
        <v>7266.3111797540696</v>
      </c>
      <c r="W405" s="95">
        <v>2023</v>
      </c>
      <c r="X405" s="36" t="e">
        <f>+#REF!-'[1]Приложение №1'!$P1615</f>
        <v>#REF!</v>
      </c>
      <c r="Z405" s="38">
        <f t="shared" si="124"/>
        <v>15905124.779999999</v>
      </c>
      <c r="AA405" s="34">
        <v>3582758.6997493198</v>
      </c>
      <c r="AB405" s="34">
        <v>1313807.1878118601</v>
      </c>
      <c r="AC405" s="34">
        <v>1372620.2030843401</v>
      </c>
      <c r="AD405" s="34">
        <v>859363.24454651994</v>
      </c>
      <c r="AE405" s="34">
        <v>0</v>
      </c>
      <c r="AF405" s="34"/>
      <c r="AG405" s="34">
        <v>118276.93283028001</v>
      </c>
      <c r="AH405" s="34">
        <v>0</v>
      </c>
      <c r="AI405" s="34">
        <v>6740324.6043672003</v>
      </c>
      <c r="AJ405" s="34">
        <v>0</v>
      </c>
      <c r="AK405" s="34">
        <v>0</v>
      </c>
      <c r="AL405" s="34">
        <v>0</v>
      </c>
      <c r="AM405" s="34">
        <v>1453051.9989999998</v>
      </c>
      <c r="AN405" s="39">
        <v>159051.24780000001</v>
      </c>
      <c r="AO405" s="40">
        <v>305870.66081048007</v>
      </c>
      <c r="AP405" s="114">
        <f>+N405-'Приложение №2'!E405</f>
        <v>0</v>
      </c>
      <c r="AQ405" s="1">
        <v>518977.37</v>
      </c>
      <c r="AR405" s="1">
        <f t="shared" si="128"/>
        <v>135159.18</v>
      </c>
      <c r="AS405" s="1">
        <f t="shared" si="129"/>
        <v>4770324</v>
      </c>
      <c r="AT405" s="36">
        <f t="shared" si="131"/>
        <v>0</v>
      </c>
      <c r="AU405" s="36">
        <f>+P405-'[10]Приложение №1'!$P393</f>
        <v>0</v>
      </c>
      <c r="AV405" s="36">
        <f>+Q405-'[10]Приложение №1'!$Q393</f>
        <v>0</v>
      </c>
      <c r="AW405" s="36">
        <f>+R405-'[10]Приложение №1'!$R393</f>
        <v>0</v>
      </c>
      <c r="AX405" s="36">
        <f>+S405-'[10]Приложение №1'!$S393</f>
        <v>0</v>
      </c>
      <c r="AY405" s="36">
        <f>+T405-'[10]Приложение №1'!$T393</f>
        <v>0</v>
      </c>
    </row>
    <row r="406" spans="1:51" x14ac:dyDescent="0.25">
      <c r="A406" s="98">
        <f t="shared" si="125"/>
        <v>391</v>
      </c>
      <c r="B406" s="99">
        <f t="shared" si="126"/>
        <v>196</v>
      </c>
      <c r="C406" s="92" t="s">
        <v>51</v>
      </c>
      <c r="D406" s="92" t="s">
        <v>513</v>
      </c>
      <c r="E406" s="93">
        <v>1968</v>
      </c>
      <c r="F406" s="93">
        <v>2013</v>
      </c>
      <c r="G406" s="93" t="s">
        <v>45</v>
      </c>
      <c r="H406" s="93">
        <v>4</v>
      </c>
      <c r="I406" s="93">
        <v>2</v>
      </c>
      <c r="J406" s="52">
        <v>1377</v>
      </c>
      <c r="K406" s="52">
        <v>1273</v>
      </c>
      <c r="L406" s="52">
        <v>0</v>
      </c>
      <c r="M406" s="94">
        <v>50</v>
      </c>
      <c r="N406" s="86">
        <f t="shared" si="123"/>
        <v>9257725.9846659992</v>
      </c>
      <c r="O406" s="52"/>
      <c r="P406" s="79">
        <v>1377978.3782219996</v>
      </c>
      <c r="Q406" s="79"/>
      <c r="R406" s="79">
        <f t="shared" si="127"/>
        <v>714599.55</v>
      </c>
      <c r="S406" s="79">
        <f>+AS406</f>
        <v>4582800</v>
      </c>
      <c r="T406" s="79">
        <f>+'Приложение №2'!E406-'Приложение №1'!P406-'Приложение №1'!Q406-'Приложение №1'!R406-'Приложение №1'!S406</f>
        <v>2582348.0564439995</v>
      </c>
      <c r="U406" s="52">
        <f t="shared" si="130"/>
        <v>7272.3691945530236</v>
      </c>
      <c r="V406" s="52">
        <f t="shared" si="130"/>
        <v>7272.3691945530236</v>
      </c>
      <c r="W406" s="95">
        <v>2023</v>
      </c>
      <c r="X406" s="36" t="e">
        <f>+#REF!-'[1]Приложение №1'!$P1616</f>
        <v>#REF!</v>
      </c>
      <c r="Z406" s="38">
        <f t="shared" si="124"/>
        <v>16166826.229999997</v>
      </c>
      <c r="AA406" s="34">
        <v>3641709.0809080796</v>
      </c>
      <c r="AB406" s="34">
        <v>1335424.4489922002</v>
      </c>
      <c r="AC406" s="34">
        <v>1395205.1725445401</v>
      </c>
      <c r="AD406" s="34">
        <v>873503.12617344002</v>
      </c>
      <c r="AE406" s="34">
        <v>0</v>
      </c>
      <c r="AF406" s="34"/>
      <c r="AG406" s="34">
        <v>120223.04998956002</v>
      </c>
      <c r="AH406" s="34">
        <v>0</v>
      </c>
      <c r="AI406" s="34">
        <v>6851229.2787581999</v>
      </c>
      <c r="AJ406" s="34">
        <v>0</v>
      </c>
      <c r="AK406" s="34">
        <v>0</v>
      </c>
      <c r="AL406" s="34">
        <v>0</v>
      </c>
      <c r="AM406" s="34">
        <v>1476960.3820000002</v>
      </c>
      <c r="AN406" s="39">
        <v>161668.2623</v>
      </c>
      <c r="AO406" s="40">
        <v>310903.42833397997</v>
      </c>
      <c r="AP406" s="114">
        <f>+N406-'Приложение №2'!E406</f>
        <v>0</v>
      </c>
      <c r="AQ406" s="1">
        <v>584753.55000000005</v>
      </c>
      <c r="AR406" s="1">
        <f t="shared" si="128"/>
        <v>129846</v>
      </c>
      <c r="AS406" s="1">
        <f t="shared" si="129"/>
        <v>4582800</v>
      </c>
      <c r="AT406" s="36">
        <f t="shared" si="131"/>
        <v>0</v>
      </c>
      <c r="AU406" s="36">
        <f>+P406-'[10]Приложение №1'!$P394</f>
        <v>0</v>
      </c>
      <c r="AV406" s="36">
        <f>+Q406-'[10]Приложение №1'!$Q394</f>
        <v>0</v>
      </c>
      <c r="AW406" s="36">
        <f>+R406-'[10]Приложение №1'!$R394</f>
        <v>0</v>
      </c>
      <c r="AX406" s="36">
        <f>+S406-'[10]Приложение №1'!$S394</f>
        <v>0</v>
      </c>
      <c r="AY406" s="36">
        <f>+T406-'[10]Приложение №1'!$T394</f>
        <v>0</v>
      </c>
    </row>
    <row r="407" spans="1:51" x14ac:dyDescent="0.25">
      <c r="A407" s="98">
        <f t="shared" si="125"/>
        <v>392</v>
      </c>
      <c r="B407" s="99">
        <f t="shared" si="126"/>
        <v>197</v>
      </c>
      <c r="C407" s="92" t="s">
        <v>51</v>
      </c>
      <c r="D407" s="92" t="s">
        <v>54</v>
      </c>
      <c r="E407" s="93">
        <v>1971</v>
      </c>
      <c r="F407" s="93">
        <v>2017</v>
      </c>
      <c r="G407" s="93" t="s">
        <v>52</v>
      </c>
      <c r="H407" s="93">
        <v>4</v>
      </c>
      <c r="I407" s="93">
        <v>3</v>
      </c>
      <c r="J407" s="52">
        <v>2241.3000000000002</v>
      </c>
      <c r="K407" s="52">
        <v>1923.5</v>
      </c>
      <c r="L407" s="52">
        <v>103.1</v>
      </c>
      <c r="M407" s="94">
        <v>95</v>
      </c>
      <c r="N407" s="86">
        <f t="shared" si="123"/>
        <v>3110187.22</v>
      </c>
      <c r="O407" s="52"/>
      <c r="P407" s="79"/>
      <c r="Q407" s="79"/>
      <c r="R407" s="79">
        <f t="shared" si="127"/>
        <v>1168598.31</v>
      </c>
      <c r="S407" s="79">
        <f>+'Приложение №2'!E407-'Приложение №1'!R407</f>
        <v>1941588.9100000001</v>
      </c>
      <c r="T407" s="79">
        <v>0</v>
      </c>
      <c r="U407" s="52">
        <f t="shared" si="130"/>
        <v>1534.6823349452286</v>
      </c>
      <c r="V407" s="52">
        <f t="shared" si="130"/>
        <v>1534.6823349452286</v>
      </c>
      <c r="W407" s="95">
        <v>2023</v>
      </c>
      <c r="X407" s="36" t="e">
        <f>+#REF!-'[1]Приложение №1'!$P1617</f>
        <v>#REF!</v>
      </c>
      <c r="Z407" s="38">
        <f t="shared" si="124"/>
        <v>3150457</v>
      </c>
      <c r="AA407" s="34">
        <v>0</v>
      </c>
      <c r="AB407" s="34">
        <v>0</v>
      </c>
      <c r="AC407" s="34">
        <v>2743903.125978</v>
      </c>
      <c r="AD407" s="34">
        <v>0</v>
      </c>
      <c r="AE407" s="34">
        <v>0</v>
      </c>
      <c r="AF407" s="34"/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315045.7</v>
      </c>
      <c r="AN407" s="39">
        <v>31504.57</v>
      </c>
      <c r="AO407" s="40">
        <v>60003.604022000007</v>
      </c>
      <c r="AP407" s="114">
        <f>+N407-'Приложение №2'!E407</f>
        <v>0</v>
      </c>
      <c r="AQ407" s="1">
        <v>951368.91</v>
      </c>
      <c r="AR407" s="1">
        <f t="shared" si="128"/>
        <v>217229.4</v>
      </c>
      <c r="AS407" s="1">
        <f t="shared" si="129"/>
        <v>7666920</v>
      </c>
      <c r="AT407" s="36">
        <f t="shared" si="131"/>
        <v>-5725331.0899999999</v>
      </c>
      <c r="AU407" s="36">
        <f>+P407-'[10]Приложение №1'!$P395</f>
        <v>0</v>
      </c>
      <c r="AV407" s="36">
        <f>+Q407-'[10]Приложение №1'!$Q395</f>
        <v>0</v>
      </c>
      <c r="AW407" s="36">
        <f>+R407-'[10]Приложение №1'!$R395</f>
        <v>0</v>
      </c>
      <c r="AX407" s="36">
        <f>+S407-'[10]Приложение №1'!$S395</f>
        <v>0</v>
      </c>
      <c r="AY407" s="36">
        <f>+T407-'[10]Приложение №1'!$T395</f>
        <v>0</v>
      </c>
    </row>
    <row r="408" spans="1:51" x14ac:dyDescent="0.25">
      <c r="A408" s="98">
        <f t="shared" si="125"/>
        <v>393</v>
      </c>
      <c r="B408" s="99">
        <f t="shared" si="126"/>
        <v>198</v>
      </c>
      <c r="C408" s="92" t="s">
        <v>51</v>
      </c>
      <c r="D408" s="92" t="s">
        <v>514</v>
      </c>
      <c r="E408" s="93">
        <v>1971</v>
      </c>
      <c r="F408" s="93">
        <v>2015</v>
      </c>
      <c r="G408" s="93" t="s">
        <v>45</v>
      </c>
      <c r="H408" s="93">
        <v>4</v>
      </c>
      <c r="I408" s="93">
        <v>3</v>
      </c>
      <c r="J408" s="52">
        <v>2198.9</v>
      </c>
      <c r="K408" s="52">
        <v>1976.38</v>
      </c>
      <c r="L408" s="52">
        <v>127.2</v>
      </c>
      <c r="M408" s="94">
        <v>98</v>
      </c>
      <c r="N408" s="86">
        <f t="shared" si="123"/>
        <v>6443087.9000000004</v>
      </c>
      <c r="O408" s="52"/>
      <c r="P408" s="79"/>
      <c r="Q408" s="79"/>
      <c r="R408" s="79">
        <f t="shared" si="127"/>
        <v>1009148.89</v>
      </c>
      <c r="S408" s="79">
        <f>+'Приложение №2'!E408-'Приложение №1'!R408</f>
        <v>5433939.0100000007</v>
      </c>
      <c r="T408" s="79">
        <v>0</v>
      </c>
      <c r="U408" s="52">
        <f t="shared" si="130"/>
        <v>3062.9155534850115</v>
      </c>
      <c r="V408" s="52">
        <f t="shared" si="130"/>
        <v>3062.9155534850115</v>
      </c>
      <c r="W408" s="95">
        <v>2023</v>
      </c>
      <c r="X408" s="36" t="e">
        <f>+#REF!-'[1]Приложение №1'!$P1618</f>
        <v>#REF!</v>
      </c>
      <c r="Z408" s="38">
        <f t="shared" si="124"/>
        <v>6502812.7400000002</v>
      </c>
      <c r="AA408" s="34">
        <v>5790923.8181012403</v>
      </c>
      <c r="AB408" s="34">
        <v>0</v>
      </c>
      <c r="AC408" s="34">
        <v>0</v>
      </c>
      <c r="AD408" s="34">
        <v>0</v>
      </c>
      <c r="AE408" s="34">
        <v>0</v>
      </c>
      <c r="AF408" s="34"/>
      <c r="AG408" s="34">
        <v>0</v>
      </c>
      <c r="AH408" s="34">
        <v>0</v>
      </c>
      <c r="AI408" s="34">
        <v>0</v>
      </c>
      <c r="AJ408" s="34">
        <v>0</v>
      </c>
      <c r="AK408" s="34">
        <v>0</v>
      </c>
      <c r="AL408" s="34">
        <v>0</v>
      </c>
      <c r="AM408" s="34">
        <v>520225.01920000004</v>
      </c>
      <c r="AN408" s="39">
        <v>65028.127400000005</v>
      </c>
      <c r="AO408" s="40">
        <v>126635.77529876001</v>
      </c>
      <c r="AP408" s="114">
        <f>+N408-'Приложение №2'!E408</f>
        <v>0</v>
      </c>
      <c r="AQ408" s="1">
        <v>781609.33</v>
      </c>
      <c r="AR408" s="1">
        <f t="shared" si="128"/>
        <v>227539.56000000003</v>
      </c>
      <c r="AS408" s="1">
        <f t="shared" si="129"/>
        <v>8030808.0000000009</v>
      </c>
      <c r="AT408" s="36">
        <f t="shared" si="131"/>
        <v>-2596868.9900000002</v>
      </c>
      <c r="AU408" s="36">
        <f>+P408-'[10]Приложение №1'!$P396</f>
        <v>0</v>
      </c>
      <c r="AV408" s="36">
        <f>+Q408-'[10]Приложение №1'!$Q396</f>
        <v>0</v>
      </c>
      <c r="AW408" s="36">
        <f>+R408-'[10]Приложение №1'!$R396</f>
        <v>0</v>
      </c>
      <c r="AX408" s="36">
        <f>+S408-'[10]Приложение №1'!$S396</f>
        <v>0</v>
      </c>
      <c r="AY408" s="36">
        <f>+T408-'[10]Приложение №1'!$T396</f>
        <v>0</v>
      </c>
    </row>
    <row r="409" spans="1:51" x14ac:dyDescent="0.25">
      <c r="A409" s="98">
        <f t="shared" si="125"/>
        <v>394</v>
      </c>
      <c r="B409" s="99">
        <f t="shared" si="126"/>
        <v>199</v>
      </c>
      <c r="C409" s="92" t="s">
        <v>51</v>
      </c>
      <c r="D409" s="92" t="s">
        <v>749</v>
      </c>
      <c r="E409" s="93">
        <v>1988</v>
      </c>
      <c r="F409" s="93"/>
      <c r="G409" s="93" t="s">
        <v>45</v>
      </c>
      <c r="H409" s="93">
        <v>9</v>
      </c>
      <c r="I409" s="93">
        <v>1</v>
      </c>
      <c r="J409" s="52">
        <v>2265.4</v>
      </c>
      <c r="K409" s="52">
        <v>2006.2</v>
      </c>
      <c r="L409" s="52">
        <v>53.4</v>
      </c>
      <c r="M409" s="94">
        <v>74</v>
      </c>
      <c r="N409" s="86">
        <f t="shared" si="123"/>
        <v>287932.7</v>
      </c>
      <c r="O409" s="52"/>
      <c r="P409" s="79">
        <f>+'[5]Приложение №2'!E405-'[5]Приложение №1'!R405-'[5]Приложение №1'!S405</f>
        <v>0</v>
      </c>
      <c r="Q409" s="79"/>
      <c r="R409" s="79">
        <f>+'Приложение №2'!E409</f>
        <v>287932.7</v>
      </c>
      <c r="S409" s="79"/>
      <c r="T409" s="79"/>
      <c r="U409" s="34">
        <f t="shared" si="130"/>
        <v>139.80030102932611</v>
      </c>
      <c r="V409" s="34">
        <f t="shared" si="130"/>
        <v>139.80030102932611</v>
      </c>
      <c r="W409" s="95">
        <v>2023</v>
      </c>
      <c r="X409" s="36"/>
      <c r="Z409" s="38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9"/>
      <c r="AO409" s="40"/>
      <c r="AP409" s="114">
        <f>+N409-'Приложение №2'!E409</f>
        <v>0</v>
      </c>
      <c r="AQ409" s="31">
        <v>1381175.06</v>
      </c>
      <c r="AR409" s="1">
        <f t="shared" si="128"/>
        <v>215526</v>
      </c>
      <c r="AS409" s="1">
        <f>+(K409*13.29+L409*22.52)*12*30</f>
        <v>10031387.759999998</v>
      </c>
      <c r="AT409" s="36">
        <f t="shared" si="131"/>
        <v>-10031387.759999998</v>
      </c>
      <c r="AU409" s="36"/>
      <c r="AV409" s="36"/>
      <c r="AW409" s="36"/>
      <c r="AX409" s="36"/>
      <c r="AY409" s="36"/>
    </row>
    <row r="410" spans="1:51" x14ac:dyDescent="0.25">
      <c r="A410" s="98">
        <f t="shared" si="125"/>
        <v>395</v>
      </c>
      <c r="B410" s="99">
        <f t="shared" si="126"/>
        <v>200</v>
      </c>
      <c r="C410" s="92" t="s">
        <v>51</v>
      </c>
      <c r="D410" s="92" t="s">
        <v>417</v>
      </c>
      <c r="E410" s="93">
        <v>1986</v>
      </c>
      <c r="F410" s="93">
        <v>2015</v>
      </c>
      <c r="G410" s="93" t="s">
        <v>45</v>
      </c>
      <c r="H410" s="93">
        <v>9</v>
      </c>
      <c r="I410" s="93">
        <v>1</v>
      </c>
      <c r="J410" s="52">
        <v>2147.3000000000002</v>
      </c>
      <c r="K410" s="52">
        <v>1765</v>
      </c>
      <c r="L410" s="52">
        <v>118.1</v>
      </c>
      <c r="M410" s="94">
        <v>71</v>
      </c>
      <c r="N410" s="86">
        <f t="shared" si="123"/>
        <v>20025195.280000001</v>
      </c>
      <c r="O410" s="52"/>
      <c r="P410" s="79">
        <v>3358599.8842666685</v>
      </c>
      <c r="Q410" s="79"/>
      <c r="R410" s="79">
        <f t="shared" si="127"/>
        <v>1299043.8223999999</v>
      </c>
      <c r="S410" s="79">
        <f>+AS410</f>
        <v>9401926.3200000003</v>
      </c>
      <c r="T410" s="79">
        <f>+'Приложение №2'!E410-'Приложение №1'!P410-'Приложение №1'!Q410-'Приложение №1'!R410-'Приложение №1'!S410</f>
        <v>5965625.253333332</v>
      </c>
      <c r="U410" s="52">
        <f t="shared" si="130"/>
        <v>10634.164558440871</v>
      </c>
      <c r="V410" s="52">
        <f t="shared" si="130"/>
        <v>10634.164558440871</v>
      </c>
      <c r="W410" s="95">
        <v>2023</v>
      </c>
      <c r="X410" s="36" t="e">
        <f>+#REF!-'[1]Приложение №1'!$P1194</f>
        <v>#REF!</v>
      </c>
      <c r="Z410" s="38">
        <f t="shared" ref="Z410:Z441" si="132">SUM(AA410:AO410)</f>
        <v>20557934.949999999</v>
      </c>
      <c r="AA410" s="34">
        <v>4354337.0884977598</v>
      </c>
      <c r="AB410" s="34">
        <v>2988403.2292165803</v>
      </c>
      <c r="AC410" s="34">
        <v>1819095.0789144</v>
      </c>
      <c r="AD410" s="34">
        <v>1641252.41830956</v>
      </c>
      <c r="AE410" s="34">
        <v>0</v>
      </c>
      <c r="AF410" s="34"/>
      <c r="AG410" s="34">
        <v>209478.56798399999</v>
      </c>
      <c r="AH410" s="34">
        <v>0</v>
      </c>
      <c r="AI410" s="34">
        <v>2124154.6930043995</v>
      </c>
      <c r="AJ410" s="34">
        <v>0</v>
      </c>
      <c r="AK410" s="34">
        <v>0</v>
      </c>
      <c r="AL410" s="34">
        <v>4849580.8718931004</v>
      </c>
      <c r="AM410" s="34">
        <v>1972729.6575000002</v>
      </c>
      <c r="AN410" s="39">
        <v>205579.34950000001</v>
      </c>
      <c r="AO410" s="40">
        <v>393323.99518020003</v>
      </c>
      <c r="AP410" s="114">
        <f>+N410-'Приложение №2'!E410</f>
        <v>0</v>
      </c>
      <c r="AQ410" s="1">
        <v>1032655.91</v>
      </c>
      <c r="AR410" s="1">
        <f>+(K410*13.29+L410*22.52)*12*0.85</f>
        <v>266387.91239999997</v>
      </c>
      <c r="AS410" s="1">
        <f>+(K410*13.29+L410*22.52)*12*30</f>
        <v>9401926.3200000003</v>
      </c>
      <c r="AT410" s="36">
        <f t="shared" si="131"/>
        <v>0</v>
      </c>
      <c r="AU410" s="36">
        <f>+P410-'[10]Приложение №1'!$P397</f>
        <v>0</v>
      </c>
      <c r="AV410" s="36">
        <f>+Q410-'[10]Приложение №1'!$Q397</f>
        <v>0</v>
      </c>
      <c r="AW410" s="36">
        <f>+R410-'[10]Приложение №1'!$R397</f>
        <v>0</v>
      </c>
      <c r="AX410" s="36">
        <f>+S410-'[10]Приложение №1'!$S397</f>
        <v>0</v>
      </c>
      <c r="AY410" s="36">
        <f>+T410-'[10]Приложение №1'!$T397</f>
        <v>0</v>
      </c>
    </row>
    <row r="411" spans="1:51" x14ac:dyDescent="0.25">
      <c r="A411" s="98">
        <f t="shared" si="125"/>
        <v>396</v>
      </c>
      <c r="B411" s="99">
        <f t="shared" si="126"/>
        <v>201</v>
      </c>
      <c r="C411" s="92" t="s">
        <v>51</v>
      </c>
      <c r="D411" s="92" t="s">
        <v>419</v>
      </c>
      <c r="E411" s="93">
        <v>1985</v>
      </c>
      <c r="F411" s="93">
        <v>2015</v>
      </c>
      <c r="G411" s="93" t="s">
        <v>45</v>
      </c>
      <c r="H411" s="93">
        <v>9</v>
      </c>
      <c r="I411" s="93">
        <v>1</v>
      </c>
      <c r="J411" s="52">
        <v>2289.1999999999998</v>
      </c>
      <c r="K411" s="52">
        <v>1890</v>
      </c>
      <c r="L411" s="52">
        <v>116.7</v>
      </c>
      <c r="M411" s="94">
        <v>81</v>
      </c>
      <c r="N411" s="86">
        <f t="shared" si="123"/>
        <v>21345856.605785996</v>
      </c>
      <c r="O411" s="52"/>
      <c r="P411" s="79">
        <v>3443225.4799953331</v>
      </c>
      <c r="Q411" s="79"/>
      <c r="R411" s="79">
        <f t="shared" si="127"/>
        <v>1581149.0367999999</v>
      </c>
      <c r="S411" s="79">
        <f>+AS411</f>
        <v>9988626.2400000002</v>
      </c>
      <c r="T411" s="79">
        <f>+'Приложение №2'!E411-'Приложение №1'!P411-'Приложение №1'!Q411-'Приложение №1'!R411-'Приложение №1'!S411</f>
        <v>6332855.848990662</v>
      </c>
      <c r="U411" s="52">
        <f t="shared" si="130"/>
        <v>10637.293370103152</v>
      </c>
      <c r="V411" s="52">
        <f t="shared" si="130"/>
        <v>10637.293370103152</v>
      </c>
      <c r="W411" s="95">
        <v>2023</v>
      </c>
      <c r="X411" s="36" t="e">
        <f>+#REF!-'[1]Приложение №1'!$P1196</f>
        <v>#REF!</v>
      </c>
      <c r="Z411" s="38">
        <f t="shared" si="132"/>
        <v>21892071.77</v>
      </c>
      <c r="AA411" s="34">
        <v>4636918.0685864408</v>
      </c>
      <c r="AB411" s="34">
        <v>3182339.9673420601</v>
      </c>
      <c r="AC411" s="34">
        <v>1937147.8769193597</v>
      </c>
      <c r="AD411" s="34">
        <v>1747763.85706608</v>
      </c>
      <c r="AE411" s="34">
        <v>0</v>
      </c>
      <c r="AF411" s="34"/>
      <c r="AG411" s="34">
        <v>223072.98168960001</v>
      </c>
      <c r="AH411" s="34">
        <v>0</v>
      </c>
      <c r="AI411" s="34">
        <v>2262004.7709924001</v>
      </c>
      <c r="AJ411" s="34">
        <v>0</v>
      </c>
      <c r="AK411" s="34">
        <v>0</v>
      </c>
      <c r="AL411" s="34">
        <v>5164301.4149336405</v>
      </c>
      <c r="AM411" s="34">
        <v>2100752.7919999999</v>
      </c>
      <c r="AN411" s="39">
        <v>218920.71770000001</v>
      </c>
      <c r="AO411" s="40">
        <v>418849.32277042</v>
      </c>
      <c r="AP411" s="114">
        <f>+N411-'Приложение №2'!E411</f>
        <v>0</v>
      </c>
      <c r="AQ411" s="1">
        <v>1298137.96</v>
      </c>
      <c r="AR411" s="1">
        <f>+(K411*13.29+L411*22.52)*12*0.85</f>
        <v>283011.07679999998</v>
      </c>
      <c r="AS411" s="1">
        <f>+(K411*13.29+L411*22.52)*12*30</f>
        <v>9988626.2400000002</v>
      </c>
      <c r="AT411" s="36">
        <f t="shared" si="131"/>
        <v>0</v>
      </c>
      <c r="AU411" s="36">
        <f>+P411-'[10]Приложение №1'!$P398</f>
        <v>0</v>
      </c>
      <c r="AV411" s="36">
        <f>+Q411-'[10]Приложение №1'!$Q398</f>
        <v>0</v>
      </c>
      <c r="AW411" s="36">
        <f>+R411-'[10]Приложение №1'!$R398</f>
        <v>0</v>
      </c>
      <c r="AX411" s="36">
        <f>+S411-'[10]Приложение №1'!$S398</f>
        <v>0</v>
      </c>
      <c r="AY411" s="36">
        <f>+T411-'[10]Приложение №1'!$T398</f>
        <v>0</v>
      </c>
    </row>
    <row r="412" spans="1:51" x14ac:dyDescent="0.25">
      <c r="A412" s="98">
        <f t="shared" si="125"/>
        <v>397</v>
      </c>
      <c r="B412" s="99">
        <f t="shared" si="126"/>
        <v>202</v>
      </c>
      <c r="C412" s="92" t="s">
        <v>51</v>
      </c>
      <c r="D412" s="92" t="s">
        <v>100</v>
      </c>
      <c r="E412" s="93">
        <v>1976</v>
      </c>
      <c r="F412" s="93">
        <v>2013</v>
      </c>
      <c r="G412" s="93" t="s">
        <v>45</v>
      </c>
      <c r="H412" s="93">
        <v>4</v>
      </c>
      <c r="I412" s="93">
        <v>6</v>
      </c>
      <c r="J412" s="52">
        <v>4690.7</v>
      </c>
      <c r="K412" s="52">
        <v>4312.1000000000004</v>
      </c>
      <c r="L412" s="52">
        <v>202.5</v>
      </c>
      <c r="M412" s="94">
        <v>191</v>
      </c>
      <c r="N412" s="86">
        <f t="shared" si="123"/>
        <v>12608792.0231</v>
      </c>
      <c r="O412" s="52"/>
      <c r="P412" s="79"/>
      <c r="Q412" s="79"/>
      <c r="R412" s="79">
        <f t="shared" si="127"/>
        <v>2366806.17</v>
      </c>
      <c r="S412" s="79">
        <f>+'Приложение №2'!E412-'Приложение №1'!R412</f>
        <v>10241985.8531</v>
      </c>
      <c r="T412" s="79">
        <v>0</v>
      </c>
      <c r="U412" s="52">
        <f t="shared" ref="U412:V431" si="133">$N412/($K412+$L412)</f>
        <v>2792.8923986842688</v>
      </c>
      <c r="V412" s="52">
        <f t="shared" si="133"/>
        <v>2792.8923986842688</v>
      </c>
      <c r="W412" s="95">
        <v>2023</v>
      </c>
      <c r="X412" s="36" t="e">
        <f>+#REF!-'[1]Приложение №1'!$P502</f>
        <v>#REF!</v>
      </c>
      <c r="Z412" s="38">
        <f t="shared" si="132"/>
        <v>46137074.220000006</v>
      </c>
      <c r="AA412" s="34">
        <v>12338963.873805661</v>
      </c>
      <c r="AB412" s="34">
        <v>0</v>
      </c>
      <c r="AC412" s="34">
        <v>0</v>
      </c>
      <c r="AD412" s="34">
        <v>2959633.3144828794</v>
      </c>
      <c r="AE412" s="34">
        <v>0</v>
      </c>
      <c r="AF412" s="34"/>
      <c r="AG412" s="34">
        <v>0</v>
      </c>
      <c r="AH412" s="34">
        <v>0</v>
      </c>
      <c r="AI412" s="34">
        <v>0</v>
      </c>
      <c r="AJ412" s="34">
        <v>0</v>
      </c>
      <c r="AK412" s="34">
        <v>12052636.301892061</v>
      </c>
      <c r="AL412" s="34">
        <v>12999978.84663156</v>
      </c>
      <c r="AM412" s="34">
        <v>4442091.8521999996</v>
      </c>
      <c r="AN412" s="39">
        <v>461370.74219999998</v>
      </c>
      <c r="AO412" s="40">
        <v>882399.28878784005</v>
      </c>
      <c r="AP412" s="114">
        <f>+N412-'Приложение №2'!E412</f>
        <v>0</v>
      </c>
      <c r="AQ412" s="1">
        <v>1885661.97</v>
      </c>
      <c r="AR412" s="1">
        <f>+(K412*10+L412*20)*12*0.85</f>
        <v>481144.2</v>
      </c>
      <c r="AS412" s="1">
        <f>+(K412*10+L412*20)*12*30</f>
        <v>16981560</v>
      </c>
      <c r="AT412" s="36">
        <f t="shared" si="131"/>
        <v>-6739574.1469000001</v>
      </c>
      <c r="AU412" s="36">
        <f>+P412-'[10]Приложение №1'!$P399</f>
        <v>0</v>
      </c>
      <c r="AV412" s="36">
        <f>+Q412-'[10]Приложение №1'!$Q399</f>
        <v>0</v>
      </c>
      <c r="AW412" s="36">
        <f>+R412-'[10]Приложение №1'!$R399</f>
        <v>0</v>
      </c>
      <c r="AX412" s="36">
        <f>+S412-'[10]Приложение №1'!$S399</f>
        <v>0</v>
      </c>
      <c r="AY412" s="36">
        <f>+T412-'[10]Приложение №1'!$T399</f>
        <v>0</v>
      </c>
    </row>
    <row r="413" spans="1:51" x14ac:dyDescent="0.25">
      <c r="A413" s="98">
        <f t="shared" si="125"/>
        <v>398</v>
      </c>
      <c r="B413" s="99">
        <f t="shared" si="126"/>
        <v>203</v>
      </c>
      <c r="C413" s="92" t="s">
        <v>51</v>
      </c>
      <c r="D413" s="92" t="s">
        <v>101</v>
      </c>
      <c r="E413" s="93">
        <v>1974</v>
      </c>
      <c r="F413" s="93">
        <v>2014</v>
      </c>
      <c r="G413" s="93" t="s">
        <v>45</v>
      </c>
      <c r="H413" s="93">
        <v>4</v>
      </c>
      <c r="I413" s="93">
        <v>6</v>
      </c>
      <c r="J413" s="52">
        <v>4464.7</v>
      </c>
      <c r="K413" s="52">
        <v>4072.9</v>
      </c>
      <c r="L413" s="52">
        <v>35.1</v>
      </c>
      <c r="M413" s="94">
        <v>161</v>
      </c>
      <c r="N413" s="86">
        <f t="shared" si="123"/>
        <v>11997336.196299998</v>
      </c>
      <c r="O413" s="52"/>
      <c r="P413" s="79"/>
      <c r="Q413" s="79"/>
      <c r="R413" s="79">
        <v>0</v>
      </c>
      <c r="S413" s="79">
        <f>+'Приложение №2'!E413-'Приложение №1'!R413</f>
        <v>11997336.196299998</v>
      </c>
      <c r="T413" s="79">
        <v>0</v>
      </c>
      <c r="U413" s="52">
        <f t="shared" si="133"/>
        <v>2920.4810604430377</v>
      </c>
      <c r="V413" s="52">
        <f t="shared" si="133"/>
        <v>2920.4810604430377</v>
      </c>
      <c r="W413" s="95">
        <v>2023</v>
      </c>
      <c r="X413" s="36" t="e">
        <f>+#REF!-'[1]Приложение №1'!$P827</f>
        <v>#REF!</v>
      </c>
      <c r="Z413" s="38">
        <f t="shared" si="132"/>
        <v>13183885.93</v>
      </c>
      <c r="AA413" s="34">
        <v>11740593.201699179</v>
      </c>
      <c r="AB413" s="34">
        <v>0</v>
      </c>
      <c r="AC413" s="34">
        <v>0</v>
      </c>
      <c r="AD413" s="34">
        <v>0</v>
      </c>
      <c r="AE413" s="34">
        <v>0</v>
      </c>
      <c r="AF413" s="34"/>
      <c r="AG413" s="34">
        <v>0</v>
      </c>
      <c r="AH413" s="34">
        <v>0</v>
      </c>
      <c r="AI413" s="34">
        <v>0</v>
      </c>
      <c r="AJ413" s="34">
        <v>0</v>
      </c>
      <c r="AK413" s="34">
        <v>0</v>
      </c>
      <c r="AL413" s="34">
        <v>0</v>
      </c>
      <c r="AM413" s="34">
        <v>1054710.8744000001</v>
      </c>
      <c r="AN413" s="39">
        <v>131838.85930000001</v>
      </c>
      <c r="AO413" s="40">
        <v>256742.99460081998</v>
      </c>
      <c r="AP413" s="114">
        <f>+N413-'Приложение №2'!E413</f>
        <v>0</v>
      </c>
      <c r="AQ413" s="36">
        <f>1783982.53-1137414.79-R166</f>
        <v>-860352.16999999993</v>
      </c>
      <c r="AR413" s="1">
        <f>+(K413*10+L413*20)*12*0.85</f>
        <v>422596.2</v>
      </c>
      <c r="AS413" s="1">
        <f>+(K413*10+L413*20)*12*30-1312050.47-S166</f>
        <v>13603109.529999999</v>
      </c>
      <c r="AT413" s="36">
        <f t="shared" si="131"/>
        <v>-1605773.3337000012</v>
      </c>
      <c r="AU413" s="36">
        <f>+P413-'[10]Приложение №1'!$P400</f>
        <v>0</v>
      </c>
      <c r="AV413" s="36">
        <f>+Q413-'[10]Приложение №1'!$Q400</f>
        <v>0</v>
      </c>
      <c r="AW413" s="36">
        <f>+R413-'[10]Приложение №1'!$R400</f>
        <v>0</v>
      </c>
      <c r="AX413" s="36">
        <f>+S413-'[10]Приложение №1'!$S400</f>
        <v>0</v>
      </c>
      <c r="AY413" s="36">
        <f>+T413-'[10]Приложение №1'!$T400</f>
        <v>0</v>
      </c>
    </row>
    <row r="414" spans="1:51" x14ac:dyDescent="0.25">
      <c r="A414" s="98">
        <f t="shared" ref="A414:A442" si="134">+A413+1</f>
        <v>399</v>
      </c>
      <c r="B414" s="99">
        <f t="shared" ref="B414:B442" si="135">+B413+1</f>
        <v>204</v>
      </c>
      <c r="C414" s="92" t="s">
        <v>51</v>
      </c>
      <c r="D414" s="92" t="s">
        <v>515</v>
      </c>
      <c r="E414" s="93">
        <v>1968</v>
      </c>
      <c r="F414" s="93">
        <v>2013</v>
      </c>
      <c r="G414" s="93" t="s">
        <v>45</v>
      </c>
      <c r="H414" s="93">
        <v>4</v>
      </c>
      <c r="I414" s="93">
        <v>2</v>
      </c>
      <c r="J414" s="52">
        <v>1327.8</v>
      </c>
      <c r="K414" s="52">
        <v>1187.9000000000001</v>
      </c>
      <c r="L414" s="52">
        <v>88.4</v>
      </c>
      <c r="M414" s="94">
        <v>51</v>
      </c>
      <c r="N414" s="86">
        <f t="shared" si="123"/>
        <v>8799436.5950600002</v>
      </c>
      <c r="O414" s="52"/>
      <c r="P414" s="79">
        <v>1179956.7183533337</v>
      </c>
      <c r="Q414" s="79"/>
      <c r="R414" s="79">
        <f>+AQ414+AR414</f>
        <v>634170.78</v>
      </c>
      <c r="S414" s="79">
        <f>+AS414</f>
        <v>4912920</v>
      </c>
      <c r="T414" s="79">
        <f>+'Приложение №2'!E414-'Приложение №1'!P414-'Приложение №1'!Q414-'Приложение №1'!R414-'Приложение №1'!S414</f>
        <v>2072389.0967066661</v>
      </c>
      <c r="U414" s="52">
        <f t="shared" si="133"/>
        <v>6894.4892228002809</v>
      </c>
      <c r="V414" s="52">
        <f t="shared" si="133"/>
        <v>6894.4892228002809</v>
      </c>
      <c r="W414" s="95">
        <v>2023</v>
      </c>
      <c r="X414" s="36" t="e">
        <f>+#REF!-'[1]Приложение №1'!$P1620</f>
        <v>#REF!</v>
      </c>
      <c r="Z414" s="38">
        <f t="shared" si="132"/>
        <v>15295757.840000004</v>
      </c>
      <c r="AA414" s="34">
        <v>3445493.8413932403</v>
      </c>
      <c r="AB414" s="34">
        <v>1263471.7949082602</v>
      </c>
      <c r="AC414" s="34">
        <v>1320031.53024918</v>
      </c>
      <c r="AD414" s="34">
        <v>826438.78871232003</v>
      </c>
      <c r="AE414" s="34">
        <v>0</v>
      </c>
      <c r="AF414" s="34"/>
      <c r="AG414" s="34">
        <v>113745.43921776001</v>
      </c>
      <c r="AH414" s="34">
        <v>0</v>
      </c>
      <c r="AI414" s="34">
        <v>6482085.1365060005</v>
      </c>
      <c r="AJ414" s="34">
        <v>0</v>
      </c>
      <c r="AK414" s="34">
        <v>0</v>
      </c>
      <c r="AL414" s="34">
        <v>0</v>
      </c>
      <c r="AM414" s="34">
        <v>1397381.7750000001</v>
      </c>
      <c r="AN414" s="39">
        <v>152957.5784</v>
      </c>
      <c r="AO414" s="40">
        <v>294151.95561324002</v>
      </c>
      <c r="AP414" s="114">
        <f>+N414-'Приложение №2'!E414</f>
        <v>0</v>
      </c>
      <c r="AQ414" s="1">
        <v>494971.38</v>
      </c>
      <c r="AR414" s="1">
        <f>+(K414*10+L414*20)*12*0.85</f>
        <v>139199.4</v>
      </c>
      <c r="AS414" s="1">
        <f>+(K414*10+L414*20)*12*30</f>
        <v>4912920</v>
      </c>
      <c r="AT414" s="36">
        <f t="shared" si="131"/>
        <v>0</v>
      </c>
      <c r="AU414" s="36">
        <f>+P414-'[10]Приложение №1'!$P401</f>
        <v>0</v>
      </c>
      <c r="AV414" s="36">
        <f>+Q414-'[10]Приложение №1'!$Q401</f>
        <v>0</v>
      </c>
      <c r="AW414" s="36">
        <f>+R414-'[10]Приложение №1'!$R401</f>
        <v>0</v>
      </c>
      <c r="AX414" s="36">
        <f>+S414-'[10]Приложение №1'!$S401</f>
        <v>0</v>
      </c>
      <c r="AY414" s="36">
        <f>+T414-'[10]Приложение №1'!$T401</f>
        <v>0</v>
      </c>
    </row>
    <row r="415" spans="1:51" x14ac:dyDescent="0.25">
      <c r="A415" s="98">
        <f t="shared" si="134"/>
        <v>400</v>
      </c>
      <c r="B415" s="99">
        <f t="shared" si="135"/>
        <v>205</v>
      </c>
      <c r="C415" s="92" t="s">
        <v>51</v>
      </c>
      <c r="D415" s="92" t="s">
        <v>420</v>
      </c>
      <c r="E415" s="93">
        <v>1991</v>
      </c>
      <c r="F415" s="93">
        <v>2015</v>
      </c>
      <c r="G415" s="93" t="s">
        <v>45</v>
      </c>
      <c r="H415" s="93">
        <v>9</v>
      </c>
      <c r="I415" s="93">
        <v>3</v>
      </c>
      <c r="J415" s="52">
        <v>6893.1</v>
      </c>
      <c r="K415" s="52">
        <v>6102.4</v>
      </c>
      <c r="L415" s="52">
        <v>65.5</v>
      </c>
      <c r="M415" s="94">
        <v>255</v>
      </c>
      <c r="N415" s="86">
        <f t="shared" si="123"/>
        <v>15102403.1337424</v>
      </c>
      <c r="O415" s="52"/>
      <c r="P415" s="79"/>
      <c r="Q415" s="79"/>
      <c r="R415" s="79">
        <f>+AQ415+AR415</f>
        <v>1140088.7800000003</v>
      </c>
      <c r="S415" s="79">
        <f>+'Приложение №2'!E415-'Приложение №1'!R415</f>
        <v>13962314.353742398</v>
      </c>
      <c r="T415" s="79">
        <v>0</v>
      </c>
      <c r="U415" s="52">
        <f t="shared" si="133"/>
        <v>2448.5486362850243</v>
      </c>
      <c r="V415" s="52">
        <f t="shared" si="133"/>
        <v>2448.5486362850243</v>
      </c>
      <c r="W415" s="95">
        <v>2023</v>
      </c>
      <c r="X415" s="36" t="e">
        <f>+#REF!-'[1]Приложение №1'!$P1447</f>
        <v>#REF!</v>
      </c>
      <c r="Z415" s="38">
        <f t="shared" si="132"/>
        <v>135273087.03</v>
      </c>
      <c r="AA415" s="34">
        <v>14114712.016718039</v>
      </c>
      <c r="AB415" s="34">
        <v>9686997.1466872804</v>
      </c>
      <c r="AC415" s="34">
        <v>5896650.3147518393</v>
      </c>
      <c r="AD415" s="34">
        <v>5320168.0919898003</v>
      </c>
      <c r="AE415" s="34">
        <v>0</v>
      </c>
      <c r="AF415" s="34"/>
      <c r="AG415" s="34">
        <v>679030.95234239998</v>
      </c>
      <c r="AH415" s="34">
        <v>0</v>
      </c>
      <c r="AI415" s="34">
        <v>6885510.0487487996</v>
      </c>
      <c r="AJ415" s="34">
        <v>0</v>
      </c>
      <c r="AK415" s="34">
        <v>59777000.180442296</v>
      </c>
      <c r="AL415" s="34">
        <v>15720059.33396766</v>
      </c>
      <c r="AM415" s="34">
        <v>13258054.825500002</v>
      </c>
      <c r="AN415" s="39">
        <v>1352730.8703000001</v>
      </c>
      <c r="AO415" s="40">
        <v>2582173.2485518805</v>
      </c>
      <c r="AP415" s="114">
        <f>+N415-'Приложение №2'!E415</f>
        <v>0</v>
      </c>
      <c r="AQ415" s="36">
        <f>3490024.25-R168</f>
        <v>297814.02880000044</v>
      </c>
      <c r="AR415" s="1">
        <f t="shared" ref="AR415:AR423" si="136">+(K415*13.29+L415*22.52)*12*0.85</f>
        <v>842274.75119999982</v>
      </c>
      <c r="AS415" s="1">
        <f>+(K415*13.29+L415*22.52)*12*30-S168</f>
        <v>28086899.613087274</v>
      </c>
      <c r="AT415" s="36">
        <f t="shared" si="131"/>
        <v>-14124585.259344876</v>
      </c>
      <c r="AU415" s="36">
        <f>+P415-'[10]Приложение №1'!$P402</f>
        <v>0</v>
      </c>
      <c r="AV415" s="36">
        <f>+Q415-'[10]Приложение №1'!$Q402</f>
        <v>0</v>
      </c>
      <c r="AW415" s="36">
        <f>+R415-'[10]Приложение №1'!$R402</f>
        <v>0</v>
      </c>
      <c r="AX415" s="36">
        <f>+S415-'[10]Приложение №1'!$S402</f>
        <v>0</v>
      </c>
      <c r="AY415" s="36">
        <f>+T415-'[10]Приложение №1'!$T402</f>
        <v>0</v>
      </c>
    </row>
    <row r="416" spans="1:51" x14ac:dyDescent="0.25">
      <c r="A416" s="98">
        <f t="shared" si="134"/>
        <v>401</v>
      </c>
      <c r="B416" s="99">
        <f t="shared" si="135"/>
        <v>206</v>
      </c>
      <c r="C416" s="92" t="s">
        <v>51</v>
      </c>
      <c r="D416" s="92" t="s">
        <v>421</v>
      </c>
      <c r="E416" s="93">
        <v>1989</v>
      </c>
      <c r="F416" s="93">
        <v>2015</v>
      </c>
      <c r="G416" s="93" t="s">
        <v>45</v>
      </c>
      <c r="H416" s="93">
        <v>9</v>
      </c>
      <c r="I416" s="93">
        <v>1</v>
      </c>
      <c r="J416" s="52">
        <v>2263.8000000000002</v>
      </c>
      <c r="K416" s="52">
        <v>1890.48</v>
      </c>
      <c r="L416" s="52">
        <v>120.7</v>
      </c>
      <c r="M416" s="94">
        <v>89</v>
      </c>
      <c r="N416" s="86">
        <f t="shared" si="123"/>
        <v>5340335.5010032002</v>
      </c>
      <c r="O416" s="52"/>
      <c r="P416" s="79"/>
      <c r="Q416" s="79"/>
      <c r="R416" s="79">
        <f>+AQ416+AR416</f>
        <v>1315469.3506400001</v>
      </c>
      <c r="S416" s="79">
        <f>+'Приложение №2'!E416-'Приложение №1'!R416</f>
        <v>4024866.1503632003</v>
      </c>
      <c r="T416" s="79">
        <v>0</v>
      </c>
      <c r="U416" s="52">
        <f t="shared" si="133"/>
        <v>2655.3244866213863</v>
      </c>
      <c r="V416" s="52">
        <f t="shared" si="133"/>
        <v>2655.3244866213863</v>
      </c>
      <c r="W416" s="95">
        <v>2023</v>
      </c>
      <c r="X416" s="36" t="e">
        <f>+#REF!-'[1]Приложение №1'!$P1448</f>
        <v>#REF!</v>
      </c>
      <c r="Z416" s="38">
        <f t="shared" si="132"/>
        <v>9119250.5200000014</v>
      </c>
      <c r="AA416" s="34">
        <v>4650099.0199755002</v>
      </c>
      <c r="AB416" s="34">
        <v>3191386.1136439806</v>
      </c>
      <c r="AC416" s="34">
        <v>0</v>
      </c>
      <c r="AD416" s="34">
        <v>0</v>
      </c>
      <c r="AE416" s="34">
        <v>0</v>
      </c>
      <c r="AF416" s="34"/>
      <c r="AG416" s="34">
        <v>223707.09100319998</v>
      </c>
      <c r="AH416" s="34">
        <v>0</v>
      </c>
      <c r="AI416" s="34">
        <v>0</v>
      </c>
      <c r="AJ416" s="34">
        <v>0</v>
      </c>
      <c r="AK416" s="34">
        <v>0</v>
      </c>
      <c r="AL416" s="34">
        <v>0</v>
      </c>
      <c r="AM416" s="34">
        <v>786496.37100000004</v>
      </c>
      <c r="AN416" s="39">
        <v>91192.505200000014</v>
      </c>
      <c r="AO416" s="40">
        <v>176369.41917732003</v>
      </c>
      <c r="AP416" s="114">
        <f>+N416-'Приложение №2'!E416</f>
        <v>0</v>
      </c>
      <c r="AQ416" s="1">
        <v>1031474.39</v>
      </c>
      <c r="AR416" s="1">
        <f t="shared" si="136"/>
        <v>283994.96064</v>
      </c>
      <c r="AS416" s="1">
        <f>+(K416*13.29+L416*22.52)*12*30</f>
        <v>10023351.552000001</v>
      </c>
      <c r="AT416" s="36">
        <f t="shared" si="131"/>
        <v>-5998485.4016368007</v>
      </c>
      <c r="AU416" s="36">
        <f>+P416-'[10]Приложение №1'!$P403</f>
        <v>0</v>
      </c>
      <c r="AV416" s="36">
        <f>+Q416-'[10]Приложение №1'!$Q403</f>
        <v>0</v>
      </c>
      <c r="AW416" s="36">
        <f>+R416-'[10]Приложение №1'!$R403</f>
        <v>0</v>
      </c>
      <c r="AX416" s="36">
        <f>+S416-'[10]Приложение №1'!$S403</f>
        <v>0</v>
      </c>
      <c r="AY416" s="36">
        <f>+T416-'[10]Приложение №1'!$T403</f>
        <v>0</v>
      </c>
    </row>
    <row r="417" spans="1:51" x14ac:dyDescent="0.25">
      <c r="A417" s="98">
        <f t="shared" si="134"/>
        <v>402</v>
      </c>
      <c r="B417" s="99">
        <f t="shared" si="135"/>
        <v>207</v>
      </c>
      <c r="C417" s="92" t="s">
        <v>51</v>
      </c>
      <c r="D417" s="92" t="s">
        <v>422</v>
      </c>
      <c r="E417" s="93">
        <v>1990</v>
      </c>
      <c r="F417" s="93">
        <v>2015</v>
      </c>
      <c r="G417" s="93" t="s">
        <v>45</v>
      </c>
      <c r="H417" s="93">
        <v>9</v>
      </c>
      <c r="I417" s="93">
        <v>4</v>
      </c>
      <c r="J417" s="52">
        <v>9225.6</v>
      </c>
      <c r="K417" s="52">
        <v>8138.5</v>
      </c>
      <c r="L417" s="52">
        <v>48</v>
      </c>
      <c r="M417" s="94">
        <v>380</v>
      </c>
      <c r="N417" s="86">
        <f t="shared" si="123"/>
        <v>25200863.723121602</v>
      </c>
      <c r="O417" s="52"/>
      <c r="P417" s="79"/>
      <c r="Q417" s="79"/>
      <c r="R417" s="79">
        <f>+AQ417+AR417</f>
        <v>5532618.585</v>
      </c>
      <c r="S417" s="79">
        <f>+'Приложение №2'!E417-'Приложение №1'!R417</f>
        <v>19668245.138121601</v>
      </c>
      <c r="T417" s="79">
        <v>9.3132257461547852E-10</v>
      </c>
      <c r="U417" s="52">
        <f t="shared" si="133"/>
        <v>3078.3440692752215</v>
      </c>
      <c r="V417" s="52">
        <f t="shared" si="133"/>
        <v>3078.3440692752215</v>
      </c>
      <c r="W417" s="95">
        <v>2023</v>
      </c>
      <c r="X417" s="36" t="e">
        <f>+#REF!-'[1]Приложение №1'!$P1449</f>
        <v>#REF!</v>
      </c>
      <c r="Z417" s="38">
        <f t="shared" si="132"/>
        <v>88860936.86999999</v>
      </c>
      <c r="AA417" s="34">
        <v>18821465.971318923</v>
      </c>
      <c r="AB417" s="34">
        <v>12917265.834582899</v>
      </c>
      <c r="AC417" s="34">
        <v>7862973.2694105599</v>
      </c>
      <c r="AD417" s="34">
        <v>7094254.7407149589</v>
      </c>
      <c r="AE417" s="34">
        <v>0</v>
      </c>
      <c r="AF417" s="34"/>
      <c r="AG417" s="34">
        <v>905463.60092160001</v>
      </c>
      <c r="AH417" s="34">
        <v>0</v>
      </c>
      <c r="AI417" s="34">
        <v>9181582.5123036001</v>
      </c>
      <c r="AJ417" s="34">
        <v>0</v>
      </c>
      <c r="AK417" s="34">
        <v>0</v>
      </c>
      <c r="AL417" s="34">
        <v>20962139.47557744</v>
      </c>
      <c r="AM417" s="34">
        <v>8527053.2270000018</v>
      </c>
      <c r="AN417" s="39">
        <v>888609.36870000011</v>
      </c>
      <c r="AO417" s="40">
        <v>1700128.8694700203</v>
      </c>
      <c r="AP417" s="114">
        <f>+N417-'Приложение №2'!E417</f>
        <v>0</v>
      </c>
      <c r="AQ417" s="36">
        <f>4418354.01</f>
        <v>4418354.01</v>
      </c>
      <c r="AR417" s="1">
        <f t="shared" si="136"/>
        <v>1114264.575</v>
      </c>
      <c r="AS417" s="1">
        <f>+(K417*13.29+L417*22.52)*12*30</f>
        <v>39326985</v>
      </c>
      <c r="AT417" s="36">
        <f t="shared" si="131"/>
        <v>-19658739.861878399</v>
      </c>
      <c r="AU417" s="36">
        <f>+P417-'[10]Приложение №1'!$P404</f>
        <v>0</v>
      </c>
      <c r="AV417" s="36">
        <f>+Q417-'[10]Приложение №1'!$Q404</f>
        <v>0</v>
      </c>
      <c r="AW417" s="36">
        <f>+R417-'[10]Приложение №1'!$R404</f>
        <v>0</v>
      </c>
      <c r="AX417" s="36">
        <f>+S417-'[10]Приложение №1'!$S404</f>
        <v>0</v>
      </c>
      <c r="AY417" s="36">
        <f>+T417-'[10]Приложение №1'!$T404</f>
        <v>0</v>
      </c>
    </row>
    <row r="418" spans="1:51" x14ac:dyDescent="0.25">
      <c r="A418" s="98">
        <f t="shared" si="134"/>
        <v>403</v>
      </c>
      <c r="B418" s="99">
        <f t="shared" si="135"/>
        <v>208</v>
      </c>
      <c r="C418" s="92" t="s">
        <v>51</v>
      </c>
      <c r="D418" s="92" t="s">
        <v>249</v>
      </c>
      <c r="E418" s="93">
        <v>1992</v>
      </c>
      <c r="F418" s="93">
        <v>2015</v>
      </c>
      <c r="G418" s="93" t="s">
        <v>45</v>
      </c>
      <c r="H418" s="93">
        <v>9</v>
      </c>
      <c r="I418" s="93">
        <v>3</v>
      </c>
      <c r="J418" s="52">
        <v>6872</v>
      </c>
      <c r="K418" s="52">
        <v>6094.4</v>
      </c>
      <c r="L418" s="52">
        <v>0</v>
      </c>
      <c r="M418" s="94">
        <v>259</v>
      </c>
      <c r="N418" s="86">
        <f t="shared" si="123"/>
        <v>14909658.0872232</v>
      </c>
      <c r="O418" s="52"/>
      <c r="P418" s="79"/>
      <c r="Q418" s="79"/>
      <c r="R418" s="79">
        <v>1484681.68870748</v>
      </c>
      <c r="S418" s="79">
        <f>+'Приложение №2'!E418-'Приложение №1'!R418</f>
        <v>13424976.39851572</v>
      </c>
      <c r="T418" s="79">
        <f>+'Приложение №2'!E418-'Приложение №1'!P418-'Приложение №1'!Q418-'Приложение №1'!R418-'Приложение №1'!S418</f>
        <v>0</v>
      </c>
      <c r="U418" s="52">
        <f t="shared" si="133"/>
        <v>2446.4521671080338</v>
      </c>
      <c r="V418" s="52">
        <f t="shared" si="133"/>
        <v>2446.4521671080338</v>
      </c>
      <c r="W418" s="95">
        <v>2023</v>
      </c>
      <c r="X418" s="36" t="e">
        <f>+#REF!-'[1]Приложение №1'!$P1158</f>
        <v>#REF!</v>
      </c>
      <c r="Y418" s="1" t="s">
        <v>550</v>
      </c>
      <c r="Z418" s="38">
        <f t="shared" si="132"/>
        <v>58070573.899999999</v>
      </c>
      <c r="AA418" s="34">
        <v>13934572.418976301</v>
      </c>
      <c r="AB418" s="34">
        <v>9563366.4457228798</v>
      </c>
      <c r="AC418" s="34">
        <v>5821394.0711791199</v>
      </c>
      <c r="AD418" s="34">
        <v>5252269.220784599</v>
      </c>
      <c r="AE418" s="34">
        <v>0</v>
      </c>
      <c r="AF418" s="34"/>
      <c r="AG418" s="34">
        <v>670364.7917232</v>
      </c>
      <c r="AH418" s="34">
        <v>0</v>
      </c>
      <c r="AI418" s="34">
        <v>0</v>
      </c>
      <c r="AJ418" s="34">
        <v>0</v>
      </c>
      <c r="AK418" s="34">
        <v>0</v>
      </c>
      <c r="AL418" s="34">
        <v>15519431.430770401</v>
      </c>
      <c r="AM418" s="34">
        <v>5618420.8085000012</v>
      </c>
      <c r="AN418" s="39">
        <v>580705.73900000006</v>
      </c>
      <c r="AO418" s="40">
        <v>1110048.9733435002</v>
      </c>
      <c r="AP418" s="114">
        <f>+N418-'Приложение №2'!E418</f>
        <v>0</v>
      </c>
      <c r="AQ418" s="36">
        <f>3336709.09-263343.45-R169</f>
        <v>667822.73650748003</v>
      </c>
      <c r="AR418" s="1">
        <f t="shared" si="136"/>
        <v>826144.67519999982</v>
      </c>
      <c r="AS418" s="1">
        <f>+(K418*13.29+L418*22.52)*12*30-1442656.44</f>
        <v>27715390.919999991</v>
      </c>
      <c r="AT418" s="36">
        <f t="shared" si="131"/>
        <v>-14290414.521484271</v>
      </c>
      <c r="AU418" s="36">
        <f>+P418-'[10]Приложение №1'!$P405</f>
        <v>0</v>
      </c>
      <c r="AV418" s="36">
        <f>+Q418-'[10]Приложение №1'!$Q405</f>
        <v>0</v>
      </c>
      <c r="AW418" s="36">
        <f>+R418-'[10]Приложение №1'!$R405</f>
        <v>0</v>
      </c>
      <c r="AX418" s="36">
        <f>+S418-'[10]Приложение №1'!$S405</f>
        <v>0</v>
      </c>
      <c r="AY418" s="36">
        <f>+T418-'[10]Приложение №1'!$T405</f>
        <v>0</v>
      </c>
    </row>
    <row r="419" spans="1:51" x14ac:dyDescent="0.25">
      <c r="A419" s="98">
        <f t="shared" si="134"/>
        <v>404</v>
      </c>
      <c r="B419" s="99">
        <f t="shared" si="135"/>
        <v>209</v>
      </c>
      <c r="C419" s="92" t="s">
        <v>51</v>
      </c>
      <c r="D419" s="92" t="s">
        <v>423</v>
      </c>
      <c r="E419" s="93">
        <v>1989</v>
      </c>
      <c r="F419" s="93">
        <v>2015</v>
      </c>
      <c r="G419" s="93" t="s">
        <v>45</v>
      </c>
      <c r="H419" s="93">
        <v>9</v>
      </c>
      <c r="I419" s="93">
        <v>4</v>
      </c>
      <c r="J419" s="52">
        <v>9199.2999999999993</v>
      </c>
      <c r="K419" s="52">
        <v>8072</v>
      </c>
      <c r="L419" s="52">
        <v>65.599999999999994</v>
      </c>
      <c r="M419" s="94">
        <v>366</v>
      </c>
      <c r="N419" s="86">
        <f t="shared" si="123"/>
        <v>39658580.604182005</v>
      </c>
      <c r="O419" s="52"/>
      <c r="P419" s="79">
        <v>11067050.84</v>
      </c>
      <c r="Q419" s="79"/>
      <c r="R419" s="79">
        <f>+AQ419+AR419-R167</f>
        <v>4700408.8283999991</v>
      </c>
      <c r="S419" s="79">
        <f>+AS419</f>
        <v>14473887.709999997</v>
      </c>
      <c r="T419" s="79">
        <f>+'Приложение №2'!E419-'Приложение №1'!P419-'Приложение №1'!Q419-'Приложение №1'!R419-'Приложение №1'!S419</f>
        <v>9417233.2257820107</v>
      </c>
      <c r="U419" s="52">
        <f t="shared" si="133"/>
        <v>4873.4984029913003</v>
      </c>
      <c r="V419" s="52">
        <f t="shared" si="133"/>
        <v>4873.4984029913003</v>
      </c>
      <c r="W419" s="95">
        <v>2023</v>
      </c>
      <c r="X419" s="36" t="e">
        <f>+#REF!-'[1]Приложение №1'!$P1450</f>
        <v>#REF!</v>
      </c>
      <c r="Z419" s="38">
        <f t="shared" si="132"/>
        <v>77772109.160000011</v>
      </c>
      <c r="AA419" s="34">
        <v>18662138.402554922</v>
      </c>
      <c r="AB419" s="34">
        <v>12807918.526641842</v>
      </c>
      <c r="AC419" s="34">
        <v>7796411.5854290398</v>
      </c>
      <c r="AD419" s="34">
        <v>7034200.4194895998</v>
      </c>
      <c r="AE419" s="34">
        <v>0</v>
      </c>
      <c r="AF419" s="34"/>
      <c r="AG419" s="34">
        <v>897798.66553440015</v>
      </c>
      <c r="AH419" s="34">
        <v>0</v>
      </c>
      <c r="AI419" s="34">
        <v>0</v>
      </c>
      <c r="AJ419" s="34">
        <v>0</v>
      </c>
      <c r="AK419" s="34">
        <v>0</v>
      </c>
      <c r="AL419" s="34">
        <v>20784690.663111482</v>
      </c>
      <c r="AM419" s="34">
        <v>7524575.8236000016</v>
      </c>
      <c r="AN419" s="39">
        <v>777721.09159999993</v>
      </c>
      <c r="AO419" s="40">
        <v>1486653.9820387203</v>
      </c>
      <c r="AP419" s="114">
        <f>+N419-'Приложение №2'!E419</f>
        <v>0</v>
      </c>
      <c r="AQ419" s="1">
        <v>4641267.93</v>
      </c>
      <c r="AR419" s="1">
        <f t="shared" si="136"/>
        <v>1109292.7583999999</v>
      </c>
      <c r="AS419" s="1">
        <f>+(K419*13.29+L419*22.52)*12*30-AS167</f>
        <v>14473887.709999997</v>
      </c>
      <c r="AT419" s="36">
        <f t="shared" si="131"/>
        <v>0</v>
      </c>
      <c r="AU419" s="36">
        <f>+P419-'[10]Приложение №1'!$P406</f>
        <v>0</v>
      </c>
      <c r="AV419" s="36">
        <f>+Q419-'[10]Приложение №1'!$Q406</f>
        <v>0</v>
      </c>
      <c r="AW419" s="36">
        <f>+R419-'[10]Приложение №1'!$R406</f>
        <v>0</v>
      </c>
      <c r="AX419" s="36">
        <f>+S419-'[10]Приложение №1'!$S406</f>
        <v>0</v>
      </c>
      <c r="AY419" s="36">
        <f>+T419-'[10]Приложение №1'!$T406</f>
        <v>0</v>
      </c>
    </row>
    <row r="420" spans="1:51" x14ac:dyDescent="0.25">
      <c r="A420" s="98">
        <f t="shared" si="134"/>
        <v>405</v>
      </c>
      <c r="B420" s="99">
        <f t="shared" si="135"/>
        <v>210</v>
      </c>
      <c r="C420" s="92" t="s">
        <v>51</v>
      </c>
      <c r="D420" s="92" t="s">
        <v>250</v>
      </c>
      <c r="E420" s="93">
        <v>1981</v>
      </c>
      <c r="F420" s="93">
        <v>2012</v>
      </c>
      <c r="G420" s="93" t="s">
        <v>45</v>
      </c>
      <c r="H420" s="93">
        <v>9</v>
      </c>
      <c r="I420" s="93">
        <v>1</v>
      </c>
      <c r="J420" s="52">
        <v>3186</v>
      </c>
      <c r="K420" s="52">
        <v>2438</v>
      </c>
      <c r="L420" s="52">
        <v>0</v>
      </c>
      <c r="M420" s="94">
        <v>147</v>
      </c>
      <c r="N420" s="86">
        <f t="shared" si="123"/>
        <v>24395451.924600001</v>
      </c>
      <c r="O420" s="52"/>
      <c r="P420" s="79">
        <v>4675363.0278000021</v>
      </c>
      <c r="Q420" s="79"/>
      <c r="R420" s="79">
        <f>+AQ420+AR420</f>
        <v>1721639.844</v>
      </c>
      <c r="S420" s="79">
        <f>+AS420</f>
        <v>11664367.199999999</v>
      </c>
      <c r="T420" s="79">
        <f>+'Приложение №2'!E420-'Приложение №1'!P420-'Приложение №1'!Q420-'Приложение №1'!R420-'Приложение №1'!S420</f>
        <v>6334081.8528000005</v>
      </c>
      <c r="U420" s="52">
        <f t="shared" si="133"/>
        <v>10006.337951025431</v>
      </c>
      <c r="V420" s="52">
        <f t="shared" si="133"/>
        <v>10006.337951025431</v>
      </c>
      <c r="W420" s="95">
        <v>2023</v>
      </c>
      <c r="X420" s="36" t="e">
        <f>+#REF!-'[1]Приложение №1'!$P830</f>
        <v>#REF!</v>
      </c>
      <c r="Z420" s="38">
        <f t="shared" si="132"/>
        <v>50902320.63000001</v>
      </c>
      <c r="AA420" s="34">
        <v>5637051.2554028397</v>
      </c>
      <c r="AB420" s="34">
        <v>3868736.3499422399</v>
      </c>
      <c r="AC420" s="34">
        <v>2354969.76838536</v>
      </c>
      <c r="AD420" s="34">
        <v>2124737.6642049598</v>
      </c>
      <c r="AE420" s="34">
        <v>0</v>
      </c>
      <c r="AF420" s="34"/>
      <c r="AG420" s="34">
        <v>271187.41644959996</v>
      </c>
      <c r="AH420" s="34">
        <v>0</v>
      </c>
      <c r="AI420" s="34">
        <v>0</v>
      </c>
      <c r="AJ420" s="34">
        <v>0</v>
      </c>
      <c r="AK420" s="34">
        <v>23873389.253413562</v>
      </c>
      <c r="AL420" s="34">
        <v>6278185.5016536601</v>
      </c>
      <c r="AM420" s="34">
        <v>5013921.5710000005</v>
      </c>
      <c r="AN420" s="39">
        <v>509023.20629999996</v>
      </c>
      <c r="AO420" s="40">
        <v>971118.64324777992</v>
      </c>
      <c r="AP420" s="114">
        <f>+N420-'Приложение №2'!E420</f>
        <v>0</v>
      </c>
      <c r="AQ420" s="1">
        <v>1391149.44</v>
      </c>
      <c r="AR420" s="1">
        <f t="shared" si="136"/>
        <v>330490.40399999998</v>
      </c>
      <c r="AS420" s="1">
        <f>+(K420*13.29+L420*22.52)*12*30</f>
        <v>11664367.199999999</v>
      </c>
      <c r="AT420" s="36">
        <f t="shared" si="131"/>
        <v>0</v>
      </c>
      <c r="AU420" s="36">
        <f>+P420-'[10]Приложение №1'!$P407</f>
        <v>0</v>
      </c>
      <c r="AV420" s="36">
        <f>+Q420-'[10]Приложение №1'!$Q407</f>
        <v>0</v>
      </c>
      <c r="AW420" s="36">
        <f>+R420-'[10]Приложение №1'!$R407</f>
        <v>0</v>
      </c>
      <c r="AX420" s="36">
        <f>+S420-'[10]Приложение №1'!$S407</f>
        <v>0</v>
      </c>
      <c r="AY420" s="36">
        <f>+T420-'[10]Приложение №1'!$T407</f>
        <v>0</v>
      </c>
    </row>
    <row r="421" spans="1:51" x14ac:dyDescent="0.25">
      <c r="A421" s="98">
        <f t="shared" si="134"/>
        <v>406</v>
      </c>
      <c r="B421" s="99">
        <f t="shared" si="135"/>
        <v>211</v>
      </c>
      <c r="C421" s="92" t="s">
        <v>51</v>
      </c>
      <c r="D421" s="92" t="s">
        <v>424</v>
      </c>
      <c r="E421" s="93">
        <v>1989</v>
      </c>
      <c r="F421" s="93">
        <v>2015</v>
      </c>
      <c r="G421" s="93" t="s">
        <v>45</v>
      </c>
      <c r="H421" s="93">
        <v>9</v>
      </c>
      <c r="I421" s="93">
        <v>1</v>
      </c>
      <c r="J421" s="52">
        <v>2250.9</v>
      </c>
      <c r="K421" s="52">
        <v>2005.7</v>
      </c>
      <c r="L421" s="52">
        <v>0</v>
      </c>
      <c r="M421" s="94">
        <v>81</v>
      </c>
      <c r="N421" s="86">
        <f t="shared" si="123"/>
        <v>8858174.1696719993</v>
      </c>
      <c r="O421" s="52"/>
      <c r="P421" s="79"/>
      <c r="Q421" s="79"/>
      <c r="R421" s="79">
        <f>+AQ421+AR421</f>
        <v>1375698.0906</v>
      </c>
      <c r="S421" s="79">
        <f>+'Приложение №2'!E421-'Приложение №1'!R421</f>
        <v>7482476.0790719995</v>
      </c>
      <c r="T421" s="79">
        <v>0</v>
      </c>
      <c r="U421" s="52">
        <f t="shared" si="133"/>
        <v>4416.500059665952</v>
      </c>
      <c r="V421" s="52">
        <f t="shared" si="133"/>
        <v>4416.500059665952</v>
      </c>
      <c r="W421" s="95">
        <v>2023</v>
      </c>
      <c r="X421" s="36" t="e">
        <f>+#REF!-'[1]Приложение №1'!$P1452</f>
        <v>#REF!</v>
      </c>
      <c r="Z421" s="38">
        <f t="shared" si="132"/>
        <v>8960039.7127500009</v>
      </c>
      <c r="AA421" s="34">
        <v>4869659.12</v>
      </c>
      <c r="AB421" s="34">
        <v>3179641.99571718</v>
      </c>
      <c r="AC421" s="34">
        <v>0</v>
      </c>
      <c r="AD421" s="34">
        <v>0</v>
      </c>
      <c r="AE421" s="34">
        <v>0</v>
      </c>
      <c r="AF421" s="34"/>
      <c r="AG421" s="34">
        <v>222883.86136800001</v>
      </c>
      <c r="AH421" s="34">
        <v>0</v>
      </c>
      <c r="AI421" s="34">
        <v>0</v>
      </c>
      <c r="AJ421" s="34">
        <v>0</v>
      </c>
      <c r="AK421" s="34">
        <v>0</v>
      </c>
      <c r="AL421" s="34">
        <v>0</v>
      </c>
      <c r="AM421" s="34">
        <v>449564.57699999999</v>
      </c>
      <c r="AN421" s="39">
        <v>61925.636700000003</v>
      </c>
      <c r="AO421" s="40">
        <v>176364.52196481999</v>
      </c>
      <c r="AP421" s="114">
        <f>+N421-'Приложение №2'!E421</f>
        <v>0</v>
      </c>
      <c r="AQ421" s="1">
        <v>1103809.4099999999</v>
      </c>
      <c r="AR421" s="1">
        <f t="shared" si="136"/>
        <v>271888.68060000002</v>
      </c>
      <c r="AS421" s="1">
        <f>+(K421*13.29+L421*22.52)*12*30</f>
        <v>9596071.0800000001</v>
      </c>
      <c r="AT421" s="36">
        <f t="shared" si="131"/>
        <v>-2113595.0009280005</v>
      </c>
      <c r="AU421" s="36">
        <f>+P421-'[10]Приложение №1'!$P408</f>
        <v>0</v>
      </c>
      <c r="AV421" s="36">
        <f>+Q421-'[10]Приложение №1'!$Q408</f>
        <v>0</v>
      </c>
      <c r="AW421" s="36">
        <f>+R421-'[10]Приложение №1'!$R408</f>
        <v>0</v>
      </c>
      <c r="AX421" s="36">
        <f>+S421-'[10]Приложение №1'!$S408</f>
        <v>0</v>
      </c>
      <c r="AY421" s="36">
        <f>+T421-'[10]Приложение №1'!$T408</f>
        <v>0</v>
      </c>
    </row>
    <row r="422" spans="1:51" x14ac:dyDescent="0.25">
      <c r="A422" s="98">
        <f t="shared" si="134"/>
        <v>407</v>
      </c>
      <c r="B422" s="99">
        <f t="shared" si="135"/>
        <v>212</v>
      </c>
      <c r="C422" s="92" t="s">
        <v>51</v>
      </c>
      <c r="D422" s="92" t="s">
        <v>425</v>
      </c>
      <c r="E422" s="93">
        <v>1988</v>
      </c>
      <c r="F422" s="93">
        <v>2014</v>
      </c>
      <c r="G422" s="93" t="s">
        <v>45</v>
      </c>
      <c r="H422" s="93">
        <v>9</v>
      </c>
      <c r="I422" s="93">
        <v>1</v>
      </c>
      <c r="J422" s="52">
        <v>2270.5</v>
      </c>
      <c r="K422" s="52">
        <v>2006.4</v>
      </c>
      <c r="L422" s="52">
        <v>66</v>
      </c>
      <c r="M422" s="94">
        <v>90</v>
      </c>
      <c r="N422" s="86">
        <f t="shared" si="123"/>
        <v>7481358.0205419995</v>
      </c>
      <c r="O422" s="52"/>
      <c r="P422" s="79"/>
      <c r="Q422" s="79"/>
      <c r="R422" s="79">
        <f>+AQ422+AR422</f>
        <v>1477419.7452</v>
      </c>
      <c r="S422" s="79">
        <f>+'Приложение №2'!E422-'Приложение №1'!R422</f>
        <v>6003938.2753419997</v>
      </c>
      <c r="T422" s="79">
        <v>0</v>
      </c>
      <c r="U422" s="52">
        <f t="shared" si="133"/>
        <v>3609.9971147182009</v>
      </c>
      <c r="V422" s="52">
        <f t="shared" si="133"/>
        <v>3609.9971147182009</v>
      </c>
      <c r="W422" s="95">
        <v>2023</v>
      </c>
      <c r="X422" s="36" t="e">
        <f>+#REF!-'[1]Приложение №1'!$P1453</f>
        <v>#REF!</v>
      </c>
      <c r="Z422" s="38">
        <f t="shared" si="132"/>
        <v>11270269.226899998</v>
      </c>
      <c r="AA422" s="34">
        <v>4965914.72</v>
      </c>
      <c r="AB422" s="34">
        <v>3178213.6485762601</v>
      </c>
      <c r="AC422" s="34">
        <v>1934636.11525968</v>
      </c>
      <c r="AD422" s="34">
        <v>0</v>
      </c>
      <c r="AE422" s="34">
        <v>0</v>
      </c>
      <c r="AF422" s="34"/>
      <c r="AG422" s="34">
        <v>222783.73884480001</v>
      </c>
      <c r="AH422" s="34">
        <v>0</v>
      </c>
      <c r="AI422" s="34">
        <v>0</v>
      </c>
      <c r="AJ422" s="34">
        <v>0</v>
      </c>
      <c r="AK422" s="34">
        <v>0</v>
      </c>
      <c r="AL422" s="34">
        <v>0</v>
      </c>
      <c r="AM422" s="34">
        <v>671526.34699999995</v>
      </c>
      <c r="AN422" s="39">
        <v>76330.362099999984</v>
      </c>
      <c r="AO422" s="40">
        <v>220864.29511925997</v>
      </c>
      <c r="AP422" s="114">
        <f>+N422-'Приложение №2'!E422</f>
        <v>0</v>
      </c>
      <c r="AQ422" s="1">
        <v>1190275.71</v>
      </c>
      <c r="AR422" s="1">
        <f t="shared" si="136"/>
        <v>287144.03519999998</v>
      </c>
      <c r="AS422" s="1">
        <f>+(K422*13.29+L422*22.52)*12*30</f>
        <v>10134495.359999999</v>
      </c>
      <c r="AT422" s="36">
        <f t="shared" si="131"/>
        <v>-4130557.0846579997</v>
      </c>
      <c r="AU422" s="36">
        <f>+P422-'[10]Приложение №1'!$P409</f>
        <v>0</v>
      </c>
      <c r="AV422" s="36">
        <f>+Q422-'[10]Приложение №1'!$Q409</f>
        <v>0</v>
      </c>
      <c r="AW422" s="36">
        <f>+R422-'[10]Приложение №1'!$R409</f>
        <v>0</v>
      </c>
      <c r="AX422" s="36">
        <f>+S422-'[10]Приложение №1'!$S409</f>
        <v>0</v>
      </c>
      <c r="AY422" s="36">
        <f>+T422-'[10]Приложение №1'!$T409</f>
        <v>0</v>
      </c>
    </row>
    <row r="423" spans="1:51" x14ac:dyDescent="0.25">
      <c r="A423" s="98">
        <f t="shared" si="134"/>
        <v>408</v>
      </c>
      <c r="B423" s="99">
        <f t="shared" si="135"/>
        <v>213</v>
      </c>
      <c r="C423" s="92" t="s">
        <v>51</v>
      </c>
      <c r="D423" s="92" t="s">
        <v>518</v>
      </c>
      <c r="E423" s="93">
        <v>1991</v>
      </c>
      <c r="F423" s="93">
        <v>2012</v>
      </c>
      <c r="G423" s="93" t="s">
        <v>45</v>
      </c>
      <c r="H423" s="93">
        <v>9</v>
      </c>
      <c r="I423" s="93">
        <v>1</v>
      </c>
      <c r="J423" s="52">
        <v>2282.58</v>
      </c>
      <c r="K423" s="52">
        <v>1973.3</v>
      </c>
      <c r="L423" s="52">
        <v>54.5</v>
      </c>
      <c r="M423" s="94">
        <v>71</v>
      </c>
      <c r="N423" s="86">
        <f t="shared" si="123"/>
        <v>2192601.5954139996</v>
      </c>
      <c r="O423" s="52"/>
      <c r="P423" s="79"/>
      <c r="Q423" s="79"/>
      <c r="R423" s="79">
        <f>+AQ423+AR423</f>
        <v>1188247.6894</v>
      </c>
      <c r="S423" s="79">
        <f>+'Приложение №2'!E423-'Приложение №1'!R423</f>
        <v>1004353.9060139996</v>
      </c>
      <c r="T423" s="79">
        <v>0</v>
      </c>
      <c r="U423" s="52">
        <f t="shared" si="133"/>
        <v>1081.2711290137092</v>
      </c>
      <c r="V423" s="52">
        <f t="shared" si="133"/>
        <v>1081.2711290137092</v>
      </c>
      <c r="W423" s="95">
        <v>2023</v>
      </c>
      <c r="X423" s="36" t="e">
        <f>+#REF!-'[1]Приложение №1'!$P1624</f>
        <v>#REF!</v>
      </c>
      <c r="Z423" s="38">
        <f t="shared" si="132"/>
        <v>11449528.669999998</v>
      </c>
      <c r="AA423" s="34">
        <v>4690983.077540759</v>
      </c>
      <c r="AB423" s="34">
        <v>3219445.0464132596</v>
      </c>
      <c r="AC423" s="34">
        <v>1959734.4140967599</v>
      </c>
      <c r="AD423" s="34">
        <v>0</v>
      </c>
      <c r="AE423" s="34">
        <v>0</v>
      </c>
      <c r="AF423" s="34"/>
      <c r="AG423" s="34">
        <v>225673.94234783997</v>
      </c>
      <c r="AH423" s="34">
        <v>0</v>
      </c>
      <c r="AI423" s="34">
        <v>0</v>
      </c>
      <c r="AJ423" s="34">
        <v>0</v>
      </c>
      <c r="AK423" s="34">
        <v>0</v>
      </c>
      <c r="AL423" s="34">
        <v>0</v>
      </c>
      <c r="AM423" s="34">
        <v>1018421.4066000001</v>
      </c>
      <c r="AN423" s="39">
        <v>114495.28669999998</v>
      </c>
      <c r="AO423" s="40">
        <v>220775.49630137999</v>
      </c>
      <c r="AP423" s="114">
        <f>+N423-'Приложение №2'!E423</f>
        <v>0</v>
      </c>
      <c r="AQ423" s="1">
        <v>908232.22</v>
      </c>
      <c r="AR423" s="1">
        <f t="shared" si="136"/>
        <v>280015.4694</v>
      </c>
      <c r="AS423" s="1">
        <f>+(K423*13.29+L423*22.52)*12*30</f>
        <v>9882898.9199999999</v>
      </c>
      <c r="AT423" s="36">
        <f t="shared" si="131"/>
        <v>-8878545.0139860008</v>
      </c>
      <c r="AU423" s="36">
        <f>+P423-'[10]Приложение №1'!$P410</f>
        <v>0</v>
      </c>
      <c r="AV423" s="36">
        <f>+Q423-'[10]Приложение №1'!$Q410</f>
        <v>0</v>
      </c>
      <c r="AW423" s="36">
        <f>+R423-'[10]Приложение №1'!$R410</f>
        <v>0</v>
      </c>
      <c r="AX423" s="36">
        <f>+S423-'[10]Приложение №1'!$S410</f>
        <v>0</v>
      </c>
      <c r="AY423" s="36">
        <f>+T423-'[10]Приложение №1'!$T410</f>
        <v>0</v>
      </c>
    </row>
    <row r="424" spans="1:51" x14ac:dyDescent="0.25">
      <c r="A424" s="98">
        <f t="shared" si="134"/>
        <v>409</v>
      </c>
      <c r="B424" s="99">
        <f t="shared" si="135"/>
        <v>214</v>
      </c>
      <c r="C424" s="92" t="s">
        <v>51</v>
      </c>
      <c r="D424" s="92" t="s">
        <v>102</v>
      </c>
      <c r="E424" s="93">
        <v>1971</v>
      </c>
      <c r="F424" s="93">
        <v>2015</v>
      </c>
      <c r="G424" s="93" t="s">
        <v>45</v>
      </c>
      <c r="H424" s="93">
        <v>4</v>
      </c>
      <c r="I424" s="93">
        <v>3</v>
      </c>
      <c r="J424" s="52">
        <v>2186.1</v>
      </c>
      <c r="K424" s="52">
        <v>2051.6</v>
      </c>
      <c r="L424" s="52">
        <v>31.5</v>
      </c>
      <c r="M424" s="94">
        <v>100</v>
      </c>
      <c r="N424" s="86">
        <f t="shared" si="123"/>
        <v>5983323.2459000004</v>
      </c>
      <c r="O424" s="52"/>
      <c r="P424" s="79"/>
      <c r="Q424" s="79"/>
      <c r="R424" s="79">
        <f>+AQ424+AR424</f>
        <v>1109273.1399999999</v>
      </c>
      <c r="S424" s="79">
        <f>+'Приложение №2'!E424-'Приложение №1'!R424</f>
        <v>4874050.1059000008</v>
      </c>
      <c r="T424" s="79">
        <v>0</v>
      </c>
      <c r="U424" s="52">
        <f t="shared" si="133"/>
        <v>2872.3168575200425</v>
      </c>
      <c r="V424" s="52">
        <f t="shared" si="133"/>
        <v>2872.3168575200425</v>
      </c>
      <c r="W424" s="95">
        <v>2023</v>
      </c>
      <c r="X424" s="36" t="e">
        <f>+#REF!-'[1]Приложение №1'!$P508</f>
        <v>#REF!</v>
      </c>
      <c r="Z424" s="38">
        <f t="shared" si="132"/>
        <v>6575080.4900000002</v>
      </c>
      <c r="AA424" s="34">
        <v>5855280.1284377407</v>
      </c>
      <c r="AB424" s="34">
        <v>0</v>
      </c>
      <c r="AC424" s="34">
        <v>0</v>
      </c>
      <c r="AD424" s="34">
        <v>0</v>
      </c>
      <c r="AE424" s="34">
        <v>0</v>
      </c>
      <c r="AF424" s="34"/>
      <c r="AG424" s="34">
        <v>0</v>
      </c>
      <c r="AH424" s="34">
        <v>0</v>
      </c>
      <c r="AI424" s="34">
        <v>0</v>
      </c>
      <c r="AJ424" s="34">
        <v>0</v>
      </c>
      <c r="AK424" s="34">
        <v>0</v>
      </c>
      <c r="AL424" s="34">
        <v>0</v>
      </c>
      <c r="AM424" s="34">
        <v>526006.43920000002</v>
      </c>
      <c r="AN424" s="39">
        <v>65750.804900000003</v>
      </c>
      <c r="AO424" s="40">
        <v>128043.11746226001</v>
      </c>
      <c r="AP424" s="114">
        <f>+N424-'Приложение №2'!E424</f>
        <v>0</v>
      </c>
      <c r="AQ424" s="1">
        <v>893583.94</v>
      </c>
      <c r="AR424" s="1">
        <f>+(K424*10+L424*20)*12*0.85</f>
        <v>215689.19999999998</v>
      </c>
      <c r="AS424" s="1">
        <f>+(K424*10+L424*20)*12*30</f>
        <v>7612560</v>
      </c>
      <c r="AT424" s="36">
        <f t="shared" si="131"/>
        <v>-2738509.8940999992</v>
      </c>
      <c r="AU424" s="36">
        <f>+P424-'[10]Приложение №1'!$P411</f>
        <v>0</v>
      </c>
      <c r="AV424" s="36">
        <f>+Q424-'[10]Приложение №1'!$Q411</f>
        <v>0</v>
      </c>
      <c r="AW424" s="36">
        <f>+R424-'[10]Приложение №1'!$R411</f>
        <v>0</v>
      </c>
      <c r="AX424" s="36">
        <f>+S424-'[10]Приложение №1'!$S411</f>
        <v>0</v>
      </c>
      <c r="AY424" s="36">
        <f>+T424-'[10]Приложение №1'!$T411</f>
        <v>0</v>
      </c>
    </row>
    <row r="425" spans="1:51" x14ac:dyDescent="0.25">
      <c r="A425" s="98">
        <f t="shared" si="134"/>
        <v>410</v>
      </c>
      <c r="B425" s="99">
        <f t="shared" si="135"/>
        <v>215</v>
      </c>
      <c r="C425" s="92" t="s">
        <v>51</v>
      </c>
      <c r="D425" s="92" t="s">
        <v>253</v>
      </c>
      <c r="E425" s="93">
        <v>1993</v>
      </c>
      <c r="F425" s="93">
        <v>2014</v>
      </c>
      <c r="G425" s="93" t="s">
        <v>45</v>
      </c>
      <c r="H425" s="93">
        <v>9</v>
      </c>
      <c r="I425" s="93">
        <v>1</v>
      </c>
      <c r="J425" s="52">
        <v>2553.4</v>
      </c>
      <c r="K425" s="52">
        <v>2128.8000000000002</v>
      </c>
      <c r="L425" s="52">
        <v>0</v>
      </c>
      <c r="M425" s="94">
        <v>78</v>
      </c>
      <c r="N425" s="86">
        <f t="shared" si="123"/>
        <v>9815875.3841793202</v>
      </c>
      <c r="O425" s="52"/>
      <c r="P425" s="79"/>
      <c r="Q425" s="79"/>
      <c r="R425" s="79">
        <v>597799.18099999998</v>
      </c>
      <c r="S425" s="79">
        <f>+AS425</f>
        <v>7283384.3099999987</v>
      </c>
      <c r="T425" s="79">
        <f>+'Приложение №2'!E425-'Приложение №1'!P425-'Приложение №1'!Q425-'Приложение №1'!R425-'Приложение №1'!S425</f>
        <v>1934691.8931793217</v>
      </c>
      <c r="U425" s="52">
        <f t="shared" si="133"/>
        <v>4610.9899399564638</v>
      </c>
      <c r="V425" s="52">
        <f t="shared" si="133"/>
        <v>4610.9899399564638</v>
      </c>
      <c r="W425" s="95">
        <v>2023</v>
      </c>
      <c r="X425" s="36" t="e">
        <f>+#REF!-'[1]Приложение №1'!$P1082</f>
        <v>#REF!</v>
      </c>
      <c r="Z425" s="38">
        <f t="shared" si="132"/>
        <v>44395710.680000007</v>
      </c>
      <c r="AA425" s="34">
        <v>4916492.8733411394</v>
      </c>
      <c r="AB425" s="34">
        <v>3374213.5460846401</v>
      </c>
      <c r="AC425" s="34">
        <v>2053944.7940944801</v>
      </c>
      <c r="AD425" s="34">
        <v>1853142.2046320401</v>
      </c>
      <c r="AE425" s="34">
        <v>0</v>
      </c>
      <c r="AF425" s="34"/>
      <c r="AG425" s="34">
        <v>236522.77397279997</v>
      </c>
      <c r="AH425" s="34">
        <v>0</v>
      </c>
      <c r="AI425" s="34">
        <v>0</v>
      </c>
      <c r="AJ425" s="34">
        <v>0</v>
      </c>
      <c r="AK425" s="34">
        <v>20821763.508175142</v>
      </c>
      <c r="AL425" s="34">
        <v>5475673.8714455394</v>
      </c>
      <c r="AM425" s="34">
        <v>4373014.9959000014</v>
      </c>
      <c r="AN425" s="39">
        <v>443957.10680000001</v>
      </c>
      <c r="AO425" s="40">
        <v>846985.00555422006</v>
      </c>
      <c r="AP425" s="114">
        <f>+N425-'Приложение №2'!E425</f>
        <v>0</v>
      </c>
      <c r="AQ425" s="1">
        <f>1103126.79-79353.74-714183.7328</f>
        <v>309589.31720000005</v>
      </c>
      <c r="AR425" s="1">
        <f>+(K425*13.29+L425*22.52)*12*0.85</f>
        <v>288575.87039999996</v>
      </c>
      <c r="AS425" s="1">
        <f>+(K425*13.29+L425*22.52)*12*30-300950.5-2600695.91</f>
        <v>7283384.3099999987</v>
      </c>
      <c r="AT425" s="36">
        <f t="shared" si="131"/>
        <v>0</v>
      </c>
      <c r="AU425" s="36">
        <f>+P425-'[10]Приложение №1'!$P412</f>
        <v>0</v>
      </c>
      <c r="AV425" s="36">
        <f>+Q425-'[10]Приложение №1'!$Q412</f>
        <v>0</v>
      </c>
      <c r="AW425" s="36">
        <f>+R425-'[10]Приложение №1'!$R412</f>
        <v>0</v>
      </c>
      <c r="AX425" s="36">
        <f>+S425-'[10]Приложение №1'!$S412</f>
        <v>0</v>
      </c>
      <c r="AY425" s="36">
        <f>+T425-'[10]Приложение №1'!$T412</f>
        <v>0</v>
      </c>
    </row>
    <row r="426" spans="1:51" x14ac:dyDescent="0.25">
      <c r="A426" s="98">
        <f t="shared" si="134"/>
        <v>411</v>
      </c>
      <c r="B426" s="99">
        <f t="shared" si="135"/>
        <v>216</v>
      </c>
      <c r="C426" s="92" t="s">
        <v>51</v>
      </c>
      <c r="D426" s="92" t="s">
        <v>519</v>
      </c>
      <c r="E426" s="93">
        <v>1993</v>
      </c>
      <c r="F426" s="93">
        <v>2016</v>
      </c>
      <c r="G426" s="93" t="s">
        <v>45</v>
      </c>
      <c r="H426" s="93">
        <v>9</v>
      </c>
      <c r="I426" s="93">
        <v>1</v>
      </c>
      <c r="J426" s="52">
        <v>2834.5</v>
      </c>
      <c r="K426" s="52">
        <v>1783.4</v>
      </c>
      <c r="L426" s="52">
        <v>0</v>
      </c>
      <c r="M426" s="94">
        <v>147</v>
      </c>
      <c r="N426" s="86">
        <f t="shared" si="123"/>
        <v>3195363.8498400003</v>
      </c>
      <c r="O426" s="52"/>
      <c r="P426" s="79"/>
      <c r="Q426" s="79"/>
      <c r="R426" s="79">
        <f>+AQ426+AR426</f>
        <v>779041.65720000002</v>
      </c>
      <c r="S426" s="79">
        <f>+'Приложение №2'!E426-'Приложение №1'!R426</f>
        <v>2416322.19264</v>
      </c>
      <c r="T426" s="79">
        <v>0</v>
      </c>
      <c r="U426" s="52">
        <f t="shared" si="133"/>
        <v>1791.7258325894359</v>
      </c>
      <c r="V426" s="52">
        <f t="shared" si="133"/>
        <v>1791.7258325894359</v>
      </c>
      <c r="W426" s="95">
        <v>2023</v>
      </c>
      <c r="X426" s="36" t="e">
        <f>+#REF!-'[1]Приложение №1'!$P1625</f>
        <v>#REF!</v>
      </c>
      <c r="Z426" s="38">
        <f t="shared" si="132"/>
        <v>3200641.1</v>
      </c>
      <c r="AA426" s="34">
        <v>0</v>
      </c>
      <c r="AB426" s="34">
        <v>0</v>
      </c>
      <c r="AC426" s="34">
        <v>0</v>
      </c>
      <c r="AD426" s="34">
        <v>0</v>
      </c>
      <c r="AE426" s="34">
        <v>0</v>
      </c>
      <c r="AF426" s="34"/>
      <c r="AG426" s="34">
        <v>0</v>
      </c>
      <c r="AH426" s="34">
        <v>0</v>
      </c>
      <c r="AI426" s="34">
        <v>2818932.6424140004</v>
      </c>
      <c r="AJ426" s="34">
        <v>0</v>
      </c>
      <c r="AK426" s="34">
        <v>0</v>
      </c>
      <c r="AL426" s="34">
        <v>0</v>
      </c>
      <c r="AM426" s="34">
        <v>288057.69900000002</v>
      </c>
      <c r="AN426" s="39">
        <v>32006.411</v>
      </c>
      <c r="AO426" s="40">
        <v>61644.347586000011</v>
      </c>
      <c r="AP426" s="114">
        <f>+N426-'Приложение №2'!E426</f>
        <v>0</v>
      </c>
      <c r="AQ426" s="1">
        <v>537287.52</v>
      </c>
      <c r="AR426" s="1">
        <f>+(K426*13.29+L426*22.52)*12*0.85</f>
        <v>241754.13719999997</v>
      </c>
      <c r="AS426" s="1">
        <f>+(K426*13.29+L426*22.52)*12*30</f>
        <v>8532498.959999999</v>
      </c>
      <c r="AT426" s="36">
        <f t="shared" si="131"/>
        <v>-6116176.767359999</v>
      </c>
      <c r="AU426" s="36">
        <f>+P426-'[10]Приложение №1'!$P413</f>
        <v>0</v>
      </c>
      <c r="AV426" s="36">
        <f>+Q426-'[10]Приложение №1'!$Q413</f>
        <v>0</v>
      </c>
      <c r="AW426" s="36">
        <f>+R426-'[10]Приложение №1'!$R413</f>
        <v>0</v>
      </c>
      <c r="AX426" s="36">
        <f>+S426-'[10]Приложение №1'!$S413</f>
        <v>0</v>
      </c>
      <c r="AY426" s="36">
        <f>+T426-'[10]Приложение №1'!$T413</f>
        <v>0</v>
      </c>
    </row>
    <row r="427" spans="1:51" x14ac:dyDescent="0.25">
      <c r="A427" s="98">
        <f t="shared" si="134"/>
        <v>412</v>
      </c>
      <c r="B427" s="99">
        <f t="shared" si="135"/>
        <v>217</v>
      </c>
      <c r="C427" s="92" t="s">
        <v>51</v>
      </c>
      <c r="D427" s="92" t="s">
        <v>427</v>
      </c>
      <c r="E427" s="93">
        <v>1972</v>
      </c>
      <c r="F427" s="93">
        <v>2013</v>
      </c>
      <c r="G427" s="93" t="s">
        <v>45</v>
      </c>
      <c r="H427" s="93">
        <v>4</v>
      </c>
      <c r="I427" s="93">
        <v>6</v>
      </c>
      <c r="J427" s="52">
        <v>4437.8999999999996</v>
      </c>
      <c r="K427" s="52">
        <v>4088.2</v>
      </c>
      <c r="L427" s="52">
        <v>0</v>
      </c>
      <c r="M427" s="94">
        <v>207</v>
      </c>
      <c r="N427" s="86">
        <f t="shared" si="123"/>
        <v>13125184.475528559</v>
      </c>
      <c r="O427" s="52"/>
      <c r="P427" s="79">
        <f>+'Приложение №2'!E427-'Приложение №1'!R427-'Приложение №1'!S427</f>
        <v>0</v>
      </c>
      <c r="Q427" s="79"/>
      <c r="R427" s="79">
        <f>+AQ427+AR427</f>
        <v>2349964.75</v>
      </c>
      <c r="S427" s="79">
        <f>+'Приложение №2'!E427-'Приложение №1'!R427</f>
        <v>10775219.725528559</v>
      </c>
      <c r="T427" s="79">
        <f>+'Приложение №2'!E427-'Приложение №1'!P427-'Приложение №1'!Q427-'Приложение №1'!R427-'Приложение №1'!S427</f>
        <v>0</v>
      </c>
      <c r="U427" s="52">
        <f t="shared" si="133"/>
        <v>3210.5044947724082</v>
      </c>
      <c r="V427" s="52">
        <f t="shared" si="133"/>
        <v>3210.5044947724082</v>
      </c>
      <c r="W427" s="95">
        <v>2023</v>
      </c>
      <c r="X427" s="36" t="e">
        <f>+#REF!-'[1]Приложение №1'!$P1456</f>
        <v>#REF!</v>
      </c>
      <c r="Z427" s="38">
        <f t="shared" si="132"/>
        <v>26371012.292399999</v>
      </c>
      <c r="AA427" s="34">
        <v>12305507</v>
      </c>
      <c r="AB427" s="34">
        <v>4288000.4889749996</v>
      </c>
      <c r="AC427" s="34">
        <v>4479954.2738714404</v>
      </c>
      <c r="AD427" s="34">
        <v>3127291</v>
      </c>
      <c r="AE427" s="34">
        <v>0</v>
      </c>
      <c r="AF427" s="34"/>
      <c r="AG427" s="34">
        <v>386031.94970675994</v>
      </c>
      <c r="AH427" s="34">
        <v>0</v>
      </c>
      <c r="AI427" s="34">
        <v>0</v>
      </c>
      <c r="AJ427" s="34">
        <v>0</v>
      </c>
      <c r="AK427" s="34">
        <v>0</v>
      </c>
      <c r="AL427" s="34">
        <v>0</v>
      </c>
      <c r="AM427" s="34">
        <v>1122564.2276999999</v>
      </c>
      <c r="AN427" s="39">
        <v>134247.94030000002</v>
      </c>
      <c r="AO427" s="40">
        <v>527415.41184680001</v>
      </c>
      <c r="AP427" s="114">
        <f>+N427-'Приложение №2'!E427</f>
        <v>0</v>
      </c>
      <c r="AQ427" s="1">
        <v>1932968.35</v>
      </c>
      <c r="AR427" s="1">
        <f t="shared" ref="AR427:AR433" si="137">+(K427*10+L427*20)*12*0.85</f>
        <v>416996.39999999997</v>
      </c>
      <c r="AS427" s="1">
        <f>+(K427*10+L427*20)*12*30</f>
        <v>14717520</v>
      </c>
      <c r="AT427" s="36">
        <f t="shared" si="131"/>
        <v>-3942300.2744714413</v>
      </c>
      <c r="AU427" s="36">
        <f>+P427-'[10]Приложение №1'!$P414</f>
        <v>0</v>
      </c>
      <c r="AV427" s="36">
        <f>+Q427-'[10]Приложение №1'!$Q414</f>
        <v>0</v>
      </c>
      <c r="AW427" s="36">
        <f>+R427-'[10]Приложение №1'!$R414</f>
        <v>0</v>
      </c>
      <c r="AX427" s="36">
        <f>+S427-'[10]Приложение №1'!$S414</f>
        <v>0</v>
      </c>
      <c r="AY427" s="36">
        <f>+T427-'[10]Приложение №1'!$T414</f>
        <v>0</v>
      </c>
    </row>
    <row r="428" spans="1:51" x14ac:dyDescent="0.25">
      <c r="A428" s="98">
        <f t="shared" si="134"/>
        <v>413</v>
      </c>
      <c r="B428" s="99">
        <f t="shared" si="135"/>
        <v>218</v>
      </c>
      <c r="C428" s="92" t="s">
        <v>104</v>
      </c>
      <c r="D428" s="92" t="s">
        <v>429</v>
      </c>
      <c r="E428" s="93">
        <v>1985</v>
      </c>
      <c r="F428" s="93">
        <v>1985</v>
      </c>
      <c r="G428" s="93" t="s">
        <v>45</v>
      </c>
      <c r="H428" s="93">
        <v>5</v>
      </c>
      <c r="I428" s="93">
        <v>4</v>
      </c>
      <c r="J428" s="52">
        <v>4957.5</v>
      </c>
      <c r="K428" s="52">
        <v>4305.3999999999996</v>
      </c>
      <c r="L428" s="52">
        <v>651.20000000000005</v>
      </c>
      <c r="M428" s="94">
        <v>166</v>
      </c>
      <c r="N428" s="86">
        <f t="shared" si="123"/>
        <v>19747257.494666997</v>
      </c>
      <c r="O428" s="52"/>
      <c r="P428" s="79">
        <f>+'Приложение №2'!E428-'Приложение №1'!R428-'Приложение №1'!S428</f>
        <v>0</v>
      </c>
      <c r="Q428" s="79"/>
      <c r="R428" s="79">
        <f>+AQ428+AR428</f>
        <v>2600649.54</v>
      </c>
      <c r="S428" s="79">
        <f>+'Приложение №2'!E428-'Приложение №1'!R428</f>
        <v>17146607.954666998</v>
      </c>
      <c r="T428" s="79">
        <f>+'Приложение №2'!E428-'Приложение №1'!P428-'Приложение №1'!Q428-'Приложение №1'!R428-'Приложение №1'!S428</f>
        <v>0</v>
      </c>
      <c r="U428" s="52">
        <f t="shared" si="133"/>
        <v>3984.0329045448493</v>
      </c>
      <c r="V428" s="52">
        <f t="shared" si="133"/>
        <v>3984.0329045448493</v>
      </c>
      <c r="W428" s="95">
        <v>2023</v>
      </c>
      <c r="X428" s="36" t="e">
        <f>+#REF!-'[1]Приложение №1'!$P1633</f>
        <v>#REF!</v>
      </c>
      <c r="Z428" s="38">
        <f t="shared" si="132"/>
        <v>19423335.669999994</v>
      </c>
      <c r="AA428" s="34">
        <v>12305784.620476618</v>
      </c>
      <c r="AB428" s="34">
        <v>4512564.0806433605</v>
      </c>
      <c r="AC428" s="34">
        <v>0</v>
      </c>
      <c r="AD428" s="34">
        <v>0</v>
      </c>
      <c r="AE428" s="34">
        <v>0</v>
      </c>
      <c r="AF428" s="34"/>
      <c r="AG428" s="34">
        <v>406248.53806487995</v>
      </c>
      <c r="AH428" s="34">
        <v>0</v>
      </c>
      <c r="AI428" s="34">
        <v>0</v>
      </c>
      <c r="AJ428" s="34">
        <v>0</v>
      </c>
      <c r="AK428" s="34">
        <v>0</v>
      </c>
      <c r="AL428" s="34">
        <v>0</v>
      </c>
      <c r="AM428" s="34">
        <v>1627838.0182</v>
      </c>
      <c r="AN428" s="39">
        <v>194233.35670000003</v>
      </c>
      <c r="AO428" s="40">
        <v>376667.05591514008</v>
      </c>
      <c r="AP428" s="114">
        <f>+N428-'Приложение №2'!E428</f>
        <v>0</v>
      </c>
      <c r="AQ428" s="1">
        <v>2028653.94</v>
      </c>
      <c r="AR428" s="1">
        <f t="shared" si="137"/>
        <v>571995.6</v>
      </c>
      <c r="AS428" s="1">
        <f>+(K428*10+L428*20)*12*30</f>
        <v>20188080</v>
      </c>
      <c r="AT428" s="36">
        <f t="shared" si="131"/>
        <v>-3041472.0453330018</v>
      </c>
      <c r="AU428" s="36">
        <f>+P428-'[10]Приложение №1'!$P415</f>
        <v>0</v>
      </c>
      <c r="AV428" s="36">
        <f>+Q428-'[10]Приложение №1'!$Q415</f>
        <v>0</v>
      </c>
      <c r="AW428" s="36">
        <f>+R428-'[10]Приложение №1'!$R415</f>
        <v>0</v>
      </c>
      <c r="AX428" s="36">
        <f>+S428-'[10]Приложение №1'!$S415</f>
        <v>0</v>
      </c>
      <c r="AY428" s="36">
        <f>+T428-'[10]Приложение №1'!$T415</f>
        <v>0</v>
      </c>
    </row>
    <row r="429" spans="1:51" x14ac:dyDescent="0.25">
      <c r="A429" s="98">
        <f t="shared" si="134"/>
        <v>414</v>
      </c>
      <c r="B429" s="99">
        <f t="shared" si="135"/>
        <v>219</v>
      </c>
      <c r="C429" s="92" t="s">
        <v>104</v>
      </c>
      <c r="D429" s="92" t="s">
        <v>430</v>
      </c>
      <c r="E429" s="93">
        <v>1988</v>
      </c>
      <c r="F429" s="93">
        <v>1988</v>
      </c>
      <c r="G429" s="93" t="s">
        <v>45</v>
      </c>
      <c r="H429" s="93">
        <v>5</v>
      </c>
      <c r="I429" s="93">
        <v>4</v>
      </c>
      <c r="J429" s="52">
        <v>5038.3999999999996</v>
      </c>
      <c r="K429" s="52">
        <v>3442.8</v>
      </c>
      <c r="L429" s="52">
        <v>1586</v>
      </c>
      <c r="M429" s="94">
        <v>156</v>
      </c>
      <c r="N429" s="86">
        <f t="shared" si="123"/>
        <v>24458262.938600004</v>
      </c>
      <c r="O429" s="52"/>
      <c r="P429" s="79">
        <f>+'Приложение №2'!E429-'Приложение №1'!R429-'Приложение №1'!S429</f>
        <v>7143822.512739202</v>
      </c>
      <c r="Q429" s="79"/>
      <c r="R429" s="79">
        <f>+AR429</f>
        <v>674709.6</v>
      </c>
      <c r="S429" s="79">
        <f>+AS429</f>
        <v>16639730.8258608</v>
      </c>
      <c r="T429" s="79">
        <f>+'Приложение №2'!E429-'Приложение №1'!P429-'Приложение №1'!Q429-'Приложение №1'!R429-'Приложение №1'!S429</f>
        <v>0</v>
      </c>
      <c r="U429" s="52">
        <f t="shared" si="133"/>
        <v>4863.6380326519256</v>
      </c>
      <c r="V429" s="52">
        <f t="shared" si="133"/>
        <v>4863.6380326519256</v>
      </c>
      <c r="W429" s="95">
        <v>2023</v>
      </c>
      <c r="X429" s="36" t="e">
        <f>+#REF!-'[1]Приложение №1'!$P1466</f>
        <v>#REF!</v>
      </c>
      <c r="Z429" s="38">
        <f t="shared" si="132"/>
        <v>50851543.909999996</v>
      </c>
      <c r="AA429" s="34">
        <v>12240570.226002298</v>
      </c>
      <c r="AB429" s="34">
        <v>4488649.7915120395</v>
      </c>
      <c r="AC429" s="34">
        <v>4689585.7163009401</v>
      </c>
      <c r="AD429" s="34">
        <v>0</v>
      </c>
      <c r="AE429" s="34">
        <v>0</v>
      </c>
      <c r="AF429" s="34"/>
      <c r="AG429" s="34">
        <v>404095.62569795997</v>
      </c>
      <c r="AH429" s="34">
        <v>0</v>
      </c>
      <c r="AI429" s="34">
        <v>23028460.340860799</v>
      </c>
      <c r="AJ429" s="34">
        <v>0</v>
      </c>
      <c r="AK429" s="34">
        <v>0</v>
      </c>
      <c r="AL429" s="34">
        <v>0</v>
      </c>
      <c r="AM429" s="34">
        <v>4510858.3295000009</v>
      </c>
      <c r="AN429" s="39">
        <v>508515.43910000008</v>
      </c>
      <c r="AO429" s="40">
        <v>980808.44102596026</v>
      </c>
      <c r="AP429" s="114">
        <f>+N429-'Приложение №2'!E429</f>
        <v>0</v>
      </c>
      <c r="AQ429" s="36">
        <f>2748459.05-R175</f>
        <v>-128443.95999999996</v>
      </c>
      <c r="AR429" s="1">
        <f t="shared" si="137"/>
        <v>674709.6</v>
      </c>
      <c r="AS429" s="1">
        <f>+(K429*10+L429*20)*12*30-S175</f>
        <v>16639730.8258608</v>
      </c>
      <c r="AT429" s="36">
        <f t="shared" si="131"/>
        <v>0</v>
      </c>
      <c r="AU429" s="36">
        <f>+P429-'[10]Приложение №1'!$P416</f>
        <v>0</v>
      </c>
      <c r="AV429" s="36">
        <f>+Q429-'[10]Приложение №1'!$Q416</f>
        <v>0</v>
      </c>
      <c r="AW429" s="36">
        <f>+R429-'[10]Приложение №1'!$R416</f>
        <v>0</v>
      </c>
      <c r="AX429" s="36">
        <f>+S429-'[10]Приложение №1'!$S416</f>
        <v>0</v>
      </c>
      <c r="AY429" s="36">
        <f>+T429-'[10]Приложение №1'!$T416</f>
        <v>0</v>
      </c>
    </row>
    <row r="430" spans="1:51" x14ac:dyDescent="0.25">
      <c r="A430" s="98">
        <f t="shared" si="134"/>
        <v>415</v>
      </c>
      <c r="B430" s="99">
        <f t="shared" si="135"/>
        <v>220</v>
      </c>
      <c r="C430" s="92" t="s">
        <v>104</v>
      </c>
      <c r="D430" s="92" t="s">
        <v>431</v>
      </c>
      <c r="E430" s="93">
        <v>1985</v>
      </c>
      <c r="F430" s="93">
        <v>1985</v>
      </c>
      <c r="G430" s="93" t="s">
        <v>45</v>
      </c>
      <c r="H430" s="93">
        <v>5</v>
      </c>
      <c r="I430" s="93">
        <v>1</v>
      </c>
      <c r="J430" s="52">
        <v>3093.6</v>
      </c>
      <c r="K430" s="52">
        <v>1867</v>
      </c>
      <c r="L430" s="52">
        <v>323</v>
      </c>
      <c r="M430" s="94">
        <v>98</v>
      </c>
      <c r="N430" s="86">
        <f t="shared" si="123"/>
        <v>6450583.4850394018</v>
      </c>
      <c r="O430" s="52"/>
      <c r="P430" s="79">
        <v>686514.50749999983</v>
      </c>
      <c r="Q430" s="79"/>
      <c r="R430" s="79">
        <f>+AQ430+AR430</f>
        <v>1268360.26</v>
      </c>
      <c r="S430" s="79">
        <f>+'Приложение №2'!E430-'Приложение №1'!P430-'Приложение №1'!Q430-'Приложение №1'!R430</f>
        <v>4495708.7175394017</v>
      </c>
      <c r="T430" s="79">
        <f>+'Приложение №2'!E430-'Приложение №1'!P430-'Приложение №1'!Q430-'Приложение №1'!R430-'Приложение №1'!S430</f>
        <v>0</v>
      </c>
      <c r="U430" s="52">
        <f t="shared" si="133"/>
        <v>2945.4719109768957</v>
      </c>
      <c r="V430" s="52">
        <f t="shared" si="133"/>
        <v>2945.4719109768957</v>
      </c>
      <c r="W430" s="95">
        <v>2023</v>
      </c>
      <c r="X430" s="36" t="e">
        <f>+#REF!-'[1]Приложение №1'!$P1470</f>
        <v>#REF!</v>
      </c>
      <c r="Z430" s="38">
        <f t="shared" si="132"/>
        <v>25777981.720000003</v>
      </c>
      <c r="AA430" s="34">
        <v>6939898.4786422197</v>
      </c>
      <c r="AB430" s="34">
        <v>2544879.30231024</v>
      </c>
      <c r="AC430" s="34">
        <v>0</v>
      </c>
      <c r="AD430" s="34">
        <v>0</v>
      </c>
      <c r="AE430" s="34">
        <v>0</v>
      </c>
      <c r="AF430" s="34"/>
      <c r="AG430" s="34">
        <v>229105.55551800001</v>
      </c>
      <c r="AH430" s="34">
        <v>0</v>
      </c>
      <c r="AI430" s="34">
        <v>13056187.249110602</v>
      </c>
      <c r="AJ430" s="34">
        <v>0</v>
      </c>
      <c r="AK430" s="34">
        <v>0</v>
      </c>
      <c r="AL430" s="34">
        <v>0</v>
      </c>
      <c r="AM430" s="34">
        <v>2252195.9907</v>
      </c>
      <c r="AN430" s="39">
        <v>257779.81719999999</v>
      </c>
      <c r="AO430" s="40">
        <v>497935.32651894004</v>
      </c>
      <c r="AP430" s="114">
        <f>+N430-'Приложение №2'!E430</f>
        <v>0</v>
      </c>
      <c r="AQ430" s="1">
        <v>1012034.26</v>
      </c>
      <c r="AR430" s="1">
        <f t="shared" si="137"/>
        <v>256326</v>
      </c>
      <c r="AS430" s="1">
        <f>+(K430*10+L430*20)*12*30</f>
        <v>9046800</v>
      </c>
      <c r="AT430" s="36">
        <f t="shared" si="131"/>
        <v>-4551091.2824605983</v>
      </c>
      <c r="AU430" s="36">
        <f>+P430-'[10]Приложение №1'!$P417</f>
        <v>0</v>
      </c>
      <c r="AV430" s="36">
        <f>+Q430-'[10]Приложение №1'!$Q417</f>
        <v>0</v>
      </c>
      <c r="AW430" s="36">
        <f>+R430-'[10]Приложение №1'!$R417</f>
        <v>0</v>
      </c>
      <c r="AX430" s="36">
        <f>+S430-'[10]Приложение №1'!$S417</f>
        <v>0</v>
      </c>
      <c r="AY430" s="36">
        <f>+T430-'[10]Приложение №1'!$T417</f>
        <v>0</v>
      </c>
    </row>
    <row r="431" spans="1:51" x14ac:dyDescent="0.25">
      <c r="A431" s="98">
        <f t="shared" si="134"/>
        <v>416</v>
      </c>
      <c r="B431" s="99">
        <f t="shared" si="135"/>
        <v>221</v>
      </c>
      <c r="C431" s="92" t="s">
        <v>104</v>
      </c>
      <c r="D431" s="92" t="s">
        <v>433</v>
      </c>
      <c r="E431" s="93">
        <v>1987</v>
      </c>
      <c r="F431" s="93">
        <v>1987</v>
      </c>
      <c r="G431" s="93" t="s">
        <v>45</v>
      </c>
      <c r="H431" s="93">
        <v>5</v>
      </c>
      <c r="I431" s="93">
        <v>1</v>
      </c>
      <c r="J431" s="52">
        <v>2928.7</v>
      </c>
      <c r="K431" s="52">
        <v>2372.1</v>
      </c>
      <c r="L431" s="52">
        <v>221.2</v>
      </c>
      <c r="M431" s="94">
        <v>125</v>
      </c>
      <c r="N431" s="86">
        <f t="shared" si="123"/>
        <v>16843607.011849999</v>
      </c>
      <c r="O431" s="52"/>
      <c r="P431" s="79">
        <v>3489956.9766666661</v>
      </c>
      <c r="Q431" s="79"/>
      <c r="R431" s="79">
        <f>+AR431</f>
        <v>287079</v>
      </c>
      <c r="S431" s="79">
        <f>+AS431</f>
        <v>10132200</v>
      </c>
      <c r="T431" s="79">
        <f>+'Приложение №2'!E431-'Приложение №1'!P431-'Приложение №1'!Q431-'Приложение №1'!R431-'Приложение №1'!S431</f>
        <v>2934371.0351833329</v>
      </c>
      <c r="U431" s="52">
        <f t="shared" si="133"/>
        <v>6495.0476272895539</v>
      </c>
      <c r="V431" s="52">
        <f t="shared" si="133"/>
        <v>6495.0476272895539</v>
      </c>
      <c r="W431" s="95">
        <v>2023</v>
      </c>
      <c r="X431" s="36" t="e">
        <f>+#REF!-'[1]Приложение №1'!$P1479</f>
        <v>#REF!</v>
      </c>
      <c r="Z431" s="38">
        <f t="shared" si="132"/>
        <v>25208513.880000003</v>
      </c>
      <c r="AA431" s="34">
        <v>6786587.4460183801</v>
      </c>
      <c r="AB431" s="34">
        <v>2488659.7441826407</v>
      </c>
      <c r="AC431" s="34">
        <v>0</v>
      </c>
      <c r="AD431" s="34">
        <v>0</v>
      </c>
      <c r="AE431" s="34">
        <v>0</v>
      </c>
      <c r="AF431" s="34"/>
      <c r="AG431" s="34">
        <v>224044.32360912001</v>
      </c>
      <c r="AH431" s="34">
        <v>0</v>
      </c>
      <c r="AI431" s="34">
        <v>12767759.748387001</v>
      </c>
      <c r="AJ431" s="34">
        <v>0</v>
      </c>
      <c r="AK431" s="34">
        <v>0</v>
      </c>
      <c r="AL431" s="34">
        <v>0</v>
      </c>
      <c r="AM431" s="34">
        <v>2202442.1663000002</v>
      </c>
      <c r="AN431" s="39">
        <v>252085.13879999999</v>
      </c>
      <c r="AO431" s="40">
        <v>486935.3127028601</v>
      </c>
      <c r="AP431" s="114">
        <f>+N431-'Приложение №2'!E431</f>
        <v>0</v>
      </c>
      <c r="AQ431" s="36">
        <f>1039812.33</f>
        <v>1039812.33</v>
      </c>
      <c r="AR431" s="1">
        <f t="shared" si="137"/>
        <v>287079</v>
      </c>
      <c r="AS431" s="1">
        <f>+(K431*10+L431*20)*12*30</f>
        <v>10132200</v>
      </c>
      <c r="AT431" s="36">
        <f t="shared" si="131"/>
        <v>0</v>
      </c>
      <c r="AU431" s="36">
        <f>+P431-'[10]Приложение №1'!$P418</f>
        <v>0</v>
      </c>
      <c r="AV431" s="36">
        <f>+Q431-'[10]Приложение №1'!$Q418</f>
        <v>0</v>
      </c>
      <c r="AW431" s="36">
        <f>+R431-'[10]Приложение №1'!$R418</f>
        <v>0</v>
      </c>
      <c r="AX431" s="36">
        <f>+S431-'[10]Приложение №1'!$S418</f>
        <v>0</v>
      </c>
      <c r="AY431" s="36">
        <f>+T431-'[10]Приложение №1'!$T418</f>
        <v>0</v>
      </c>
    </row>
    <row r="432" spans="1:51" x14ac:dyDescent="0.25">
      <c r="A432" s="98">
        <f t="shared" si="134"/>
        <v>417</v>
      </c>
      <c r="B432" s="99">
        <f t="shared" si="135"/>
        <v>222</v>
      </c>
      <c r="C432" s="92" t="s">
        <v>104</v>
      </c>
      <c r="D432" s="92" t="s">
        <v>434</v>
      </c>
      <c r="E432" s="93">
        <v>1987</v>
      </c>
      <c r="F432" s="93">
        <v>1987</v>
      </c>
      <c r="G432" s="93" t="s">
        <v>45</v>
      </c>
      <c r="H432" s="93">
        <v>5</v>
      </c>
      <c r="I432" s="93">
        <v>4</v>
      </c>
      <c r="J432" s="52">
        <v>4891.3999999999996</v>
      </c>
      <c r="K432" s="52">
        <v>4293.1000000000004</v>
      </c>
      <c r="L432" s="52">
        <v>598.29999999999995</v>
      </c>
      <c r="M432" s="94">
        <v>199</v>
      </c>
      <c r="N432" s="86">
        <f t="shared" si="123"/>
        <v>28815163.8424908</v>
      </c>
      <c r="O432" s="52"/>
      <c r="P432" s="79">
        <f>+'Приложение №2'!E432-'Приложение №1'!R432-'Приложение №1'!S432</f>
        <v>6483712.7524907999</v>
      </c>
      <c r="Q432" s="79"/>
      <c r="R432" s="79">
        <f>+AQ432+AR432</f>
        <v>2568531.09</v>
      </c>
      <c r="S432" s="79">
        <f>+AS432</f>
        <v>19762920</v>
      </c>
      <c r="T432" s="79">
        <f>+'Приложение №2'!E432-'Приложение №1'!P432-'Приложение №1'!Q432-'Приложение №1'!R432-'Приложение №1'!S432</f>
        <v>0</v>
      </c>
      <c r="U432" s="52">
        <f t="shared" ref="U432:V451" si="138">$N432/($K432+$L432)</f>
        <v>5890.9849618699755</v>
      </c>
      <c r="V432" s="52">
        <f t="shared" si="138"/>
        <v>5890.9849618699755</v>
      </c>
      <c r="W432" s="95">
        <v>2023</v>
      </c>
      <c r="X432" s="36" t="e">
        <f>+#REF!-'[1]Приложение №1'!$P1634</f>
        <v>#REF!</v>
      </c>
      <c r="Z432" s="38">
        <f t="shared" si="132"/>
        <v>19345683.869999997</v>
      </c>
      <c r="AA432" s="34">
        <v>12256587.796574939</v>
      </c>
      <c r="AB432" s="34">
        <v>4494523.4791594204</v>
      </c>
      <c r="AC432" s="34">
        <v>0</v>
      </c>
      <c r="AD432" s="34">
        <v>0</v>
      </c>
      <c r="AE432" s="34">
        <v>0</v>
      </c>
      <c r="AF432" s="34"/>
      <c r="AG432" s="34">
        <v>404624.41455659998</v>
      </c>
      <c r="AH432" s="34">
        <v>0</v>
      </c>
      <c r="AI432" s="34">
        <v>0</v>
      </c>
      <c r="AJ432" s="34">
        <v>0</v>
      </c>
      <c r="AK432" s="34">
        <v>0</v>
      </c>
      <c r="AL432" s="34">
        <v>0</v>
      </c>
      <c r="AM432" s="34">
        <v>1621330.1477000001</v>
      </c>
      <c r="AN432" s="39">
        <v>193456.83870000002</v>
      </c>
      <c r="AO432" s="40">
        <v>375161.19330903998</v>
      </c>
      <c r="AP432" s="114">
        <f>+N432-'Приложение №2'!E432</f>
        <v>0</v>
      </c>
      <c r="AQ432" s="1">
        <v>2008581.69</v>
      </c>
      <c r="AR432" s="1">
        <f t="shared" si="137"/>
        <v>559949.4</v>
      </c>
      <c r="AS432" s="1">
        <f>+(K432*10+L432*20)*12*30</f>
        <v>19762920</v>
      </c>
      <c r="AT432" s="36">
        <f t="shared" si="131"/>
        <v>0</v>
      </c>
      <c r="AU432" s="36">
        <f>+P432-'[10]Приложение №1'!$P419</f>
        <v>0</v>
      </c>
      <c r="AV432" s="36">
        <f>+Q432-'[10]Приложение №1'!$Q419</f>
        <v>0</v>
      </c>
      <c r="AW432" s="36">
        <f>+R432-'[10]Приложение №1'!$R419</f>
        <v>0</v>
      </c>
      <c r="AX432" s="36">
        <f>+S432-'[10]Приложение №1'!$S419</f>
        <v>0</v>
      </c>
      <c r="AY432" s="36">
        <f>+T432-'[10]Приложение №1'!$T419</f>
        <v>0</v>
      </c>
    </row>
    <row r="433" spans="1:51" x14ac:dyDescent="0.25">
      <c r="A433" s="98">
        <f t="shared" si="134"/>
        <v>418</v>
      </c>
      <c r="B433" s="99">
        <f t="shared" si="135"/>
        <v>223</v>
      </c>
      <c r="C433" s="92" t="s">
        <v>104</v>
      </c>
      <c r="D433" s="92" t="s">
        <v>435</v>
      </c>
      <c r="E433" s="93">
        <v>1986</v>
      </c>
      <c r="F433" s="93">
        <v>1986</v>
      </c>
      <c r="G433" s="93" t="s">
        <v>45</v>
      </c>
      <c r="H433" s="93">
        <v>5</v>
      </c>
      <c r="I433" s="93">
        <v>4</v>
      </c>
      <c r="J433" s="52">
        <v>4691.8999999999996</v>
      </c>
      <c r="K433" s="52">
        <v>4321.1000000000004</v>
      </c>
      <c r="L433" s="52">
        <v>298</v>
      </c>
      <c r="M433" s="94">
        <v>195</v>
      </c>
      <c r="N433" s="86">
        <f t="shared" si="123"/>
        <v>32574012.911933001</v>
      </c>
      <c r="O433" s="52"/>
      <c r="P433" s="79">
        <v>10129603.428118331</v>
      </c>
      <c r="Q433" s="79"/>
      <c r="R433" s="79">
        <f>+AQ433+AR433</f>
        <v>2387600.1</v>
      </c>
      <c r="S433" s="79">
        <f>+AS433</f>
        <v>17701560</v>
      </c>
      <c r="T433" s="79">
        <f>+'Приложение №2'!E433-'Приложение №1'!P433-'Приложение №1'!Q433-'Приложение №1'!R433-'Приложение №1'!S433</f>
        <v>2355249.3838146701</v>
      </c>
      <c r="U433" s="52">
        <f t="shared" si="138"/>
        <v>7052.0259167225213</v>
      </c>
      <c r="V433" s="52">
        <f t="shared" si="138"/>
        <v>7052.0259167225213</v>
      </c>
      <c r="W433" s="95">
        <v>2023</v>
      </c>
      <c r="X433" s="36" t="e">
        <f>+#REF!-'[1]Приложение №1'!$P1635</f>
        <v>#REF!</v>
      </c>
      <c r="Z433" s="38">
        <f t="shared" si="132"/>
        <v>19513628.469999999</v>
      </c>
      <c r="AA433" s="34">
        <v>12362990.22966462</v>
      </c>
      <c r="AB433" s="34">
        <v>4533541.53030576</v>
      </c>
      <c r="AC433" s="34">
        <v>0</v>
      </c>
      <c r="AD433" s="34">
        <v>0</v>
      </c>
      <c r="AE433" s="34">
        <v>0</v>
      </c>
      <c r="AF433" s="34"/>
      <c r="AG433" s="34">
        <v>408137.05600247998</v>
      </c>
      <c r="AH433" s="34">
        <v>0</v>
      </c>
      <c r="AI433" s="34">
        <v>0</v>
      </c>
      <c r="AJ433" s="34">
        <v>0</v>
      </c>
      <c r="AK433" s="34">
        <v>0</v>
      </c>
      <c r="AL433" s="34">
        <v>0</v>
      </c>
      <c r="AM433" s="34">
        <v>1635405.3101999999</v>
      </c>
      <c r="AN433" s="39">
        <v>195136.28469999999</v>
      </c>
      <c r="AO433" s="40">
        <v>378418.05912714003</v>
      </c>
      <c r="AP433" s="114">
        <f>+N433-'Приложение №2'!E433</f>
        <v>0</v>
      </c>
      <c r="AQ433" s="1">
        <v>1886055.9</v>
      </c>
      <c r="AR433" s="1">
        <f t="shared" si="137"/>
        <v>501544.2</v>
      </c>
      <c r="AS433" s="1">
        <f>+(K433*10+L433*20)*12*30</f>
        <v>17701560</v>
      </c>
      <c r="AT433" s="36">
        <f t="shared" si="131"/>
        <v>0</v>
      </c>
      <c r="AU433" s="36">
        <f>+P433-'[10]Приложение №1'!$P420</f>
        <v>0</v>
      </c>
      <c r="AV433" s="36">
        <f>+Q433-'[10]Приложение №1'!$Q420</f>
        <v>0</v>
      </c>
      <c r="AW433" s="36">
        <f>+R433-'[10]Приложение №1'!$R420</f>
        <v>0</v>
      </c>
      <c r="AX433" s="36">
        <f>+S433-'[10]Приложение №1'!$S420</f>
        <v>0</v>
      </c>
      <c r="AY433" s="36">
        <f>+T433-'[10]Приложение №1'!$T420</f>
        <v>0</v>
      </c>
    </row>
    <row r="434" spans="1:51" x14ac:dyDescent="0.25">
      <c r="A434" s="98">
        <f t="shared" si="134"/>
        <v>419</v>
      </c>
      <c r="B434" s="99">
        <f t="shared" si="135"/>
        <v>224</v>
      </c>
      <c r="C434" s="92" t="s">
        <v>105</v>
      </c>
      <c r="D434" s="92" t="s">
        <v>520</v>
      </c>
      <c r="E434" s="93">
        <v>2003</v>
      </c>
      <c r="F434" s="93">
        <v>2003</v>
      </c>
      <c r="G434" s="93" t="s">
        <v>45</v>
      </c>
      <c r="H434" s="93">
        <v>6</v>
      </c>
      <c r="I434" s="93">
        <v>2</v>
      </c>
      <c r="J434" s="52">
        <v>4628.5</v>
      </c>
      <c r="K434" s="52">
        <v>3639.6</v>
      </c>
      <c r="L434" s="52">
        <v>0</v>
      </c>
      <c r="M434" s="94">
        <v>142</v>
      </c>
      <c r="N434" s="86">
        <f t="shared" si="123"/>
        <v>22010479.830000002</v>
      </c>
      <c r="O434" s="52"/>
      <c r="P434" s="79">
        <v>886090.96180000121</v>
      </c>
      <c r="Q434" s="79"/>
      <c r="R434" s="79">
        <f>+AQ434+AR434</f>
        <v>2164436.5467999997</v>
      </c>
      <c r="S434" s="79">
        <f>+AS434</f>
        <v>17413302.239999998</v>
      </c>
      <c r="T434" s="79">
        <f>+'Приложение №2'!E434-'Приложение №1'!P434-'Приложение №1'!Q434-'Приложение №1'!R434-'Приложение №1'!S434</f>
        <v>1546650.0814000033</v>
      </c>
      <c r="U434" s="52">
        <f t="shared" si="138"/>
        <v>6047.4996785361036</v>
      </c>
      <c r="V434" s="52">
        <f t="shared" si="138"/>
        <v>6047.4996785361036</v>
      </c>
      <c r="W434" s="95">
        <v>2023</v>
      </c>
      <c r="X434" s="36" t="e">
        <f>+#REF!-'[1]Приложение №1'!$P1641</f>
        <v>#REF!</v>
      </c>
      <c r="Z434" s="38">
        <f t="shared" si="132"/>
        <v>22231583.710000001</v>
      </c>
      <c r="AA434" s="34">
        <v>0</v>
      </c>
      <c r="AB434" s="34">
        <v>0</v>
      </c>
      <c r="AC434" s="34">
        <v>0</v>
      </c>
      <c r="AD434" s="34">
        <v>0</v>
      </c>
      <c r="AE434" s="34">
        <v>0</v>
      </c>
      <c r="AF434" s="34"/>
      <c r="AG434" s="34">
        <v>0</v>
      </c>
      <c r="AH434" s="34">
        <v>0</v>
      </c>
      <c r="AI434" s="34">
        <v>19580245.036745403</v>
      </c>
      <c r="AJ434" s="34">
        <v>0</v>
      </c>
      <c r="AK434" s="34">
        <v>0</v>
      </c>
      <c r="AL434" s="34">
        <v>0</v>
      </c>
      <c r="AM434" s="34">
        <v>2000842.5338999999</v>
      </c>
      <c r="AN434" s="39">
        <v>222315.8371</v>
      </c>
      <c r="AO434" s="40">
        <v>428180.3022546001</v>
      </c>
      <c r="AP434" s="114">
        <f>+N434-'Приложение №2'!E434</f>
        <v>0</v>
      </c>
      <c r="AQ434" s="1">
        <v>1671059.65</v>
      </c>
      <c r="AR434" s="1">
        <f>+(K434*13.29+L434*22.52)*12*0.85</f>
        <v>493376.89679999993</v>
      </c>
      <c r="AS434" s="1">
        <f>+(K434*13.29+L434*22.52)*12*30</f>
        <v>17413302.239999998</v>
      </c>
      <c r="AT434" s="36">
        <f t="shared" si="131"/>
        <v>0</v>
      </c>
      <c r="AU434" s="36">
        <f>+P434-'[10]Приложение №1'!$P421</f>
        <v>0</v>
      </c>
      <c r="AV434" s="36">
        <f>+Q434-'[10]Приложение №1'!$Q421</f>
        <v>0</v>
      </c>
      <c r="AW434" s="36">
        <f>+R434-'[10]Приложение №1'!$R421</f>
        <v>0</v>
      </c>
      <c r="AX434" s="36">
        <f>+S434-'[10]Приложение №1'!$S421</f>
        <v>0</v>
      </c>
      <c r="AY434" s="36">
        <f>+T434-'[10]Приложение №1'!$T421</f>
        <v>0</v>
      </c>
    </row>
    <row r="435" spans="1:51" x14ac:dyDescent="0.25">
      <c r="A435" s="98">
        <f t="shared" si="134"/>
        <v>420</v>
      </c>
      <c r="B435" s="99">
        <f t="shared" si="135"/>
        <v>225</v>
      </c>
      <c r="C435" s="92" t="s">
        <v>105</v>
      </c>
      <c r="D435" s="92" t="s">
        <v>436</v>
      </c>
      <c r="E435" s="93">
        <v>1995</v>
      </c>
      <c r="F435" s="93">
        <v>2009</v>
      </c>
      <c r="G435" s="93" t="s">
        <v>45</v>
      </c>
      <c r="H435" s="93">
        <v>5</v>
      </c>
      <c r="I435" s="93">
        <v>2</v>
      </c>
      <c r="J435" s="52">
        <v>2134.1999999999998</v>
      </c>
      <c r="K435" s="52">
        <v>1911.8</v>
      </c>
      <c r="L435" s="52">
        <v>0</v>
      </c>
      <c r="M435" s="94">
        <v>75</v>
      </c>
      <c r="N435" s="86">
        <f t="shared" si="123"/>
        <v>3633489.3452695999</v>
      </c>
      <c r="O435" s="52"/>
      <c r="P435" s="79">
        <v>930573.32250000024</v>
      </c>
      <c r="Q435" s="79"/>
      <c r="R435" s="79">
        <f>+AQ435+AR435</f>
        <v>1062863.97</v>
      </c>
      <c r="S435" s="79">
        <f>+'Приложение №2'!E435-'Приложение №1'!P435-'Приложение №1'!Q435-'Приложение №1'!R435</f>
        <v>1640052.0527695997</v>
      </c>
      <c r="T435" s="79">
        <f>+'Приложение №2'!E435-'Приложение №1'!P435-'Приложение №1'!Q435-'Приложение №1'!R435-'Приложение №1'!S435</f>
        <v>0</v>
      </c>
      <c r="U435" s="52">
        <f t="shared" si="138"/>
        <v>1900.5593395070614</v>
      </c>
      <c r="V435" s="52">
        <f t="shared" si="138"/>
        <v>1900.5593395070614</v>
      </c>
      <c r="W435" s="95">
        <v>2023</v>
      </c>
      <c r="X435" s="36" t="e">
        <f>+#REF!-'[1]Приложение №1'!$P1486</f>
        <v>#REF!</v>
      </c>
      <c r="Z435" s="38">
        <f t="shared" si="132"/>
        <v>11647646.460000001</v>
      </c>
      <c r="AA435" s="34">
        <v>0</v>
      </c>
      <c r="AB435" s="34">
        <v>0</v>
      </c>
      <c r="AC435" s="34">
        <v>0</v>
      </c>
      <c r="AD435" s="34">
        <v>0</v>
      </c>
      <c r="AE435" s="34">
        <v>0</v>
      </c>
      <c r="AF435" s="34"/>
      <c r="AG435" s="34">
        <v>0</v>
      </c>
      <c r="AH435" s="34">
        <v>0</v>
      </c>
      <c r="AI435" s="34">
        <v>10258548.143180402</v>
      </c>
      <c r="AJ435" s="34">
        <v>0</v>
      </c>
      <c r="AK435" s="34">
        <v>0</v>
      </c>
      <c r="AL435" s="34">
        <v>0</v>
      </c>
      <c r="AM435" s="34">
        <v>1048288.1814</v>
      </c>
      <c r="AN435" s="39">
        <v>116476.46460000001</v>
      </c>
      <c r="AO435" s="40">
        <v>224333.67081960003</v>
      </c>
      <c r="AP435" s="114">
        <f>+N435-'Приложение №2'!E435</f>
        <v>0</v>
      </c>
      <c r="AQ435" s="1">
        <v>867860.37</v>
      </c>
      <c r="AR435" s="1">
        <f t="shared" ref="AR435:AR452" si="139">+(K435*10+L435*20)*12*0.85</f>
        <v>195003.6</v>
      </c>
      <c r="AS435" s="1">
        <f>+(K435*10+L435*20)*12*30</f>
        <v>6882480</v>
      </c>
      <c r="AT435" s="36">
        <f t="shared" si="131"/>
        <v>-5242427.9472304005</v>
      </c>
      <c r="AU435" s="36">
        <f>+P435-'[10]Приложение №1'!$P422</f>
        <v>0</v>
      </c>
      <c r="AV435" s="36">
        <f>+Q435-'[10]Приложение №1'!$Q422</f>
        <v>0</v>
      </c>
      <c r="AW435" s="36">
        <f>+R435-'[10]Приложение №1'!$R422</f>
        <v>0</v>
      </c>
      <c r="AX435" s="36">
        <f>+S435-'[10]Приложение №1'!$S422</f>
        <v>0</v>
      </c>
      <c r="AY435" s="36">
        <f>+T435-'[10]Приложение №1'!$T422</f>
        <v>0</v>
      </c>
    </row>
    <row r="436" spans="1:51" x14ac:dyDescent="0.25">
      <c r="A436" s="98">
        <f t="shared" si="134"/>
        <v>421</v>
      </c>
      <c r="B436" s="99">
        <f t="shared" si="135"/>
        <v>226</v>
      </c>
      <c r="C436" s="92" t="s">
        <v>254</v>
      </c>
      <c r="D436" s="92" t="s">
        <v>523</v>
      </c>
      <c r="E436" s="93">
        <v>1982</v>
      </c>
      <c r="F436" s="93">
        <v>1982</v>
      </c>
      <c r="G436" s="93" t="s">
        <v>45</v>
      </c>
      <c r="H436" s="93">
        <v>5</v>
      </c>
      <c r="I436" s="93">
        <v>1</v>
      </c>
      <c r="J436" s="52">
        <v>982.9</v>
      </c>
      <c r="K436" s="52">
        <v>982.9</v>
      </c>
      <c r="L436" s="52">
        <v>0</v>
      </c>
      <c r="M436" s="94">
        <v>23</v>
      </c>
      <c r="N436" s="86">
        <f t="shared" si="123"/>
        <v>1832846.1297638123</v>
      </c>
      <c r="O436" s="52"/>
      <c r="P436" s="79">
        <v>1398916.8396544</v>
      </c>
      <c r="Q436" s="79"/>
      <c r="R436" s="79">
        <f>+AR436</f>
        <v>100255.8</v>
      </c>
      <c r="S436" s="79">
        <v>0</v>
      </c>
      <c r="T436" s="79">
        <f>+'Приложение №2'!E436-'Приложение №1'!P436-'Приложение №1'!Q436-'Приложение №1'!R436-'Приложение №1'!S436</f>
        <v>333673.49010941229</v>
      </c>
      <c r="U436" s="52">
        <f t="shared" si="138"/>
        <v>1864.7330651783623</v>
      </c>
      <c r="V436" s="52">
        <f t="shared" si="138"/>
        <v>1864.7330651783623</v>
      </c>
      <c r="W436" s="95">
        <v>2023</v>
      </c>
      <c r="X436" s="36" t="e">
        <f>+#REF!-'[1]Приложение №1'!$P1857</f>
        <v>#REF!</v>
      </c>
      <c r="Z436" s="38">
        <f t="shared" si="132"/>
        <v>25846647.639999997</v>
      </c>
      <c r="AA436" s="34">
        <v>3015626.05896552</v>
      </c>
      <c r="AB436" s="34">
        <v>1381996.98965328</v>
      </c>
      <c r="AC436" s="34">
        <v>1398423.8962755599</v>
      </c>
      <c r="AD436" s="34">
        <v>910108.47884880006</v>
      </c>
      <c r="AE436" s="34">
        <v>0</v>
      </c>
      <c r="AF436" s="34"/>
      <c r="AG436" s="34">
        <v>91642.682540640002</v>
      </c>
      <c r="AH436" s="34">
        <v>0</v>
      </c>
      <c r="AI436" s="34">
        <v>7209302.2726031998</v>
      </c>
      <c r="AJ436" s="34">
        <v>0</v>
      </c>
      <c r="AK436" s="34">
        <v>3664064.3373272396</v>
      </c>
      <c r="AL436" s="34">
        <v>4963125.4813509602</v>
      </c>
      <c r="AM436" s="34">
        <v>2458924.8816</v>
      </c>
      <c r="AN436" s="39">
        <v>258466.47640000001</v>
      </c>
      <c r="AO436" s="40">
        <v>494966.08443480008</v>
      </c>
      <c r="AP436" s="114">
        <f>+N436-'Приложение №2'!E436</f>
        <v>0</v>
      </c>
      <c r="AQ436" s="36">
        <f>344430.27-R177</f>
        <v>244174.47000000003</v>
      </c>
      <c r="AR436" s="1">
        <f t="shared" si="139"/>
        <v>100255.8</v>
      </c>
      <c r="AS436" s="1">
        <f>+(K436*10+L436*20)*12*30-S177</f>
        <v>-61819.558963201009</v>
      </c>
      <c r="AT436" s="36">
        <f t="shared" si="131"/>
        <v>61819.558963201009</v>
      </c>
      <c r="AU436" s="36">
        <f>+P436-'[10]Приложение №1'!$P423</f>
        <v>0</v>
      </c>
      <c r="AV436" s="36">
        <f>+Q436-'[10]Приложение №1'!$Q423</f>
        <v>0</v>
      </c>
      <c r="AW436" s="36">
        <f>+R436-'[10]Приложение №1'!$R423</f>
        <v>0</v>
      </c>
      <c r="AX436" s="36">
        <f>+S436-'[10]Приложение №1'!$S423</f>
        <v>0</v>
      </c>
      <c r="AY436" s="36">
        <f>+T436-'[10]Приложение №1'!$T423</f>
        <v>0</v>
      </c>
    </row>
    <row r="437" spans="1:51" x14ac:dyDescent="0.25">
      <c r="A437" s="98">
        <f t="shared" si="134"/>
        <v>422</v>
      </c>
      <c r="B437" s="99">
        <f t="shared" si="135"/>
        <v>227</v>
      </c>
      <c r="C437" s="92" t="s">
        <v>254</v>
      </c>
      <c r="D437" s="92" t="s">
        <v>438</v>
      </c>
      <c r="E437" s="93">
        <v>1979</v>
      </c>
      <c r="F437" s="93">
        <v>2013</v>
      </c>
      <c r="G437" s="93" t="s">
        <v>45</v>
      </c>
      <c r="H437" s="93">
        <v>4</v>
      </c>
      <c r="I437" s="93">
        <v>2</v>
      </c>
      <c r="J437" s="52">
        <v>1304.3</v>
      </c>
      <c r="K437" s="52">
        <v>1304.3</v>
      </c>
      <c r="L437" s="52">
        <v>0</v>
      </c>
      <c r="M437" s="94">
        <v>47</v>
      </c>
      <c r="N437" s="86">
        <f t="shared" si="123"/>
        <v>8034419.9657033104</v>
      </c>
      <c r="O437" s="52"/>
      <c r="P437" s="79">
        <v>2682675.2085677697</v>
      </c>
      <c r="Q437" s="79"/>
      <c r="R437" s="79">
        <f>+AR437</f>
        <v>133038.6</v>
      </c>
      <c r="S437" s="79">
        <f>+AS437</f>
        <v>4695480</v>
      </c>
      <c r="T437" s="79">
        <f>+'Приложение №2'!E437-'Приложение №1'!P437-'Приложение №1'!Q437-'Приложение №1'!R437-'Приложение №1'!S437</f>
        <v>523226.15713554062</v>
      </c>
      <c r="U437" s="52">
        <f t="shared" si="138"/>
        <v>6159.9478384599488</v>
      </c>
      <c r="V437" s="52">
        <f t="shared" si="138"/>
        <v>6159.9478384599488</v>
      </c>
      <c r="W437" s="95">
        <v>2023</v>
      </c>
      <c r="X437" s="36" t="e">
        <f>+#REF!-'[1]Приложение №1'!$P1474</f>
        <v>#REF!</v>
      </c>
      <c r="Z437" s="38">
        <f t="shared" si="132"/>
        <v>28614187.700000003</v>
      </c>
      <c r="AA437" s="34">
        <v>0</v>
      </c>
      <c r="AB437" s="34">
        <v>0</v>
      </c>
      <c r="AC437" s="34">
        <v>1925825.0481519001</v>
      </c>
      <c r="AD437" s="34">
        <v>1253346.5063616</v>
      </c>
      <c r="AE437" s="34">
        <v>0</v>
      </c>
      <c r="AF437" s="34"/>
      <c r="AG437" s="34">
        <v>0</v>
      </c>
      <c r="AH437" s="34">
        <v>0</v>
      </c>
      <c r="AI437" s="34">
        <v>9928216.292715</v>
      </c>
      <c r="AJ437" s="34">
        <v>0</v>
      </c>
      <c r="AK437" s="34">
        <v>5045928.4281096598</v>
      </c>
      <c r="AL437" s="34">
        <v>6834917.0833343398</v>
      </c>
      <c r="AM437" s="34">
        <v>2793370.4105000002</v>
      </c>
      <c r="AN437" s="39">
        <v>286141.87699999998</v>
      </c>
      <c r="AO437" s="40">
        <v>546442.05382749997</v>
      </c>
      <c r="AP437" s="114">
        <f>+N437-'Приложение №2'!E437</f>
        <v>0</v>
      </c>
      <c r="AQ437" s="36">
        <f>505122.22</f>
        <v>505122.22</v>
      </c>
      <c r="AR437" s="1">
        <f t="shared" si="139"/>
        <v>133038.6</v>
      </c>
      <c r="AS437" s="1">
        <f>+(K437*10+L437*20)*12*30</f>
        <v>4695480</v>
      </c>
      <c r="AT437" s="36">
        <f t="shared" si="131"/>
        <v>0</v>
      </c>
      <c r="AU437" s="36">
        <f>+P437-'[10]Приложение №1'!$P424</f>
        <v>0</v>
      </c>
      <c r="AV437" s="36">
        <f>+Q437-'[10]Приложение №1'!$Q424</f>
        <v>0</v>
      </c>
      <c r="AW437" s="36">
        <f>+R437-'[10]Приложение №1'!$R424</f>
        <v>0</v>
      </c>
      <c r="AX437" s="36">
        <f>+S437-'[10]Приложение №1'!$S424</f>
        <v>0</v>
      </c>
      <c r="AY437" s="36">
        <f>+T437-'[10]Приложение №1'!$T424</f>
        <v>0</v>
      </c>
    </row>
    <row r="438" spans="1:51" x14ac:dyDescent="0.25">
      <c r="A438" s="98">
        <f t="shared" si="134"/>
        <v>423</v>
      </c>
      <c r="B438" s="99">
        <f t="shared" si="135"/>
        <v>228</v>
      </c>
      <c r="C438" s="92" t="s">
        <v>254</v>
      </c>
      <c r="D438" s="92" t="s">
        <v>256</v>
      </c>
      <c r="E438" s="93">
        <v>1979</v>
      </c>
      <c r="F438" s="93">
        <v>1979</v>
      </c>
      <c r="G438" s="93" t="s">
        <v>45</v>
      </c>
      <c r="H438" s="93">
        <v>4</v>
      </c>
      <c r="I438" s="93">
        <v>2</v>
      </c>
      <c r="J438" s="52">
        <v>1251.7</v>
      </c>
      <c r="K438" s="52">
        <v>1251.7</v>
      </c>
      <c r="L438" s="52">
        <v>0</v>
      </c>
      <c r="M438" s="94">
        <v>44</v>
      </c>
      <c r="N438" s="86">
        <f t="shared" si="123"/>
        <v>9688406.258375138</v>
      </c>
      <c r="O438" s="52"/>
      <c r="P438" s="79">
        <v>2843838.4141774648</v>
      </c>
      <c r="Q438" s="79"/>
      <c r="R438" s="79">
        <f>+AR438</f>
        <v>127673.4</v>
      </c>
      <c r="S438" s="79">
        <f>+AS438</f>
        <v>3216138.08</v>
      </c>
      <c r="T438" s="79">
        <f>+'Приложение №2'!E438-'Приложение №1'!P438-'Приложение №1'!Q438-'Приложение №1'!R438-'Приложение №1'!S438</f>
        <v>3500756.3641976733</v>
      </c>
      <c r="U438" s="52">
        <f t="shared" si="138"/>
        <v>7740.198336961842</v>
      </c>
      <c r="V438" s="52">
        <f t="shared" si="138"/>
        <v>7740.198336961842</v>
      </c>
      <c r="W438" s="95">
        <v>2023</v>
      </c>
      <c r="X438" s="36" t="e">
        <f>+#REF!-'[1]Приложение №1'!$P1191</f>
        <v>#REF!</v>
      </c>
      <c r="Z438" s="38">
        <f t="shared" si="132"/>
        <v>10704920.850000001</v>
      </c>
      <c r="AA438" s="34">
        <v>4162366.3452462004</v>
      </c>
      <c r="AB438" s="34">
        <v>1907523.5611068003</v>
      </c>
      <c r="AC438" s="34">
        <v>1930197.0630411</v>
      </c>
      <c r="AD438" s="34">
        <v>1256191.858278</v>
      </c>
      <c r="AE438" s="34">
        <v>0</v>
      </c>
      <c r="AF438" s="34"/>
      <c r="AG438" s="34">
        <v>126491.2857684</v>
      </c>
      <c r="AH438" s="34">
        <v>0</v>
      </c>
      <c r="AI438" s="34"/>
      <c r="AJ438" s="34">
        <v>0</v>
      </c>
      <c r="AK438" s="34"/>
      <c r="AL438" s="34"/>
      <c r="AM438" s="34">
        <v>1009919.3489999999</v>
      </c>
      <c r="AN438" s="39">
        <v>107049.20850000002</v>
      </c>
      <c r="AO438" s="40">
        <v>205182.17905950005</v>
      </c>
      <c r="AP438" s="114">
        <f>+N438-'Приложение №2'!E438</f>
        <v>0</v>
      </c>
      <c r="AQ438" s="36">
        <f>438075.68</f>
        <v>438075.68</v>
      </c>
      <c r="AR438" s="1">
        <f t="shared" si="139"/>
        <v>127673.4</v>
      </c>
      <c r="AS438" s="1">
        <f>+(K438*10+L438*20)*12*30-1289981.92</f>
        <v>3216138.08</v>
      </c>
      <c r="AT438" s="36">
        <f t="shared" si="131"/>
        <v>0</v>
      </c>
      <c r="AU438" s="36">
        <f>+P438-'[10]Приложение №1'!$P425</f>
        <v>0</v>
      </c>
      <c r="AV438" s="36">
        <f>+Q438-'[10]Приложение №1'!$Q425</f>
        <v>0</v>
      </c>
      <c r="AW438" s="36">
        <f>+R438-'[10]Приложение №1'!$R425</f>
        <v>0</v>
      </c>
      <c r="AX438" s="36">
        <f>+S438-'[10]Приложение №1'!$S425</f>
        <v>0</v>
      </c>
      <c r="AY438" s="36">
        <f>+T438-'[10]Приложение №1'!$T425</f>
        <v>0</v>
      </c>
    </row>
    <row r="439" spans="1:51" x14ac:dyDescent="0.25">
      <c r="A439" s="98">
        <f t="shared" si="134"/>
        <v>424</v>
      </c>
      <c r="B439" s="99">
        <f t="shared" si="135"/>
        <v>229</v>
      </c>
      <c r="C439" s="92" t="s">
        <v>254</v>
      </c>
      <c r="D439" s="92" t="s">
        <v>257</v>
      </c>
      <c r="E439" s="93">
        <v>1972</v>
      </c>
      <c r="F439" s="93">
        <v>1972</v>
      </c>
      <c r="G439" s="93" t="s">
        <v>45</v>
      </c>
      <c r="H439" s="93">
        <v>4</v>
      </c>
      <c r="I439" s="93">
        <v>2</v>
      </c>
      <c r="J439" s="52">
        <v>1471.5</v>
      </c>
      <c r="K439" s="52">
        <v>1257.9000000000001</v>
      </c>
      <c r="L439" s="52">
        <v>0</v>
      </c>
      <c r="M439" s="94">
        <v>37</v>
      </c>
      <c r="N439" s="86">
        <f t="shared" si="123"/>
        <v>6648750.9974127999</v>
      </c>
      <c r="O439" s="52"/>
      <c r="P439" s="79">
        <v>331357.31247093313</v>
      </c>
      <c r="Q439" s="79"/>
      <c r="R439" s="79">
        <f t="shared" ref="R439:R461" si="140">+AQ439+AR439</f>
        <v>466035.92</v>
      </c>
      <c r="S439" s="79">
        <f>+AS439</f>
        <v>4528440</v>
      </c>
      <c r="T439" s="79">
        <f>+'Приложение №2'!E439-'Приложение №1'!P439-'Приложение №1'!Q439-'Приложение №1'!R439-'Приложение №1'!S439</f>
        <v>1322917.7649418665</v>
      </c>
      <c r="U439" s="52">
        <f t="shared" si="138"/>
        <v>5285.5958322702909</v>
      </c>
      <c r="V439" s="52">
        <f t="shared" si="138"/>
        <v>5285.5958322702909</v>
      </c>
      <c r="W439" s="95">
        <v>2023</v>
      </c>
      <c r="X439" s="36" t="e">
        <f>+#REF!-'[1]Приложение №1'!$P859</f>
        <v>#REF!</v>
      </c>
      <c r="Z439" s="38">
        <f t="shared" si="132"/>
        <v>16159497.98</v>
      </c>
      <c r="AA439" s="34">
        <v>0</v>
      </c>
      <c r="AB439" s="34">
        <v>0</v>
      </c>
      <c r="AC439" s="34">
        <v>0</v>
      </c>
      <c r="AD439" s="34">
        <v>0</v>
      </c>
      <c r="AE439" s="34">
        <v>0</v>
      </c>
      <c r="AF439" s="34"/>
      <c r="AG439" s="34">
        <v>0</v>
      </c>
      <c r="AH439" s="34">
        <v>0</v>
      </c>
      <c r="AI439" s="34">
        <v>0</v>
      </c>
      <c r="AJ439" s="34">
        <v>0</v>
      </c>
      <c r="AK439" s="34">
        <v>5977461.9471230991</v>
      </c>
      <c r="AL439" s="34">
        <v>8096717.4565498196</v>
      </c>
      <c r="AM439" s="34">
        <v>1615949.7980000002</v>
      </c>
      <c r="AN439" s="39">
        <v>161594.9798</v>
      </c>
      <c r="AO439" s="40">
        <v>307773.79852707998</v>
      </c>
      <c r="AP439" s="114">
        <f>+N439-'Приложение №2'!E439</f>
        <v>0</v>
      </c>
      <c r="AQ439" s="1">
        <f>337730.12</f>
        <v>337730.12</v>
      </c>
      <c r="AR439" s="1">
        <f t="shared" si="139"/>
        <v>128305.8</v>
      </c>
      <c r="AS439" s="1">
        <f>+(K439*10+L439*20)*12*30</f>
        <v>4528440</v>
      </c>
      <c r="AT439" s="36">
        <f t="shared" si="131"/>
        <v>0</v>
      </c>
      <c r="AU439" s="36">
        <f>+P439-'[10]Приложение №1'!$P426</f>
        <v>0</v>
      </c>
      <c r="AV439" s="36">
        <f>+Q439-'[10]Приложение №1'!$Q426</f>
        <v>0</v>
      </c>
      <c r="AW439" s="36">
        <f>+R439-'[10]Приложение №1'!$R426</f>
        <v>0</v>
      </c>
      <c r="AX439" s="36">
        <f>+S439-'[10]Приложение №1'!$S426</f>
        <v>0</v>
      </c>
      <c r="AY439" s="36">
        <f>+T439-'[10]Приложение №1'!$T426</f>
        <v>0</v>
      </c>
    </row>
    <row r="440" spans="1:51" x14ac:dyDescent="0.25">
      <c r="A440" s="98">
        <f t="shared" si="134"/>
        <v>425</v>
      </c>
      <c r="B440" s="99">
        <f t="shared" si="135"/>
        <v>230</v>
      </c>
      <c r="C440" s="92" t="s">
        <v>254</v>
      </c>
      <c r="D440" s="92" t="s">
        <v>439</v>
      </c>
      <c r="E440" s="93">
        <v>1975</v>
      </c>
      <c r="F440" s="93">
        <v>2010</v>
      </c>
      <c r="G440" s="93" t="s">
        <v>45</v>
      </c>
      <c r="H440" s="93">
        <v>4</v>
      </c>
      <c r="I440" s="93">
        <v>2</v>
      </c>
      <c r="J440" s="52">
        <v>1415.4</v>
      </c>
      <c r="K440" s="52">
        <v>1415.4</v>
      </c>
      <c r="L440" s="52">
        <v>0</v>
      </c>
      <c r="M440" s="94">
        <v>39</v>
      </c>
      <c r="N440" s="86">
        <f t="shared" si="123"/>
        <v>9102569.4658067226</v>
      </c>
      <c r="O440" s="52"/>
      <c r="P440" s="79">
        <v>1386547.1137890664</v>
      </c>
      <c r="Q440" s="79"/>
      <c r="R440" s="79">
        <f t="shared" si="140"/>
        <v>231788.24</v>
      </c>
      <c r="S440" s="79">
        <f>+AS440</f>
        <v>4466725.7279000003</v>
      </c>
      <c r="T440" s="79">
        <f>+'Приложение №2'!E440-'Приложение №1'!P440-'Приложение №1'!Q440-'Приложение №1'!R440-'Приложение №1'!S440</f>
        <v>3017508.3841176555</v>
      </c>
      <c r="U440" s="52">
        <f t="shared" si="138"/>
        <v>6431.0933063492457</v>
      </c>
      <c r="V440" s="52">
        <f t="shared" si="138"/>
        <v>6431.0933063492457</v>
      </c>
      <c r="W440" s="95">
        <v>2023</v>
      </c>
      <c r="X440" s="36" t="e">
        <f>+#REF!-'[1]Приложение №1'!$P1245</f>
        <v>#REF!</v>
      </c>
      <c r="Z440" s="38">
        <f t="shared" si="132"/>
        <v>29462353.34</v>
      </c>
      <c r="AA440" s="34">
        <v>0</v>
      </c>
      <c r="AB440" s="34">
        <v>0</v>
      </c>
      <c r="AC440" s="34">
        <v>1982909.2719916198</v>
      </c>
      <c r="AD440" s="34">
        <v>1290497.4993876</v>
      </c>
      <c r="AE440" s="34">
        <v>0</v>
      </c>
      <c r="AF440" s="34"/>
      <c r="AG440" s="34">
        <v>0</v>
      </c>
      <c r="AH440" s="34">
        <v>0</v>
      </c>
      <c r="AI440" s="34">
        <v>10222502.889866399</v>
      </c>
      <c r="AJ440" s="34">
        <v>0</v>
      </c>
      <c r="AK440" s="34">
        <v>5195496.9927289803</v>
      </c>
      <c r="AL440" s="34">
        <v>7037513.8477249201</v>
      </c>
      <c r="AM440" s="34">
        <v>2876169.9234000002</v>
      </c>
      <c r="AN440" s="39">
        <v>294623.53340000001</v>
      </c>
      <c r="AO440" s="40">
        <v>562639.38150048</v>
      </c>
      <c r="AP440" s="114">
        <f>+N440-'Приложение №2'!E440</f>
        <v>0</v>
      </c>
      <c r="AQ440" s="1">
        <f>559628.74-472211.3</f>
        <v>87417.44</v>
      </c>
      <c r="AR440" s="1">
        <f t="shared" si="139"/>
        <v>144370.79999999999</v>
      </c>
      <c r="AS440" s="1">
        <f>+(K440*10+L440*20)*12*30-628714.2721</f>
        <v>4466725.7279000003</v>
      </c>
      <c r="AT440" s="36">
        <f t="shared" si="131"/>
        <v>0</v>
      </c>
      <c r="AU440" s="36">
        <f>+P440-'[10]Приложение №1'!$P427</f>
        <v>0</v>
      </c>
      <c r="AV440" s="36">
        <f>+Q440-'[10]Приложение №1'!$Q427</f>
        <v>0</v>
      </c>
      <c r="AW440" s="36">
        <f>+R440-'[10]Приложение №1'!$R427</f>
        <v>0</v>
      </c>
      <c r="AX440" s="36">
        <f>+S440-'[10]Приложение №1'!$S427</f>
        <v>0</v>
      </c>
      <c r="AY440" s="36">
        <f>+T440-'[10]Приложение №1'!$T427</f>
        <v>0</v>
      </c>
    </row>
    <row r="441" spans="1:51" x14ac:dyDescent="0.25">
      <c r="A441" s="98">
        <f t="shared" si="134"/>
        <v>426</v>
      </c>
      <c r="B441" s="99">
        <f t="shared" si="135"/>
        <v>231</v>
      </c>
      <c r="C441" s="92" t="s">
        <v>254</v>
      </c>
      <c r="D441" s="92" t="s">
        <v>437</v>
      </c>
      <c r="E441" s="93">
        <v>1989</v>
      </c>
      <c r="F441" s="93">
        <v>2013</v>
      </c>
      <c r="G441" s="93" t="s">
        <v>45</v>
      </c>
      <c r="H441" s="93">
        <v>5</v>
      </c>
      <c r="I441" s="93">
        <v>3</v>
      </c>
      <c r="J441" s="52">
        <v>2867.1</v>
      </c>
      <c r="K441" s="52">
        <v>2862</v>
      </c>
      <c r="L441" s="52">
        <v>0</v>
      </c>
      <c r="M441" s="94">
        <v>82</v>
      </c>
      <c r="N441" s="86">
        <f t="shared" si="123"/>
        <v>7717731.9717803607</v>
      </c>
      <c r="O441" s="52"/>
      <c r="P441" s="79">
        <f>+'Приложение №2'!E441-'Приложение №1'!R441-'Приложение №1'!S441</f>
        <v>6571877.8117803605</v>
      </c>
      <c r="Q441" s="79"/>
      <c r="R441" s="79">
        <f t="shared" si="140"/>
        <v>1145854.1600000001</v>
      </c>
      <c r="S441" s="79"/>
      <c r="T441" s="79"/>
      <c r="U441" s="52">
        <f t="shared" si="138"/>
        <v>2696.6219328373027</v>
      </c>
      <c r="V441" s="52">
        <f t="shared" si="138"/>
        <v>2696.6219328373027</v>
      </c>
      <c r="W441" s="95">
        <v>2023</v>
      </c>
      <c r="X441" s="36" t="e">
        <f>+#REF!-'[1]Приложение №1'!$P1492</f>
        <v>#REF!</v>
      </c>
      <c r="Z441" s="38">
        <f t="shared" si="132"/>
        <v>8541004.8900000006</v>
      </c>
      <c r="AA441" s="34">
        <v>0</v>
      </c>
      <c r="AB441" s="34">
        <v>0</v>
      </c>
      <c r="AC441" s="34">
        <v>4445034.5403198004</v>
      </c>
      <c r="AD441" s="34">
        <v>2892873.6360392398</v>
      </c>
      <c r="AE441" s="34">
        <v>0</v>
      </c>
      <c r="AF441" s="34"/>
      <c r="AG441" s="34">
        <v>0</v>
      </c>
      <c r="AH441" s="34">
        <v>0</v>
      </c>
      <c r="AI441" s="34">
        <v>0</v>
      </c>
      <c r="AJ441" s="34">
        <v>0</v>
      </c>
      <c r="AK441" s="34">
        <v>0</v>
      </c>
      <c r="AL441" s="34">
        <v>0</v>
      </c>
      <c r="AM441" s="34">
        <v>957221.47470000014</v>
      </c>
      <c r="AN441" s="39">
        <v>85410.048900000009</v>
      </c>
      <c r="AO441" s="40">
        <v>160465.19004096001</v>
      </c>
      <c r="AP441" s="114">
        <f>+N441-'Приложение №2'!E441</f>
        <v>0</v>
      </c>
      <c r="AQ441" s="1">
        <v>853930.16</v>
      </c>
      <c r="AR441" s="1">
        <f t="shared" si="139"/>
        <v>291924</v>
      </c>
      <c r="AS441" s="1">
        <f>+(K441*10+L441*20)*12*30</f>
        <v>10303200</v>
      </c>
      <c r="AT441" s="36">
        <f t="shared" si="131"/>
        <v>-10303200</v>
      </c>
      <c r="AU441" s="36">
        <f>+P441-'[10]Приложение №1'!$P428</f>
        <v>0</v>
      </c>
      <c r="AV441" s="36">
        <f>+Q441-'[10]Приложение №1'!$Q428</f>
        <v>0</v>
      </c>
      <c r="AW441" s="36">
        <f>+R441-'[10]Приложение №1'!$R428</f>
        <v>0</v>
      </c>
      <c r="AX441" s="36">
        <f>+S441-'[10]Приложение №1'!$S428</f>
        <v>0</v>
      </c>
      <c r="AY441" s="36">
        <f>+T441-'[10]Приложение №1'!$T428</f>
        <v>0</v>
      </c>
    </row>
    <row r="442" spans="1:51" x14ac:dyDescent="0.25">
      <c r="A442" s="98">
        <f t="shared" si="134"/>
        <v>427</v>
      </c>
      <c r="B442" s="99">
        <f t="shared" si="135"/>
        <v>232</v>
      </c>
      <c r="C442" s="92" t="s">
        <v>254</v>
      </c>
      <c r="D442" s="92" t="s">
        <v>255</v>
      </c>
      <c r="E442" s="93">
        <v>1971</v>
      </c>
      <c r="F442" s="93">
        <v>2012</v>
      </c>
      <c r="G442" s="93" t="s">
        <v>45</v>
      </c>
      <c r="H442" s="93">
        <v>4</v>
      </c>
      <c r="I442" s="93">
        <v>4</v>
      </c>
      <c r="J442" s="52">
        <v>2748.3</v>
      </c>
      <c r="K442" s="52">
        <v>2738.3</v>
      </c>
      <c r="L442" s="52">
        <v>0</v>
      </c>
      <c r="M442" s="94">
        <v>105</v>
      </c>
      <c r="N442" s="86">
        <f t="shared" si="123"/>
        <v>6161823.34667484</v>
      </c>
      <c r="O442" s="52"/>
      <c r="P442" s="79">
        <v>3797418.9970000004</v>
      </c>
      <c r="Q442" s="79"/>
      <c r="R442" s="79">
        <f t="shared" si="140"/>
        <v>1250766.44</v>
      </c>
      <c r="S442" s="79">
        <f>+'Приложение №2'!E442-'Приложение №1'!R442-P442</f>
        <v>1113637.9096748391</v>
      </c>
      <c r="T442" s="79">
        <f>+'Приложение №2'!E442-'Приложение №1'!P442-'Приложение №1'!Q442-'Приложение №1'!R442-'Приложение №1'!S442</f>
        <v>0</v>
      </c>
      <c r="U442" s="52">
        <f t="shared" si="138"/>
        <v>2250.2367697749842</v>
      </c>
      <c r="V442" s="52">
        <f t="shared" si="138"/>
        <v>2250.2367697749842</v>
      </c>
      <c r="W442" s="95">
        <v>2023</v>
      </c>
      <c r="X442" s="36" t="e">
        <f>+#REF!-'[1]Приложение №1'!$P1105</f>
        <v>#REF!</v>
      </c>
      <c r="Z442" s="38">
        <f t="shared" ref="Z442:Z470" si="141">SUM(AA442:AO442)</f>
        <v>62662210.079999991</v>
      </c>
      <c r="AA442" s="34">
        <v>0</v>
      </c>
      <c r="AB442" s="34">
        <v>0</v>
      </c>
      <c r="AC442" s="34">
        <v>4217364.3079906795</v>
      </c>
      <c r="AD442" s="34">
        <v>2744703.5403370801</v>
      </c>
      <c r="AE442" s="34">
        <v>0</v>
      </c>
      <c r="AF442" s="34"/>
      <c r="AG442" s="34">
        <v>0</v>
      </c>
      <c r="AH442" s="34">
        <v>0</v>
      </c>
      <c r="AI442" s="34">
        <v>21741801.005597401</v>
      </c>
      <c r="AJ442" s="34">
        <v>0</v>
      </c>
      <c r="AK442" s="34">
        <v>11050078.731239939</v>
      </c>
      <c r="AL442" s="34">
        <v>14967785.027242739</v>
      </c>
      <c r="AM442" s="34">
        <v>6117201.9047999997</v>
      </c>
      <c r="AN442" s="39">
        <v>626622.10080000001</v>
      </c>
      <c r="AO442" s="40">
        <v>1196653.4619921602</v>
      </c>
      <c r="AP442" s="114">
        <f>+N442-'Приложение №2'!E442</f>
        <v>0</v>
      </c>
      <c r="AQ442" s="1">
        <v>971459.84</v>
      </c>
      <c r="AR442" s="1">
        <f t="shared" si="139"/>
        <v>279306.59999999998</v>
      </c>
      <c r="AS442" s="1">
        <f>+(K442*10+L442*20)*12*30</f>
        <v>9857880</v>
      </c>
      <c r="AT442" s="36">
        <f t="shared" si="131"/>
        <v>-8744242.0903251618</v>
      </c>
      <c r="AU442" s="36">
        <f>+P442-'[10]Приложение №1'!$P429</f>
        <v>0</v>
      </c>
      <c r="AV442" s="36">
        <f>+Q442-'[10]Приложение №1'!$Q429</f>
        <v>0</v>
      </c>
      <c r="AW442" s="36">
        <f>+R442-'[10]Приложение №1'!$R429</f>
        <v>0</v>
      </c>
      <c r="AX442" s="36">
        <f>+S442-'[10]Приложение №1'!$S429</f>
        <v>0</v>
      </c>
      <c r="AY442" s="36">
        <f>+T442-'[10]Приложение №1'!$T429</f>
        <v>0</v>
      </c>
    </row>
    <row r="443" spans="1:51" x14ac:dyDescent="0.25">
      <c r="A443" s="98">
        <f t="shared" ref="A443:A470" si="142">+A442+1</f>
        <v>428</v>
      </c>
      <c r="B443" s="99">
        <f t="shared" ref="B443:B470" si="143">+B442+1</f>
        <v>233</v>
      </c>
      <c r="C443" s="92" t="s">
        <v>254</v>
      </c>
      <c r="D443" s="92" t="s">
        <v>524</v>
      </c>
      <c r="E443" s="93">
        <v>1981</v>
      </c>
      <c r="F443" s="93">
        <v>1981</v>
      </c>
      <c r="G443" s="93" t="s">
        <v>45</v>
      </c>
      <c r="H443" s="93">
        <v>4</v>
      </c>
      <c r="I443" s="93">
        <v>2</v>
      </c>
      <c r="J443" s="52">
        <v>1312.5</v>
      </c>
      <c r="K443" s="52">
        <v>1312.5</v>
      </c>
      <c r="L443" s="52">
        <v>0</v>
      </c>
      <c r="M443" s="94">
        <v>60</v>
      </c>
      <c r="N443" s="86">
        <f t="shared" si="123"/>
        <v>8194296.4237568006</v>
      </c>
      <c r="O443" s="52"/>
      <c r="P443" s="79">
        <v>1276378.0712522666</v>
      </c>
      <c r="Q443" s="79"/>
      <c r="R443" s="79">
        <f t="shared" si="140"/>
        <v>169987.72999999998</v>
      </c>
      <c r="S443" s="79">
        <f>+AS443</f>
        <v>4469610.4400000004</v>
      </c>
      <c r="T443" s="79">
        <f>+'Приложение №2'!E443-'Приложение №1'!P443-'Приложение №1'!Q443-'Приложение №1'!R443-'Приложение №1'!S443</f>
        <v>2278320.1825045338</v>
      </c>
      <c r="U443" s="52">
        <f t="shared" si="138"/>
        <v>6243.2734657194669</v>
      </c>
      <c r="V443" s="52">
        <f t="shared" si="138"/>
        <v>6243.2734657194669</v>
      </c>
      <c r="W443" s="95">
        <v>2023</v>
      </c>
      <c r="X443" s="36" t="e">
        <f>+#REF!-'[1]Приложение №1'!$P1675</f>
        <v>#REF!</v>
      </c>
      <c r="Z443" s="38">
        <f t="shared" si="141"/>
        <v>36563550.32</v>
      </c>
      <c r="AA443" s="34">
        <v>4266007.5956097599</v>
      </c>
      <c r="AB443" s="34">
        <v>1955020.1317046401</v>
      </c>
      <c r="AC443" s="34">
        <v>1978258.1947312797</v>
      </c>
      <c r="AD443" s="34">
        <v>1287470.5310543999</v>
      </c>
      <c r="AE443" s="34">
        <v>0</v>
      </c>
      <c r="AF443" s="34"/>
      <c r="AG443" s="34">
        <v>129640.86798431998</v>
      </c>
      <c r="AH443" s="34">
        <v>0</v>
      </c>
      <c r="AI443" s="34">
        <v>10198525.1661216</v>
      </c>
      <c r="AJ443" s="34">
        <v>0</v>
      </c>
      <c r="AK443" s="34">
        <v>5183310.5259751193</v>
      </c>
      <c r="AL443" s="34">
        <v>7021006.7784964805</v>
      </c>
      <c r="AM443" s="34">
        <v>3478479.1008000001</v>
      </c>
      <c r="AN443" s="39">
        <v>365635.50320000004</v>
      </c>
      <c r="AO443" s="40">
        <v>700195.92432240013</v>
      </c>
      <c r="AP443" s="114">
        <f>+N443-'Приложение №2'!E443</f>
        <v>0</v>
      </c>
      <c r="AQ443" s="1">
        <f>461712.25-425599.52</f>
        <v>36112.729999999981</v>
      </c>
      <c r="AR443" s="1">
        <f t="shared" si="139"/>
        <v>133875</v>
      </c>
      <c r="AS443" s="1">
        <f>+(K443*10+L443*20)*12*30-255389.56</f>
        <v>4469610.4400000004</v>
      </c>
      <c r="AT443" s="36">
        <f t="shared" si="131"/>
        <v>0</v>
      </c>
      <c r="AU443" s="36">
        <f>+P443-'[10]Приложение №1'!$P430</f>
        <v>0</v>
      </c>
      <c r="AV443" s="36">
        <f>+Q443-'[10]Приложение №1'!$Q430</f>
        <v>0</v>
      </c>
      <c r="AW443" s="36">
        <f>+R443-'[10]Приложение №1'!$R430</f>
        <v>0</v>
      </c>
      <c r="AX443" s="36">
        <f>+S443-'[10]Приложение №1'!$S430</f>
        <v>0</v>
      </c>
      <c r="AY443" s="36">
        <f>+T443-'[10]Приложение №1'!$T430</f>
        <v>0</v>
      </c>
    </row>
    <row r="444" spans="1:51" x14ac:dyDescent="0.25">
      <c r="A444" s="98">
        <f t="shared" si="142"/>
        <v>429</v>
      </c>
      <c r="B444" s="99">
        <f t="shared" si="143"/>
        <v>234</v>
      </c>
      <c r="C444" s="92" t="s">
        <v>106</v>
      </c>
      <c r="D444" s="92" t="s">
        <v>440</v>
      </c>
      <c r="E444" s="93">
        <v>1989</v>
      </c>
      <c r="F444" s="93">
        <v>2013</v>
      </c>
      <c r="G444" s="93" t="s">
        <v>45</v>
      </c>
      <c r="H444" s="93">
        <v>4</v>
      </c>
      <c r="I444" s="93">
        <v>2</v>
      </c>
      <c r="J444" s="52">
        <v>1529.1</v>
      </c>
      <c r="K444" s="52">
        <v>1348.1</v>
      </c>
      <c r="L444" s="52">
        <v>0</v>
      </c>
      <c r="M444" s="94">
        <v>46</v>
      </c>
      <c r="N444" s="86">
        <f t="shared" ref="N444:N470" si="144">+P444+Q444+R444+S444+T444</f>
        <v>7441099.7124260003</v>
      </c>
      <c r="O444" s="52"/>
      <c r="P444" s="79">
        <v>1104159.1966666665</v>
      </c>
      <c r="Q444" s="79"/>
      <c r="R444" s="79">
        <f t="shared" si="140"/>
        <v>716576.24</v>
      </c>
      <c r="S444" s="79">
        <f>+AS444</f>
        <v>4853160</v>
      </c>
      <c r="T444" s="79">
        <f>+'Приложение №2'!E444-'Приложение №1'!P444-'Приложение №1'!Q444-'Приложение №1'!R444-'Приложение №1'!S444</f>
        <v>767204.27575933374</v>
      </c>
      <c r="U444" s="52">
        <f t="shared" si="138"/>
        <v>5519.6941713715605</v>
      </c>
      <c r="V444" s="52">
        <f t="shared" si="138"/>
        <v>5519.6941713715605</v>
      </c>
      <c r="W444" s="95">
        <v>2023</v>
      </c>
      <c r="X444" s="36" t="e">
        <f>+#REF!-'[1]Приложение №1'!$P1679</f>
        <v>#REF!</v>
      </c>
      <c r="Z444" s="38">
        <f t="shared" si="141"/>
        <v>12006150.48</v>
      </c>
      <c r="AA444" s="34">
        <v>2778320.4092007005</v>
      </c>
      <c r="AB444" s="34">
        <v>1283573.09968482</v>
      </c>
      <c r="AC444" s="34">
        <v>0</v>
      </c>
      <c r="AD444" s="34">
        <v>0</v>
      </c>
      <c r="AE444" s="34">
        <v>0</v>
      </c>
      <c r="AF444" s="34"/>
      <c r="AG444" s="34">
        <v>0</v>
      </c>
      <c r="AH444" s="34">
        <v>0</v>
      </c>
      <c r="AI444" s="34">
        <v>6528512.2887180001</v>
      </c>
      <c r="AJ444" s="34">
        <v>0</v>
      </c>
      <c r="AK444" s="34">
        <v>0</v>
      </c>
      <c r="AL444" s="34">
        <v>0</v>
      </c>
      <c r="AM444" s="34">
        <v>1064092.452</v>
      </c>
      <c r="AN444" s="39">
        <v>120061.50480000001</v>
      </c>
      <c r="AO444" s="40">
        <v>231590.72559648004</v>
      </c>
      <c r="AP444" s="114">
        <f>+N444-'Приложение №2'!E444</f>
        <v>0</v>
      </c>
      <c r="AQ444" s="1">
        <v>579070.04</v>
      </c>
      <c r="AR444" s="1">
        <f t="shared" si="139"/>
        <v>137506.19999999998</v>
      </c>
      <c r="AS444" s="1">
        <f>+(K444*10+L444*20)*12*30</f>
        <v>4853160</v>
      </c>
      <c r="AT444" s="36">
        <f t="shared" si="131"/>
        <v>0</v>
      </c>
      <c r="AU444" s="36">
        <f>+P444-'[10]Приложение №1'!$P431</f>
        <v>0</v>
      </c>
      <c r="AV444" s="36">
        <f>+Q444-'[10]Приложение №1'!$Q431</f>
        <v>0</v>
      </c>
      <c r="AW444" s="36">
        <f>+R444-'[10]Приложение №1'!$R431</f>
        <v>0</v>
      </c>
      <c r="AX444" s="36">
        <f>+S444-'[10]Приложение №1'!$S431</f>
        <v>0</v>
      </c>
      <c r="AY444" s="36">
        <f>+T444-'[10]Приложение №1'!$T431</f>
        <v>0</v>
      </c>
    </row>
    <row r="445" spans="1:51" x14ac:dyDescent="0.25">
      <c r="A445" s="98">
        <f t="shared" si="142"/>
        <v>430</v>
      </c>
      <c r="B445" s="99">
        <f t="shared" si="143"/>
        <v>235</v>
      </c>
      <c r="C445" s="92" t="s">
        <v>106</v>
      </c>
      <c r="D445" s="92" t="s">
        <v>525</v>
      </c>
      <c r="E445" s="93">
        <v>1989</v>
      </c>
      <c r="F445" s="93">
        <v>2013</v>
      </c>
      <c r="G445" s="93" t="s">
        <v>45</v>
      </c>
      <c r="H445" s="93">
        <v>4</v>
      </c>
      <c r="I445" s="93">
        <v>1</v>
      </c>
      <c r="J445" s="52">
        <v>875.7</v>
      </c>
      <c r="K445" s="52">
        <v>808.7</v>
      </c>
      <c r="L445" s="52">
        <v>67</v>
      </c>
      <c r="M445" s="94">
        <v>23</v>
      </c>
      <c r="N445" s="86">
        <f t="shared" si="144"/>
        <v>3577560.5733999996</v>
      </c>
      <c r="O445" s="52"/>
      <c r="P445" s="79"/>
      <c r="Q445" s="79"/>
      <c r="R445" s="79">
        <f t="shared" si="140"/>
        <v>495536.14</v>
      </c>
      <c r="S445" s="79">
        <f>+'Приложение №2'!E445-'Приложение №1'!R445</f>
        <v>3082024.4333999995</v>
      </c>
      <c r="T445" s="79">
        <v>5.8207660913467407E-11</v>
      </c>
      <c r="U445" s="52">
        <f t="shared" si="138"/>
        <v>4085.3723574283426</v>
      </c>
      <c r="V445" s="52">
        <f t="shared" si="138"/>
        <v>4085.3723574283426</v>
      </c>
      <c r="W445" s="95">
        <v>2023</v>
      </c>
      <c r="X445" s="36" t="e">
        <f>+#REF!-'[1]Приложение №1'!$P1680</f>
        <v>#REF!</v>
      </c>
      <c r="Z445" s="38">
        <f t="shared" si="141"/>
        <v>3689249.02</v>
      </c>
      <c r="AA445" s="34">
        <v>1648298.3059179001</v>
      </c>
      <c r="AB445" s="34">
        <v>761507.33362662012</v>
      </c>
      <c r="AC445" s="34">
        <v>771439.24014654011</v>
      </c>
      <c r="AD445" s="34">
        <v>0</v>
      </c>
      <c r="AE445" s="34">
        <v>0</v>
      </c>
      <c r="AF445" s="34"/>
      <c r="AG445" s="34">
        <v>75038.982825239989</v>
      </c>
      <c r="AH445" s="34">
        <v>0</v>
      </c>
      <c r="AI445" s="34">
        <v>0</v>
      </c>
      <c r="AJ445" s="34">
        <v>0</v>
      </c>
      <c r="AK445" s="34">
        <v>0</v>
      </c>
      <c r="AL445" s="34">
        <v>0</v>
      </c>
      <c r="AM445" s="34">
        <v>324864.33429999999</v>
      </c>
      <c r="AN445" s="39">
        <v>36892.490199999993</v>
      </c>
      <c r="AO445" s="40">
        <v>71208.332983699991</v>
      </c>
      <c r="AP445" s="114">
        <f>+N445-'Приложение №2'!E445</f>
        <v>0</v>
      </c>
      <c r="AQ445" s="1">
        <v>399380.74</v>
      </c>
      <c r="AR445" s="1">
        <f t="shared" si="139"/>
        <v>96155.4</v>
      </c>
      <c r="AS445" s="1">
        <f>+(K445*10+L445*20)*12*30</f>
        <v>3393720</v>
      </c>
      <c r="AT445" s="36">
        <f t="shared" si="131"/>
        <v>-311695.56660000049</v>
      </c>
      <c r="AU445" s="36">
        <f>+P445-'[10]Приложение №1'!$P432</f>
        <v>0</v>
      </c>
      <c r="AV445" s="36">
        <f>+Q445-'[10]Приложение №1'!$Q432</f>
        <v>0</v>
      </c>
      <c r="AW445" s="36">
        <f>+R445-'[10]Приложение №1'!$R432</f>
        <v>0</v>
      </c>
      <c r="AX445" s="36">
        <f>+S445-'[10]Приложение №1'!$S432</f>
        <v>0</v>
      </c>
      <c r="AY445" s="36">
        <f>+T445-'[10]Приложение №1'!$T432</f>
        <v>0</v>
      </c>
    </row>
    <row r="446" spans="1:51" x14ac:dyDescent="0.25">
      <c r="A446" s="98">
        <f t="shared" si="142"/>
        <v>431</v>
      </c>
      <c r="B446" s="99">
        <f t="shared" si="143"/>
        <v>236</v>
      </c>
      <c r="C446" s="92" t="s">
        <v>106</v>
      </c>
      <c r="D446" s="92" t="s">
        <v>526</v>
      </c>
      <c r="E446" s="93">
        <v>1992</v>
      </c>
      <c r="F446" s="93">
        <v>2013</v>
      </c>
      <c r="G446" s="93" t="s">
        <v>45</v>
      </c>
      <c r="H446" s="93">
        <v>5</v>
      </c>
      <c r="I446" s="93">
        <v>3</v>
      </c>
      <c r="J446" s="52">
        <v>3334.6</v>
      </c>
      <c r="K446" s="52">
        <v>2949.9</v>
      </c>
      <c r="L446" s="52">
        <v>0</v>
      </c>
      <c r="M446" s="94">
        <v>91</v>
      </c>
      <c r="N446" s="86">
        <f t="shared" si="144"/>
        <v>17965449.162177999</v>
      </c>
      <c r="O446" s="52"/>
      <c r="P446" s="79">
        <v>3312889.3466666671</v>
      </c>
      <c r="Q446" s="79"/>
      <c r="R446" s="79">
        <f t="shared" si="140"/>
        <v>1493518.79</v>
      </c>
      <c r="S446" s="79">
        <f>+AS446</f>
        <v>10619640</v>
      </c>
      <c r="T446" s="79">
        <f>+'Приложение №2'!E446-'Приложение №1'!P446-'Приложение №1'!Q446-'Приложение №1'!R446-'Приложение №1'!S446</f>
        <v>2539401.0255113319</v>
      </c>
      <c r="U446" s="52">
        <f t="shared" si="138"/>
        <v>6090.1892139319971</v>
      </c>
      <c r="V446" s="52">
        <f t="shared" si="138"/>
        <v>6090.1892139319971</v>
      </c>
      <c r="W446" s="95">
        <v>2023</v>
      </c>
      <c r="X446" s="36" t="e">
        <f>+#REF!-'[1]Приложение №1'!$P1681</f>
        <v>#REF!</v>
      </c>
      <c r="Z446" s="38">
        <f t="shared" si="141"/>
        <v>24232773.930000003</v>
      </c>
      <c r="AA446" s="34">
        <v>6144661.3698833995</v>
      </c>
      <c r="AB446" s="34">
        <v>2838809.3808026402</v>
      </c>
      <c r="AC446" s="34">
        <v>2875834.3669440001</v>
      </c>
      <c r="AD446" s="34">
        <v>1857721.65669048</v>
      </c>
      <c r="AE446" s="34">
        <v>0</v>
      </c>
      <c r="AF446" s="34"/>
      <c r="AG446" s="34">
        <v>0</v>
      </c>
      <c r="AH446" s="34">
        <v>0</v>
      </c>
      <c r="AI446" s="34">
        <v>0</v>
      </c>
      <c r="AJ446" s="34">
        <v>0</v>
      </c>
      <c r="AK446" s="34">
        <v>7458847.8699054606</v>
      </c>
      <c r="AL446" s="34">
        <v>0</v>
      </c>
      <c r="AM446" s="34">
        <v>2351498.0564000001</v>
      </c>
      <c r="AN446" s="39">
        <v>242327.73930000002</v>
      </c>
      <c r="AO446" s="40">
        <v>463073.49007401994</v>
      </c>
      <c r="AP446" s="114">
        <f>+N446-'Приложение №2'!E446</f>
        <v>0</v>
      </c>
      <c r="AQ446" s="1">
        <v>1192628.99</v>
      </c>
      <c r="AR446" s="1">
        <f t="shared" si="139"/>
        <v>300889.8</v>
      </c>
      <c r="AS446" s="1">
        <f>+(K446*10+L446*20)*12*30</f>
        <v>10619640</v>
      </c>
      <c r="AT446" s="36">
        <f t="shared" si="131"/>
        <v>0</v>
      </c>
      <c r="AU446" s="36">
        <f>+P446-'[10]Приложение №1'!$P433</f>
        <v>0</v>
      </c>
      <c r="AV446" s="36">
        <f>+Q446-'[10]Приложение №1'!$Q433</f>
        <v>0</v>
      </c>
      <c r="AW446" s="36">
        <f>+R446-'[10]Приложение №1'!$R433</f>
        <v>0</v>
      </c>
      <c r="AX446" s="36">
        <f>+S446-'[10]Приложение №1'!$S433</f>
        <v>0</v>
      </c>
      <c r="AY446" s="36">
        <f>+T446-'[10]Приложение №1'!$T433</f>
        <v>0</v>
      </c>
    </row>
    <row r="447" spans="1:51" x14ac:dyDescent="0.25">
      <c r="A447" s="98">
        <f t="shared" si="142"/>
        <v>432</v>
      </c>
      <c r="B447" s="99">
        <f t="shared" si="143"/>
        <v>237</v>
      </c>
      <c r="C447" s="92" t="s">
        <v>106</v>
      </c>
      <c r="D447" s="92" t="s">
        <v>441</v>
      </c>
      <c r="E447" s="93">
        <v>1993</v>
      </c>
      <c r="F447" s="93">
        <v>2013</v>
      </c>
      <c r="G447" s="93" t="s">
        <v>45</v>
      </c>
      <c r="H447" s="93">
        <v>4</v>
      </c>
      <c r="I447" s="93">
        <v>2</v>
      </c>
      <c r="J447" s="52">
        <v>1957.1</v>
      </c>
      <c r="K447" s="52">
        <v>1782.2</v>
      </c>
      <c r="L447" s="52">
        <v>0</v>
      </c>
      <c r="M447" s="94">
        <v>51</v>
      </c>
      <c r="N447" s="86">
        <f t="shared" si="144"/>
        <v>7768881.3499999996</v>
      </c>
      <c r="O447" s="52"/>
      <c r="P447" s="79">
        <f>+'Приложение №2'!E447-'Приложение №1'!R447-'Приложение №1'!S447</f>
        <v>489303.72999999952</v>
      </c>
      <c r="Q447" s="79"/>
      <c r="R447" s="79">
        <f t="shared" si="140"/>
        <v>863657.62</v>
      </c>
      <c r="S447" s="79">
        <f>+AS447</f>
        <v>6415920</v>
      </c>
      <c r="T447" s="79">
        <f>+'Приложение №2'!E447-'Приложение №1'!P447-'Приложение №1'!Q447-'Приложение №1'!R447-'Приложение №1'!S447</f>
        <v>0</v>
      </c>
      <c r="U447" s="52">
        <f t="shared" si="138"/>
        <v>4359.1523678599478</v>
      </c>
      <c r="V447" s="52">
        <f t="shared" si="138"/>
        <v>4359.1523678599478</v>
      </c>
      <c r="W447" s="95">
        <v>2023</v>
      </c>
      <c r="X447" s="36" t="e">
        <f>+#REF!-'[1]Приложение №1'!$P1251</f>
        <v>#REF!</v>
      </c>
      <c r="Z447" s="38">
        <f t="shared" si="141"/>
        <v>9192230.629999999</v>
      </c>
      <c r="AA447" s="34">
        <v>3604821.641694</v>
      </c>
      <c r="AB447" s="34">
        <v>1665413.416611</v>
      </c>
      <c r="AC447" s="34">
        <v>1687134.4693795198</v>
      </c>
      <c r="AD447" s="34">
        <v>1089849.3568830001</v>
      </c>
      <c r="AE447" s="34">
        <v>0</v>
      </c>
      <c r="AF447" s="34"/>
      <c r="AG447" s="34">
        <v>0</v>
      </c>
      <c r="AH447" s="34">
        <v>0</v>
      </c>
      <c r="AI447" s="34">
        <v>0</v>
      </c>
      <c r="AJ447" s="34">
        <v>0</v>
      </c>
      <c r="AK447" s="34">
        <v>0</v>
      </c>
      <c r="AL447" s="34">
        <v>0</v>
      </c>
      <c r="AM447" s="34">
        <v>877113.06050000002</v>
      </c>
      <c r="AN447" s="39">
        <v>91922.306299999997</v>
      </c>
      <c r="AO447" s="40">
        <v>175976.37863247999</v>
      </c>
      <c r="AP447" s="114">
        <f>+N447-'Приложение №2'!E447</f>
        <v>0</v>
      </c>
      <c r="AQ447" s="1">
        <v>681873.22</v>
      </c>
      <c r="AR447" s="1">
        <f t="shared" si="139"/>
        <v>181784.4</v>
      </c>
      <c r="AS447" s="1">
        <f>+(K447*10+L447*20)*12*30</f>
        <v>6415920</v>
      </c>
      <c r="AT447" s="36">
        <f t="shared" si="131"/>
        <v>0</v>
      </c>
      <c r="AU447" s="36">
        <f>+P447-'[10]Приложение №1'!$P434</f>
        <v>0</v>
      </c>
      <c r="AV447" s="36">
        <f>+Q447-'[10]Приложение №1'!$Q434</f>
        <v>0</v>
      </c>
      <c r="AW447" s="36">
        <f>+R447-'[10]Приложение №1'!$R434</f>
        <v>0</v>
      </c>
      <c r="AX447" s="36">
        <f>+S447-'[10]Приложение №1'!$S434</f>
        <v>0</v>
      </c>
      <c r="AY447" s="36">
        <f>+T447-'[10]Приложение №1'!$T434</f>
        <v>0</v>
      </c>
    </row>
    <row r="448" spans="1:51" x14ac:dyDescent="0.25">
      <c r="A448" s="98">
        <f t="shared" si="142"/>
        <v>433</v>
      </c>
      <c r="B448" s="99">
        <f t="shared" si="143"/>
        <v>238</v>
      </c>
      <c r="C448" s="92" t="s">
        <v>106</v>
      </c>
      <c r="D448" s="92" t="s">
        <v>442</v>
      </c>
      <c r="E448" s="93">
        <v>1995</v>
      </c>
      <c r="F448" s="93">
        <v>2013</v>
      </c>
      <c r="G448" s="93" t="s">
        <v>45</v>
      </c>
      <c r="H448" s="93">
        <v>5</v>
      </c>
      <c r="I448" s="93">
        <v>3</v>
      </c>
      <c r="J448" s="52">
        <v>3373.2</v>
      </c>
      <c r="K448" s="52">
        <v>2966.3</v>
      </c>
      <c r="L448" s="52">
        <v>0</v>
      </c>
      <c r="M448" s="94">
        <v>107</v>
      </c>
      <c r="N448" s="86">
        <f t="shared" si="144"/>
        <v>10164042.109999999</v>
      </c>
      <c r="O448" s="52"/>
      <c r="P448" s="79"/>
      <c r="Q448" s="79"/>
      <c r="R448" s="79">
        <f t="shared" si="140"/>
        <v>1643881.3900000001</v>
      </c>
      <c r="S448" s="79">
        <f>+'Приложение №2'!E448-'Приложение №1'!R448</f>
        <v>8520160.7199999988</v>
      </c>
      <c r="T448" s="79">
        <v>0</v>
      </c>
      <c r="U448" s="52">
        <f t="shared" si="138"/>
        <v>3426.505110744024</v>
      </c>
      <c r="V448" s="52">
        <f t="shared" si="138"/>
        <v>3426.505110744024</v>
      </c>
      <c r="W448" s="95">
        <v>2023</v>
      </c>
      <c r="X448" s="36" t="e">
        <f>+#REF!-'[1]Приложение №1'!$P1252</f>
        <v>#REF!</v>
      </c>
      <c r="Z448" s="38">
        <f t="shared" si="141"/>
        <v>12550430.99</v>
      </c>
      <c r="AA448" s="34">
        <v>6235881.2519148607</v>
      </c>
      <c r="AB448" s="34">
        <v>2880952.6065108599</v>
      </c>
      <c r="AC448" s="34">
        <v>0</v>
      </c>
      <c r="AD448" s="34">
        <v>1885300.26106884</v>
      </c>
      <c r="AE448" s="34">
        <v>0</v>
      </c>
      <c r="AF448" s="34"/>
      <c r="AG448" s="34">
        <v>0</v>
      </c>
      <c r="AH448" s="34">
        <v>0</v>
      </c>
      <c r="AI448" s="34">
        <v>0</v>
      </c>
      <c r="AJ448" s="34">
        <v>0</v>
      </c>
      <c r="AK448" s="34">
        <v>0</v>
      </c>
      <c r="AL448" s="34">
        <v>0</v>
      </c>
      <c r="AM448" s="34">
        <v>1182198.1705</v>
      </c>
      <c r="AN448" s="39">
        <v>125504.30989999999</v>
      </c>
      <c r="AO448" s="40">
        <v>240594.39010543999</v>
      </c>
      <c r="AP448" s="114">
        <f>+N448-'Приложение №2'!E448</f>
        <v>0</v>
      </c>
      <c r="AQ448" s="1">
        <v>1341318.79</v>
      </c>
      <c r="AR448" s="1">
        <f t="shared" si="139"/>
        <v>302562.59999999998</v>
      </c>
      <c r="AS448" s="1">
        <f>+(K448*10+L448*20)*12*30</f>
        <v>10678680</v>
      </c>
      <c r="AT448" s="36">
        <f t="shared" si="131"/>
        <v>-2158519.2800000012</v>
      </c>
      <c r="AU448" s="36">
        <f>+P448-'[10]Приложение №1'!$P435</f>
        <v>0</v>
      </c>
      <c r="AV448" s="36">
        <f>+Q448-'[10]Приложение №1'!$Q435</f>
        <v>0</v>
      </c>
      <c r="AW448" s="36">
        <f>+R448-'[10]Приложение №1'!$R435</f>
        <v>0</v>
      </c>
      <c r="AX448" s="36">
        <f>+S448-'[10]Приложение №1'!$S435</f>
        <v>0</v>
      </c>
      <c r="AY448" s="36">
        <f>+T448-'[10]Приложение №1'!$T435</f>
        <v>0</v>
      </c>
    </row>
    <row r="449" spans="1:51" x14ac:dyDescent="0.25">
      <c r="A449" s="98">
        <f t="shared" si="142"/>
        <v>434</v>
      </c>
      <c r="B449" s="99">
        <f t="shared" si="143"/>
        <v>239</v>
      </c>
      <c r="C449" s="92" t="s">
        <v>106</v>
      </c>
      <c r="D449" s="92" t="s">
        <v>259</v>
      </c>
      <c r="E449" s="93">
        <v>1988</v>
      </c>
      <c r="F449" s="93">
        <v>2013</v>
      </c>
      <c r="G449" s="93" t="s">
        <v>45</v>
      </c>
      <c r="H449" s="93">
        <v>3</v>
      </c>
      <c r="I449" s="93">
        <v>3</v>
      </c>
      <c r="J449" s="52">
        <v>1390.3</v>
      </c>
      <c r="K449" s="52">
        <v>1293.32</v>
      </c>
      <c r="L449" s="52">
        <v>0</v>
      </c>
      <c r="M449" s="94">
        <v>45</v>
      </c>
      <c r="N449" s="86">
        <f t="shared" si="144"/>
        <v>9321568.8579660002</v>
      </c>
      <c r="O449" s="52"/>
      <c r="P449" s="79">
        <v>3324827.2333333329</v>
      </c>
      <c r="Q449" s="79"/>
      <c r="R449" s="79">
        <f t="shared" si="140"/>
        <v>444526.31000000006</v>
      </c>
      <c r="S449" s="79">
        <f>+AS449</f>
        <v>3594082.05</v>
      </c>
      <c r="T449" s="79">
        <f>+'Приложение №2'!E449-'Приложение №1'!P449-'Приложение №1'!Q449-'Приложение №1'!R449-'Приложение №1'!S449</f>
        <v>1958133.2646326674</v>
      </c>
      <c r="U449" s="52">
        <f t="shared" si="138"/>
        <v>7207.4729053644887</v>
      </c>
      <c r="V449" s="52">
        <f t="shared" si="138"/>
        <v>7207.4729053644887</v>
      </c>
      <c r="W449" s="95">
        <v>2023</v>
      </c>
      <c r="X449" s="36" t="e">
        <f>+#REF!-'[1]Приложение №1'!$P1253</f>
        <v>#REF!</v>
      </c>
      <c r="Z449" s="38">
        <f t="shared" si="141"/>
        <v>25655177.409999996</v>
      </c>
      <c r="AA449" s="34">
        <v>0</v>
      </c>
      <c r="AB449" s="34">
        <v>0</v>
      </c>
      <c r="AC449" s="34">
        <v>0</v>
      </c>
      <c r="AD449" s="34">
        <v>0</v>
      </c>
      <c r="AE449" s="34">
        <v>0</v>
      </c>
      <c r="AF449" s="34"/>
      <c r="AG449" s="34">
        <v>0</v>
      </c>
      <c r="AH449" s="34">
        <v>0</v>
      </c>
      <c r="AI449" s="34">
        <v>12294937.7469324</v>
      </c>
      <c r="AJ449" s="34">
        <v>0</v>
      </c>
      <c r="AK449" s="34">
        <v>10186152.058427099</v>
      </c>
      <c r="AL449" s="34">
        <v>0</v>
      </c>
      <c r="AM449" s="34">
        <v>2425919.9283999996</v>
      </c>
      <c r="AN449" s="39">
        <v>256551.77410000001</v>
      </c>
      <c r="AO449" s="40">
        <v>491615.90214050008</v>
      </c>
      <c r="AP449" s="114">
        <f>+N449-'Приложение №2'!E449</f>
        <v>0</v>
      </c>
      <c r="AQ449" s="1">
        <f>536959.76-224352.09</f>
        <v>312607.67000000004</v>
      </c>
      <c r="AR449" s="1">
        <f t="shared" si="139"/>
        <v>131918.63999999998</v>
      </c>
      <c r="AS449" s="1">
        <f>+(K449*10+L449*20)*12*30-1061869.95</f>
        <v>3594082.05</v>
      </c>
      <c r="AT449" s="36">
        <f t="shared" si="131"/>
        <v>0</v>
      </c>
      <c r="AU449" s="36">
        <f>+P449-'[10]Приложение №1'!$P436</f>
        <v>0</v>
      </c>
      <c r="AV449" s="36">
        <f>+Q449-'[10]Приложение №1'!$Q436</f>
        <v>0</v>
      </c>
      <c r="AW449" s="36">
        <f>+R449-'[10]Приложение №1'!$R436</f>
        <v>0</v>
      </c>
      <c r="AX449" s="36">
        <f>+S449-'[10]Приложение №1'!$S436</f>
        <v>0</v>
      </c>
      <c r="AY449" s="36">
        <f>+T449-'[10]Приложение №1'!$T436</f>
        <v>0</v>
      </c>
    </row>
    <row r="450" spans="1:51" x14ac:dyDescent="0.25">
      <c r="A450" s="98">
        <f t="shared" si="142"/>
        <v>435</v>
      </c>
      <c r="B450" s="99">
        <f t="shared" si="143"/>
        <v>240</v>
      </c>
      <c r="C450" s="92" t="s">
        <v>106</v>
      </c>
      <c r="D450" s="92" t="s">
        <v>258</v>
      </c>
      <c r="E450" s="93">
        <v>1987</v>
      </c>
      <c r="F450" s="93">
        <v>2013</v>
      </c>
      <c r="G450" s="93" t="s">
        <v>45</v>
      </c>
      <c r="H450" s="93">
        <v>3</v>
      </c>
      <c r="I450" s="93">
        <v>1</v>
      </c>
      <c r="J450" s="52">
        <v>801.1</v>
      </c>
      <c r="K450" s="52">
        <v>730.3</v>
      </c>
      <c r="L450" s="52">
        <v>0</v>
      </c>
      <c r="M450" s="94">
        <v>20</v>
      </c>
      <c r="N450" s="86">
        <f t="shared" si="144"/>
        <v>1811123.542842</v>
      </c>
      <c r="O450" s="52"/>
      <c r="P450" s="79"/>
      <c r="Q450" s="79"/>
      <c r="R450" s="79">
        <f t="shared" si="140"/>
        <v>370716.75999999995</v>
      </c>
      <c r="S450" s="79">
        <f>+'Приложение №2'!E450-'Приложение №1'!R450</f>
        <v>1440406.782842</v>
      </c>
      <c r="T450" s="79">
        <v>0</v>
      </c>
      <c r="U450" s="52">
        <f t="shared" si="138"/>
        <v>2479.9719880076682</v>
      </c>
      <c r="V450" s="52">
        <f t="shared" si="138"/>
        <v>2479.9719880076682</v>
      </c>
      <c r="W450" s="95">
        <v>2023</v>
      </c>
      <c r="X450" s="36" t="e">
        <f>+#REF!-'[1]Приложение №1'!$P860</f>
        <v>#REF!</v>
      </c>
      <c r="Z450" s="38">
        <f t="shared" si="141"/>
        <v>11533143.700000001</v>
      </c>
      <c r="AA450" s="34">
        <v>2498530.6047538198</v>
      </c>
      <c r="AB450" s="34">
        <v>1521682.50827208</v>
      </c>
      <c r="AC450" s="34">
        <v>0</v>
      </c>
      <c r="AD450" s="34">
        <v>0</v>
      </c>
      <c r="AE450" s="34">
        <v>0</v>
      </c>
      <c r="AF450" s="34"/>
      <c r="AG450" s="34">
        <v>230726.84989368002</v>
      </c>
      <c r="AH450" s="34">
        <v>0</v>
      </c>
      <c r="AI450" s="34">
        <v>0</v>
      </c>
      <c r="AJ450" s="34">
        <v>0</v>
      </c>
      <c r="AK450" s="34">
        <v>5869999.6362147005</v>
      </c>
      <c r="AL450" s="34">
        <v>0</v>
      </c>
      <c r="AM450" s="34">
        <v>1075548.2132000001</v>
      </c>
      <c r="AN450" s="39">
        <v>115331.43699999999</v>
      </c>
      <c r="AO450" s="40">
        <v>221324.45066571998</v>
      </c>
      <c r="AP450" s="114">
        <f>+N450-'Приложение №2'!E450</f>
        <v>0</v>
      </c>
      <c r="AQ450" s="42">
        <f>366713.48-70487.32</f>
        <v>296226.15999999997</v>
      </c>
      <c r="AR450" s="1">
        <f t="shared" si="139"/>
        <v>74490.599999999991</v>
      </c>
      <c r="AS450" s="1">
        <f>+(K450*10+L450*20)*12*30-373794.5</f>
        <v>2255285.5</v>
      </c>
      <c r="AT450" s="36">
        <f t="shared" si="131"/>
        <v>-814878.71715799998</v>
      </c>
      <c r="AU450" s="36">
        <f>+P450-'[10]Приложение №1'!$P437</f>
        <v>0</v>
      </c>
      <c r="AV450" s="36">
        <f>+Q450-'[10]Приложение №1'!$Q437</f>
        <v>0</v>
      </c>
      <c r="AW450" s="36">
        <f>+R450-'[10]Приложение №1'!$R437</f>
        <v>0</v>
      </c>
      <c r="AX450" s="36">
        <f>+S450-'[10]Приложение №1'!$S437</f>
        <v>0</v>
      </c>
      <c r="AY450" s="36">
        <f>+T450-'[10]Приложение №1'!$T437</f>
        <v>0</v>
      </c>
    </row>
    <row r="451" spans="1:51" x14ac:dyDescent="0.25">
      <c r="A451" s="98">
        <f t="shared" si="142"/>
        <v>436</v>
      </c>
      <c r="B451" s="99">
        <f t="shared" si="143"/>
        <v>241</v>
      </c>
      <c r="C451" s="92" t="s">
        <v>261</v>
      </c>
      <c r="D451" s="92" t="s">
        <v>444</v>
      </c>
      <c r="E451" s="93">
        <v>1974</v>
      </c>
      <c r="F451" s="93">
        <v>1980</v>
      </c>
      <c r="G451" s="93" t="s">
        <v>45</v>
      </c>
      <c r="H451" s="93">
        <v>4</v>
      </c>
      <c r="I451" s="93">
        <v>4</v>
      </c>
      <c r="J451" s="52">
        <v>3718.5</v>
      </c>
      <c r="K451" s="52">
        <v>2628.2</v>
      </c>
      <c r="L451" s="52">
        <v>61.4</v>
      </c>
      <c r="M451" s="94">
        <v>99</v>
      </c>
      <c r="N451" s="86">
        <f t="shared" si="144"/>
        <v>28484598.610168263</v>
      </c>
      <c r="O451" s="52"/>
      <c r="P451" s="79">
        <v>6153125.9248689683</v>
      </c>
      <c r="Q451" s="79"/>
      <c r="R451" s="79">
        <f t="shared" si="140"/>
        <v>1380937.2</v>
      </c>
      <c r="S451" s="79">
        <f>+AS451</f>
        <v>9903600</v>
      </c>
      <c r="T451" s="79">
        <f>+'Приложение №2'!E451-'Приложение №1'!P451-'Приложение №1'!R451-'Приложение №1'!S451</f>
        <v>11046935.485299297</v>
      </c>
      <c r="U451" s="52">
        <f t="shared" si="138"/>
        <v>10590.644932394507</v>
      </c>
      <c r="V451" s="52">
        <f t="shared" si="138"/>
        <v>10590.644932394507</v>
      </c>
      <c r="W451" s="95">
        <v>2023</v>
      </c>
      <c r="X451" s="36" t="e">
        <f>+#REF!-'[1]Приложение №1'!$P1269</f>
        <v>#REF!</v>
      </c>
      <c r="Z451" s="38">
        <f t="shared" si="141"/>
        <v>14517653.369999999</v>
      </c>
      <c r="AA451" s="34">
        <v>0</v>
      </c>
      <c r="AB451" s="34">
        <v>0</v>
      </c>
      <c r="AC451" s="34">
        <v>0</v>
      </c>
      <c r="AD451" s="34">
        <v>0</v>
      </c>
      <c r="AE451" s="34">
        <v>0</v>
      </c>
      <c r="AF451" s="34"/>
      <c r="AG451" s="34">
        <v>0</v>
      </c>
      <c r="AH451" s="34">
        <v>0</v>
      </c>
      <c r="AI451" s="34">
        <v>12786278.0290938</v>
      </c>
      <c r="AJ451" s="34">
        <v>0</v>
      </c>
      <c r="AK451" s="34">
        <v>0</v>
      </c>
      <c r="AL451" s="34">
        <v>0</v>
      </c>
      <c r="AM451" s="34">
        <v>1306588.8032999998</v>
      </c>
      <c r="AN451" s="39">
        <v>145176.5337</v>
      </c>
      <c r="AO451" s="40">
        <v>279610.0039062</v>
      </c>
      <c r="AP451" s="114">
        <f>+N451-'Приложение №2'!E451</f>
        <v>0</v>
      </c>
      <c r="AQ451" s="1">
        <v>1100335.2</v>
      </c>
      <c r="AR451" s="1">
        <f t="shared" si="139"/>
        <v>280602</v>
      </c>
      <c r="AS451" s="1">
        <f>+(K451*10+L451*20)*12*30</f>
        <v>9903600</v>
      </c>
      <c r="AT451" s="36">
        <f t="shared" si="131"/>
        <v>0</v>
      </c>
      <c r="AU451" s="36">
        <f>+P451-'[10]Приложение №1'!$P438</f>
        <v>0</v>
      </c>
      <c r="AV451" s="36">
        <f>+Q451-'[10]Приложение №1'!$Q438</f>
        <v>0</v>
      </c>
      <c r="AW451" s="36">
        <f>+R451-'[10]Приложение №1'!$R438</f>
        <v>0</v>
      </c>
      <c r="AX451" s="36">
        <f>+S451-'[10]Приложение №1'!$S438</f>
        <v>0</v>
      </c>
      <c r="AY451" s="36">
        <f>+T451-'[10]Приложение №1'!$T438</f>
        <v>0</v>
      </c>
    </row>
    <row r="452" spans="1:51" x14ac:dyDescent="0.25">
      <c r="A452" s="98">
        <f t="shared" si="142"/>
        <v>437</v>
      </c>
      <c r="B452" s="99">
        <f t="shared" si="143"/>
        <v>242</v>
      </c>
      <c r="C452" s="92" t="s">
        <v>261</v>
      </c>
      <c r="D452" s="92" t="s">
        <v>445</v>
      </c>
      <c r="E452" s="93">
        <v>1986</v>
      </c>
      <c r="F452" s="93">
        <v>1986</v>
      </c>
      <c r="G452" s="93" t="s">
        <v>45</v>
      </c>
      <c r="H452" s="93">
        <v>4</v>
      </c>
      <c r="I452" s="93">
        <v>4</v>
      </c>
      <c r="J452" s="52">
        <v>3420.4</v>
      </c>
      <c r="K452" s="52">
        <v>2641.9</v>
      </c>
      <c r="L452" s="52">
        <v>0</v>
      </c>
      <c r="M452" s="94">
        <v>102</v>
      </c>
      <c r="N452" s="86">
        <f t="shared" si="144"/>
        <v>7852669.346012</v>
      </c>
      <c r="O452" s="52"/>
      <c r="P452" s="79">
        <f>+'Приложение №2'!E452-'Приложение №1'!R452-'Приложение №1'!S452</f>
        <v>0</v>
      </c>
      <c r="Q452" s="79"/>
      <c r="R452" s="79">
        <f t="shared" si="140"/>
        <v>1454282.82</v>
      </c>
      <c r="S452" s="79">
        <f>+'Приложение №2'!E452-'Приложение №1'!R452</f>
        <v>6398386.5260119997</v>
      </c>
      <c r="T452" s="79">
        <f>+'Приложение №2'!E452-'Приложение №1'!P452-'Приложение №1'!Q452-'Приложение №1'!R452-'Приложение №1'!S452</f>
        <v>0</v>
      </c>
      <c r="U452" s="52">
        <f t="shared" ref="U452:V470" si="145">$N452/($K452+$L452)</f>
        <v>2972.3567682395246</v>
      </c>
      <c r="V452" s="52">
        <f t="shared" si="145"/>
        <v>2972.3567682395246</v>
      </c>
      <c r="W452" s="95">
        <v>2023</v>
      </c>
      <c r="X452" s="36" t="e">
        <f>+#REF!-'[1]Приложение №1'!$P1270</f>
        <v>#REF!</v>
      </c>
      <c r="Z452" s="38">
        <f t="shared" si="141"/>
        <v>21968812.859999999</v>
      </c>
      <c r="AA452" s="34">
        <v>0</v>
      </c>
      <c r="AB452" s="34">
        <v>0</v>
      </c>
      <c r="AC452" s="34">
        <v>0</v>
      </c>
      <c r="AD452" s="34">
        <v>0</v>
      </c>
      <c r="AE452" s="34">
        <v>0</v>
      </c>
      <c r="AF452" s="34"/>
      <c r="AG452" s="34">
        <v>0</v>
      </c>
      <c r="AH452" s="34">
        <v>0</v>
      </c>
      <c r="AI452" s="34">
        <v>12571294.6707264</v>
      </c>
      <c r="AJ452" s="34">
        <v>0</v>
      </c>
      <c r="AK452" s="34">
        <v>0</v>
      </c>
      <c r="AL452" s="34">
        <v>6702211.8168390002</v>
      </c>
      <c r="AM452" s="34">
        <v>2054145.6924000001</v>
      </c>
      <c r="AN452" s="39">
        <v>219688.1286</v>
      </c>
      <c r="AO452" s="40">
        <v>421472.55143459997</v>
      </c>
      <c r="AP452" s="114">
        <f>+N452-'Приложение №2'!E452</f>
        <v>0</v>
      </c>
      <c r="AQ452" s="1">
        <v>1184809.02</v>
      </c>
      <c r="AR452" s="1">
        <f t="shared" si="139"/>
        <v>269473.8</v>
      </c>
      <c r="AS452" s="1">
        <f>+(K452*10+L452*20)*12*30</f>
        <v>9510840</v>
      </c>
      <c r="AT452" s="36">
        <f t="shared" si="131"/>
        <v>-3112453.4739880003</v>
      </c>
      <c r="AU452" s="36">
        <f>+P452-'[10]Приложение №1'!$P439</f>
        <v>0</v>
      </c>
      <c r="AV452" s="36">
        <f>+Q452-'[10]Приложение №1'!$Q439</f>
        <v>0</v>
      </c>
      <c r="AW452" s="36">
        <f>+R452-'[10]Приложение №1'!$R439</f>
        <v>0</v>
      </c>
      <c r="AX452" s="36">
        <f>+S452-'[10]Приложение №1'!$S439</f>
        <v>0</v>
      </c>
      <c r="AY452" s="36">
        <f>+T452-'[10]Приложение №1'!$T439</f>
        <v>0</v>
      </c>
    </row>
    <row r="453" spans="1:51" x14ac:dyDescent="0.25">
      <c r="A453" s="98">
        <f t="shared" si="142"/>
        <v>438</v>
      </c>
      <c r="B453" s="99">
        <f t="shared" si="143"/>
        <v>243</v>
      </c>
      <c r="C453" s="92" t="s">
        <v>107</v>
      </c>
      <c r="D453" s="92" t="s">
        <v>527</v>
      </c>
      <c r="E453" s="93">
        <v>1980</v>
      </c>
      <c r="F453" s="93">
        <v>2013</v>
      </c>
      <c r="G453" s="93" t="s">
        <v>53</v>
      </c>
      <c r="H453" s="93">
        <v>1</v>
      </c>
      <c r="I453" s="93">
        <v>2</v>
      </c>
      <c r="J453" s="52">
        <v>418.7</v>
      </c>
      <c r="K453" s="52">
        <v>397.3</v>
      </c>
      <c r="L453" s="52">
        <v>0</v>
      </c>
      <c r="M453" s="94">
        <v>19</v>
      </c>
      <c r="N453" s="86">
        <f t="shared" si="144"/>
        <v>2792199.2437518002</v>
      </c>
      <c r="O453" s="52"/>
      <c r="P453" s="79">
        <v>854862.32758393337</v>
      </c>
      <c r="Q453" s="79"/>
      <c r="R453" s="79">
        <f t="shared" si="140"/>
        <v>179774.24599999998</v>
      </c>
      <c r="S453" s="79">
        <f t="shared" ref="S453:S460" si="146">+AS453</f>
        <v>338499.6</v>
      </c>
      <c r="T453" s="79">
        <f>+'Приложение №2'!E453-'Приложение №1'!P453-'Приложение №1'!Q453-'Приложение №1'!R453-'Приложение №1'!S453</f>
        <v>1419063.070167867</v>
      </c>
      <c r="U453" s="52">
        <f t="shared" si="145"/>
        <v>7027.9366819828847</v>
      </c>
      <c r="V453" s="52">
        <f t="shared" si="145"/>
        <v>7027.9366819828847</v>
      </c>
      <c r="W453" s="95">
        <v>2023</v>
      </c>
      <c r="X453" s="36" t="e">
        <f>+#REF!-'[1]Приложение №1'!$P1719</f>
        <v>#REF!</v>
      </c>
      <c r="Z453" s="38">
        <f t="shared" si="141"/>
        <v>6552939.6500000004</v>
      </c>
      <c r="AA453" s="34">
        <v>0</v>
      </c>
      <c r="AB453" s="34">
        <v>0</v>
      </c>
      <c r="AC453" s="34">
        <v>0</v>
      </c>
      <c r="AD453" s="34">
        <v>0</v>
      </c>
      <c r="AE453" s="34">
        <v>0</v>
      </c>
      <c r="AF453" s="34"/>
      <c r="AG453" s="34">
        <v>0</v>
      </c>
      <c r="AH453" s="34">
        <v>0</v>
      </c>
      <c r="AI453" s="34">
        <v>2736680.7350400002</v>
      </c>
      <c r="AJ453" s="34">
        <v>0</v>
      </c>
      <c r="AK453" s="34">
        <v>0</v>
      </c>
      <c r="AL453" s="34">
        <v>3525835.391022</v>
      </c>
      <c r="AM453" s="34">
        <v>108678.99</v>
      </c>
      <c r="AN453" s="39">
        <v>44795.99</v>
      </c>
      <c r="AO453" s="40">
        <v>136948.54393799999</v>
      </c>
      <c r="AP453" s="114">
        <f>+N453-'Приложение №2'!E453</f>
        <v>0</v>
      </c>
      <c r="AQ453" s="1">
        <v>151001.78</v>
      </c>
      <c r="AR453" s="1">
        <f t="shared" ref="AR453:AR458" si="147">+(K453*7.1+L453*19.5)*12*0.85</f>
        <v>28772.465999999997</v>
      </c>
      <c r="AS453" s="1">
        <f t="shared" ref="AS453:AS458" si="148">+(K453*7.1+L453*19.5)*12*10</f>
        <v>338499.6</v>
      </c>
      <c r="AT453" s="36">
        <f t="shared" si="131"/>
        <v>0</v>
      </c>
      <c r="AU453" s="36">
        <f>+P453-'[10]Приложение №1'!$P440</f>
        <v>0</v>
      </c>
      <c r="AV453" s="36">
        <f>+Q453-'[10]Приложение №1'!$Q440</f>
        <v>0</v>
      </c>
      <c r="AW453" s="36">
        <f>+R453-'[10]Приложение №1'!$R440</f>
        <v>0</v>
      </c>
      <c r="AX453" s="36">
        <f>+S453-'[10]Приложение №1'!$S440</f>
        <v>0</v>
      </c>
      <c r="AY453" s="36">
        <f>+T453-'[10]Приложение №1'!$T440</f>
        <v>0</v>
      </c>
    </row>
    <row r="454" spans="1:51" x14ac:dyDescent="0.25">
      <c r="A454" s="98">
        <f t="shared" si="142"/>
        <v>439</v>
      </c>
      <c r="B454" s="99">
        <f t="shared" si="143"/>
        <v>244</v>
      </c>
      <c r="C454" s="92" t="s">
        <v>107</v>
      </c>
      <c r="D454" s="92" t="s">
        <v>108</v>
      </c>
      <c r="E454" s="93">
        <v>1975</v>
      </c>
      <c r="F454" s="93">
        <v>2009</v>
      </c>
      <c r="G454" s="93" t="s">
        <v>53</v>
      </c>
      <c r="H454" s="93">
        <v>2</v>
      </c>
      <c r="I454" s="93">
        <v>3</v>
      </c>
      <c r="J454" s="52">
        <v>588.92999999999995</v>
      </c>
      <c r="K454" s="52">
        <v>526.89</v>
      </c>
      <c r="L454" s="52">
        <v>0</v>
      </c>
      <c r="M454" s="94">
        <v>25</v>
      </c>
      <c r="N454" s="86">
        <f t="shared" si="144"/>
        <v>6636678.46</v>
      </c>
      <c r="O454" s="52"/>
      <c r="P454" s="79">
        <v>2042518.3920666666</v>
      </c>
      <c r="Q454" s="79"/>
      <c r="R454" s="79">
        <f t="shared" si="140"/>
        <v>216869.5638</v>
      </c>
      <c r="S454" s="79">
        <f t="shared" si="146"/>
        <v>448910.27999999997</v>
      </c>
      <c r="T454" s="79">
        <f>+'Приложение №2'!E454-'Приложение №1'!P454-'Приложение №1'!Q454-'Приложение №1'!R454-'Приложение №1'!S454</f>
        <v>3928380.2241333337</v>
      </c>
      <c r="U454" s="52">
        <f t="shared" si="145"/>
        <v>12595.946895936533</v>
      </c>
      <c r="V454" s="52">
        <f t="shared" si="145"/>
        <v>12595.946895936533</v>
      </c>
      <c r="W454" s="95">
        <v>2023</v>
      </c>
      <c r="X454" s="36" t="e">
        <f>+#REF!-'[1]Приложение №1'!$P538</f>
        <v>#REF!</v>
      </c>
      <c r="Z454" s="38">
        <f t="shared" si="141"/>
        <v>6793335.0199999996</v>
      </c>
      <c r="AA454" s="34">
        <v>1320658.3173839999</v>
      </c>
      <c r="AB454" s="34">
        <v>0</v>
      </c>
      <c r="AC454" s="34">
        <v>0</v>
      </c>
      <c r="AD454" s="34">
        <v>737257.57992599998</v>
      </c>
      <c r="AE454" s="34">
        <v>0</v>
      </c>
      <c r="AF454" s="34"/>
      <c r="AG454" s="34">
        <v>0</v>
      </c>
      <c r="AH454" s="34">
        <v>0</v>
      </c>
      <c r="AI454" s="34">
        <v>1613252.1332339998</v>
      </c>
      <c r="AJ454" s="34">
        <v>0</v>
      </c>
      <c r="AK454" s="34">
        <v>2823485.5104120001</v>
      </c>
      <c r="AL454" s="34">
        <v>0</v>
      </c>
      <c r="AM454" s="34">
        <v>126656.56</v>
      </c>
      <c r="AN454" s="39">
        <v>30000</v>
      </c>
      <c r="AO454" s="40">
        <v>142024.91904400001</v>
      </c>
      <c r="AP454" s="114">
        <f>+N454-'Приложение №2'!E454</f>
        <v>0</v>
      </c>
      <c r="AQ454" s="1">
        <v>178712.19</v>
      </c>
      <c r="AR454" s="1">
        <f t="shared" si="147"/>
        <v>38157.373800000001</v>
      </c>
      <c r="AS454" s="1">
        <f t="shared" si="148"/>
        <v>448910.27999999997</v>
      </c>
      <c r="AT454" s="36">
        <f t="shared" si="131"/>
        <v>0</v>
      </c>
      <c r="AU454" s="36">
        <f>+P454-'[10]Приложение №1'!$P441</f>
        <v>0</v>
      </c>
      <c r="AV454" s="36">
        <f>+Q454-'[10]Приложение №1'!$Q441</f>
        <v>0</v>
      </c>
      <c r="AW454" s="36">
        <f>+R454-'[10]Приложение №1'!$R441</f>
        <v>0</v>
      </c>
      <c r="AX454" s="36">
        <f>+S454-'[10]Приложение №1'!$S441</f>
        <v>0</v>
      </c>
      <c r="AY454" s="36">
        <f>+T454-'[10]Приложение №1'!$T441</f>
        <v>0</v>
      </c>
    </row>
    <row r="455" spans="1:51" x14ac:dyDescent="0.25">
      <c r="A455" s="98">
        <f t="shared" si="142"/>
        <v>440</v>
      </c>
      <c r="B455" s="99">
        <f t="shared" si="143"/>
        <v>245</v>
      </c>
      <c r="C455" s="92" t="s">
        <v>107</v>
      </c>
      <c r="D455" s="92" t="s">
        <v>449</v>
      </c>
      <c r="E455" s="93">
        <v>1975</v>
      </c>
      <c r="F455" s="93">
        <v>1975</v>
      </c>
      <c r="G455" s="93" t="s">
        <v>53</v>
      </c>
      <c r="H455" s="93">
        <v>2</v>
      </c>
      <c r="I455" s="93">
        <v>2</v>
      </c>
      <c r="J455" s="52">
        <v>404.7</v>
      </c>
      <c r="K455" s="52">
        <v>359</v>
      </c>
      <c r="L455" s="52">
        <v>0</v>
      </c>
      <c r="M455" s="94">
        <v>19</v>
      </c>
      <c r="N455" s="86">
        <f t="shared" si="144"/>
        <v>1958541.8158535203</v>
      </c>
      <c r="O455" s="52"/>
      <c r="P455" s="79">
        <v>572522.35835117346</v>
      </c>
      <c r="Q455" s="79"/>
      <c r="R455" s="79">
        <f t="shared" si="140"/>
        <v>153563.35</v>
      </c>
      <c r="S455" s="79">
        <f t="shared" si="146"/>
        <v>305868</v>
      </c>
      <c r="T455" s="79">
        <f>+'Приложение №2'!E455-'Приложение №1'!P455-'Приложение №1'!Q455-'Приложение №1'!R455-'Приложение №1'!S455</f>
        <v>926588.10750234686</v>
      </c>
      <c r="U455" s="52">
        <f t="shared" si="145"/>
        <v>5455.5482335752658</v>
      </c>
      <c r="V455" s="52">
        <f t="shared" si="145"/>
        <v>5455.5482335752658</v>
      </c>
      <c r="W455" s="95">
        <v>2023</v>
      </c>
      <c r="X455" s="36" t="e">
        <f>+#REF!-'[1]Приложение №1'!$P1275</f>
        <v>#REF!</v>
      </c>
      <c r="Z455" s="38">
        <f t="shared" si="141"/>
        <v>2159719.7000000002</v>
      </c>
      <c r="AA455" s="34">
        <v>0</v>
      </c>
      <c r="AB455" s="34">
        <v>0</v>
      </c>
      <c r="AC455" s="34">
        <v>105075.60923999998</v>
      </c>
      <c r="AD455" s="34">
        <v>0</v>
      </c>
      <c r="AE455" s="34">
        <v>0</v>
      </c>
      <c r="AF455" s="34"/>
      <c r="AG455" s="34">
        <v>0</v>
      </c>
      <c r="AH455" s="34">
        <v>0</v>
      </c>
      <c r="AI455" s="34">
        <v>0</v>
      </c>
      <c r="AJ455" s="34">
        <v>0</v>
      </c>
      <c r="AK455" s="34">
        <v>1919964.7690860003</v>
      </c>
      <c r="AL455" s="34">
        <v>0</v>
      </c>
      <c r="AM455" s="34">
        <v>60395.79</v>
      </c>
      <c r="AN455" s="39">
        <v>30000</v>
      </c>
      <c r="AO455" s="40">
        <v>44283.531674000005</v>
      </c>
      <c r="AP455" s="114">
        <f>+N455-'Приложение №2'!E455</f>
        <v>0</v>
      </c>
      <c r="AQ455" s="1">
        <v>127564.57</v>
      </c>
      <c r="AR455" s="1">
        <f t="shared" si="147"/>
        <v>25998.780000000002</v>
      </c>
      <c r="AS455" s="1">
        <f t="shared" si="148"/>
        <v>305868</v>
      </c>
      <c r="AT455" s="36">
        <f t="shared" si="131"/>
        <v>0</v>
      </c>
      <c r="AU455" s="36">
        <f>+P455-'[10]Приложение №1'!$P442</f>
        <v>0</v>
      </c>
      <c r="AV455" s="36">
        <f>+Q455-'[10]Приложение №1'!$Q442</f>
        <v>0</v>
      </c>
      <c r="AW455" s="36">
        <f>+R455-'[10]Приложение №1'!$R442</f>
        <v>0</v>
      </c>
      <c r="AX455" s="36">
        <f>+S455-'[10]Приложение №1'!$S442</f>
        <v>0</v>
      </c>
      <c r="AY455" s="36">
        <f>+T455-'[10]Приложение №1'!$T442</f>
        <v>0</v>
      </c>
    </row>
    <row r="456" spans="1:51" x14ac:dyDescent="0.25">
      <c r="A456" s="98">
        <f t="shared" si="142"/>
        <v>441</v>
      </c>
      <c r="B456" s="99">
        <f t="shared" si="143"/>
        <v>246</v>
      </c>
      <c r="C456" s="92" t="s">
        <v>107</v>
      </c>
      <c r="D456" s="92" t="s">
        <v>528</v>
      </c>
      <c r="E456" s="93">
        <v>1982</v>
      </c>
      <c r="F456" s="93">
        <v>1982</v>
      </c>
      <c r="G456" s="93" t="s">
        <v>53</v>
      </c>
      <c r="H456" s="93">
        <v>2</v>
      </c>
      <c r="I456" s="93">
        <v>3</v>
      </c>
      <c r="J456" s="52">
        <v>1277.5</v>
      </c>
      <c r="K456" s="52">
        <v>1102.3</v>
      </c>
      <c r="L456" s="52">
        <v>0</v>
      </c>
      <c r="M456" s="94">
        <v>34</v>
      </c>
      <c r="N456" s="86">
        <f t="shared" si="144"/>
        <v>14630973.174031259</v>
      </c>
      <c r="O456" s="52"/>
      <c r="P456" s="79">
        <v>4932346.6957104206</v>
      </c>
      <c r="Q456" s="79"/>
      <c r="R456" s="79">
        <f t="shared" si="140"/>
        <v>426341.73599999998</v>
      </c>
      <c r="S456" s="79">
        <f t="shared" si="146"/>
        <v>939159.59999999986</v>
      </c>
      <c r="T456" s="79">
        <f>+'Приложение №2'!E456-'Приложение №1'!P456-'Приложение №1'!Q456-'Приложение №1'!R456-'Приложение №1'!S456</f>
        <v>8333125.1423208397</v>
      </c>
      <c r="U456" s="52">
        <f t="shared" si="145"/>
        <v>13273.131791736605</v>
      </c>
      <c r="V456" s="52">
        <f t="shared" si="145"/>
        <v>13273.131791736605</v>
      </c>
      <c r="W456" s="95">
        <v>2023</v>
      </c>
      <c r="X456" s="36" t="e">
        <f>+#REF!-'[1]Приложение №1'!$P1720</f>
        <v>#REF!</v>
      </c>
      <c r="Z456" s="38">
        <f t="shared" si="141"/>
        <v>20938342.830000006</v>
      </c>
      <c r="AA456" s="34">
        <v>2788532.6780639999</v>
      </c>
      <c r="AB456" s="34">
        <v>0</v>
      </c>
      <c r="AC456" s="34">
        <v>377369.21947199997</v>
      </c>
      <c r="AD456" s="34">
        <v>1566144.8148779999</v>
      </c>
      <c r="AE456" s="34">
        <v>0</v>
      </c>
      <c r="AF456" s="34"/>
      <c r="AG456" s="34">
        <v>616763.67752999999</v>
      </c>
      <c r="AH456" s="34">
        <v>0</v>
      </c>
      <c r="AI456" s="34">
        <v>3422622.3707340001</v>
      </c>
      <c r="AJ456" s="34">
        <v>0</v>
      </c>
      <c r="AK456" s="34">
        <v>5952055.6381440004</v>
      </c>
      <c r="AL456" s="34">
        <v>5507536.2469260003</v>
      </c>
      <c r="AM456" s="34">
        <v>219906.35</v>
      </c>
      <c r="AN456" s="39">
        <v>45000.3</v>
      </c>
      <c r="AO456" s="40">
        <v>442411.53425199992</v>
      </c>
      <c r="AP456" s="114">
        <f>+N456-'Приложение №2'!E456</f>
        <v>0</v>
      </c>
      <c r="AQ456" s="1">
        <v>346513.17</v>
      </c>
      <c r="AR456" s="1">
        <f t="shared" si="147"/>
        <v>79828.565999999992</v>
      </c>
      <c r="AS456" s="1">
        <f t="shared" si="148"/>
        <v>939159.59999999986</v>
      </c>
      <c r="AT456" s="36">
        <f t="shared" si="131"/>
        <v>0</v>
      </c>
      <c r="AU456" s="36">
        <f>+P456-'[10]Приложение №1'!$P443</f>
        <v>0</v>
      </c>
      <c r="AV456" s="36">
        <f>+Q456-'[10]Приложение №1'!$Q443</f>
        <v>0</v>
      </c>
      <c r="AW456" s="36">
        <f>+R456-'[10]Приложение №1'!$R443</f>
        <v>0</v>
      </c>
      <c r="AX456" s="36">
        <f>+S456-'[10]Приложение №1'!$S443</f>
        <v>0</v>
      </c>
      <c r="AY456" s="36">
        <f>+T456-'[10]Приложение №1'!$T443</f>
        <v>0</v>
      </c>
    </row>
    <row r="457" spans="1:51" x14ac:dyDescent="0.25">
      <c r="A457" s="98">
        <f t="shared" si="142"/>
        <v>442</v>
      </c>
      <c r="B457" s="99">
        <f t="shared" si="143"/>
        <v>247</v>
      </c>
      <c r="C457" s="92" t="s">
        <v>107</v>
      </c>
      <c r="D457" s="92" t="s">
        <v>109</v>
      </c>
      <c r="E457" s="93">
        <v>1977</v>
      </c>
      <c r="F457" s="93">
        <v>2009</v>
      </c>
      <c r="G457" s="93" t="s">
        <v>53</v>
      </c>
      <c r="H457" s="93">
        <v>2</v>
      </c>
      <c r="I457" s="93">
        <v>2</v>
      </c>
      <c r="J457" s="52">
        <v>513.5</v>
      </c>
      <c r="K457" s="52">
        <v>482.7</v>
      </c>
      <c r="L457" s="52">
        <v>0</v>
      </c>
      <c r="M457" s="94">
        <v>23</v>
      </c>
      <c r="N457" s="86">
        <f t="shared" si="144"/>
        <v>6038708.3828797396</v>
      </c>
      <c r="O457" s="52"/>
      <c r="P457" s="79">
        <v>2036554.7715932464</v>
      </c>
      <c r="Q457" s="79"/>
      <c r="R457" s="79">
        <f t="shared" si="140"/>
        <v>182941.56399999998</v>
      </c>
      <c r="S457" s="79">
        <f t="shared" si="146"/>
        <v>411260.39999999991</v>
      </c>
      <c r="T457" s="79">
        <f>+'Приложение №2'!E457-'Приложение №1'!P457-'Приложение №1'!Q457-'Приложение №1'!R457-'Приложение №1'!S457</f>
        <v>3407951.6472864933</v>
      </c>
      <c r="U457" s="52">
        <f t="shared" si="145"/>
        <v>12510.272183301719</v>
      </c>
      <c r="V457" s="52">
        <f t="shared" si="145"/>
        <v>12510.272183301719</v>
      </c>
      <c r="W457" s="95">
        <v>2023</v>
      </c>
      <c r="X457" s="36" t="e">
        <f>+#REF!-'[1]Приложение №1'!$P539</f>
        <v>#REF!</v>
      </c>
      <c r="Z457" s="38">
        <f t="shared" si="141"/>
        <v>8714786.4700000007</v>
      </c>
      <c r="AA457" s="34">
        <v>1207621.7677859999</v>
      </c>
      <c r="AB457" s="34">
        <v>0</v>
      </c>
      <c r="AC457" s="34">
        <v>0</v>
      </c>
      <c r="AD457" s="34">
        <v>674481.81868200004</v>
      </c>
      <c r="AE457" s="34">
        <v>0</v>
      </c>
      <c r="AF457" s="34"/>
      <c r="AG457" s="34">
        <v>0</v>
      </c>
      <c r="AH457" s="34">
        <v>0</v>
      </c>
      <c r="AI457" s="34">
        <v>1465015.4884260001</v>
      </c>
      <c r="AJ457" s="34">
        <v>0</v>
      </c>
      <c r="AK457" s="34">
        <v>2572639.0445699999</v>
      </c>
      <c r="AL457" s="34">
        <v>2380773.3781019999</v>
      </c>
      <c r="AM457" s="34">
        <v>188635.93</v>
      </c>
      <c r="AN457" s="39">
        <v>44103.229999999996</v>
      </c>
      <c r="AO457" s="40">
        <v>181515.81243399999</v>
      </c>
      <c r="AP457" s="114">
        <f>+N457-'Приложение №2'!E457</f>
        <v>0</v>
      </c>
      <c r="AQ457" s="1">
        <v>147984.43</v>
      </c>
      <c r="AR457" s="1">
        <f t="shared" si="147"/>
        <v>34957.133999999991</v>
      </c>
      <c r="AS457" s="1">
        <f t="shared" si="148"/>
        <v>411260.39999999991</v>
      </c>
      <c r="AT457" s="36">
        <f t="shared" si="131"/>
        <v>0</v>
      </c>
      <c r="AU457" s="36">
        <f>+P457-'[10]Приложение №1'!$P444</f>
        <v>0</v>
      </c>
      <c r="AV457" s="36">
        <f>+Q457-'[10]Приложение №1'!$Q444</f>
        <v>0</v>
      </c>
      <c r="AW457" s="36">
        <f>+R457-'[10]Приложение №1'!$R444</f>
        <v>0</v>
      </c>
      <c r="AX457" s="36">
        <f>+S457-'[10]Приложение №1'!$S444</f>
        <v>0</v>
      </c>
      <c r="AY457" s="36">
        <f>+T457-'[10]Приложение №1'!$T444</f>
        <v>0</v>
      </c>
    </row>
    <row r="458" spans="1:51" x14ac:dyDescent="0.25">
      <c r="A458" s="98">
        <f t="shared" si="142"/>
        <v>443</v>
      </c>
      <c r="B458" s="99">
        <f t="shared" si="143"/>
        <v>248</v>
      </c>
      <c r="C458" s="92" t="s">
        <v>107</v>
      </c>
      <c r="D458" s="92" t="s">
        <v>529</v>
      </c>
      <c r="E458" s="93">
        <v>1980</v>
      </c>
      <c r="F458" s="93">
        <v>2009</v>
      </c>
      <c r="G458" s="93" t="s">
        <v>53</v>
      </c>
      <c r="H458" s="93">
        <v>2</v>
      </c>
      <c r="I458" s="93">
        <v>2</v>
      </c>
      <c r="J458" s="52">
        <v>672.9</v>
      </c>
      <c r="K458" s="52">
        <v>611.1</v>
      </c>
      <c r="L458" s="52">
        <v>0</v>
      </c>
      <c r="M458" s="94">
        <v>29</v>
      </c>
      <c r="N458" s="86">
        <f t="shared" si="144"/>
        <v>7180288.0364000006</v>
      </c>
      <c r="O458" s="52"/>
      <c r="P458" s="79">
        <v>2190719.200666667</v>
      </c>
      <c r="Q458" s="79"/>
      <c r="R458" s="79">
        <f t="shared" si="140"/>
        <v>229660.23199999999</v>
      </c>
      <c r="S458" s="79">
        <f t="shared" si="146"/>
        <v>520657.19999999995</v>
      </c>
      <c r="T458" s="79">
        <f>+'Приложение №2'!E458-'Приложение №1'!P458-'Приложение №1'!Q458-'Приложение №1'!R458-'Приложение №1'!S458</f>
        <v>4239251.4037333336</v>
      </c>
      <c r="U458" s="52">
        <f t="shared" si="145"/>
        <v>11749.775873670431</v>
      </c>
      <c r="V458" s="52">
        <f t="shared" si="145"/>
        <v>11749.775873670431</v>
      </c>
      <c r="W458" s="95">
        <v>2023</v>
      </c>
      <c r="X458" s="36" t="e">
        <f>+#REF!-'[1]Приложение №1'!$P1721</f>
        <v>#REF!</v>
      </c>
      <c r="Z458" s="38">
        <f t="shared" si="141"/>
        <v>11378629.49</v>
      </c>
      <c r="AA458" s="34">
        <v>1424337.5088524399</v>
      </c>
      <c r="AB458" s="34">
        <v>0</v>
      </c>
      <c r="AC458" s="34">
        <v>0</v>
      </c>
      <c r="AD458" s="34">
        <v>760379.17506936006</v>
      </c>
      <c r="AE458" s="34">
        <v>0</v>
      </c>
      <c r="AF458" s="34"/>
      <c r="AG458" s="34">
        <v>334977.14468904003</v>
      </c>
      <c r="AH458" s="34">
        <v>0</v>
      </c>
      <c r="AI458" s="34">
        <v>1736316.6240672001</v>
      </c>
      <c r="AJ458" s="34">
        <v>0</v>
      </c>
      <c r="AK458" s="34">
        <v>2963106.3528674999</v>
      </c>
      <c r="AL458" s="34">
        <v>2745980.9435167201</v>
      </c>
      <c r="AM458" s="34">
        <v>1081828.9410000001</v>
      </c>
      <c r="AN458" s="39">
        <v>113786.29490000001</v>
      </c>
      <c r="AO458" s="40">
        <v>217916.50503774002</v>
      </c>
      <c r="AP458" s="114">
        <f>+N458-'Приложение №2'!E458</f>
        <v>0</v>
      </c>
      <c r="AQ458" s="1">
        <v>185404.37</v>
      </c>
      <c r="AR458" s="1">
        <f t="shared" si="147"/>
        <v>44255.861999999994</v>
      </c>
      <c r="AS458" s="1">
        <f t="shared" si="148"/>
        <v>520657.19999999995</v>
      </c>
      <c r="AT458" s="36">
        <f t="shared" si="131"/>
        <v>0</v>
      </c>
      <c r="AU458" s="36">
        <f>+P458-'[10]Приложение №1'!$P445</f>
        <v>0</v>
      </c>
      <c r="AV458" s="36">
        <f>+Q458-'[10]Приложение №1'!$Q445</f>
        <v>0</v>
      </c>
      <c r="AW458" s="36">
        <f>+R458-'[10]Приложение №1'!$R445</f>
        <v>0</v>
      </c>
      <c r="AX458" s="36">
        <f>+S458-'[10]Приложение №1'!$S445</f>
        <v>0</v>
      </c>
      <c r="AY458" s="36">
        <f>+T458-'[10]Приложение №1'!$T445</f>
        <v>0</v>
      </c>
    </row>
    <row r="459" spans="1:51" x14ac:dyDescent="0.25">
      <c r="A459" s="98">
        <f t="shared" si="142"/>
        <v>444</v>
      </c>
      <c r="B459" s="99">
        <f t="shared" si="143"/>
        <v>249</v>
      </c>
      <c r="C459" s="92" t="s">
        <v>447</v>
      </c>
      <c r="D459" s="92" t="s">
        <v>448</v>
      </c>
      <c r="E459" s="93">
        <v>1978</v>
      </c>
      <c r="F459" s="93">
        <v>2012</v>
      </c>
      <c r="G459" s="93" t="s">
        <v>45</v>
      </c>
      <c r="H459" s="93">
        <v>2</v>
      </c>
      <c r="I459" s="93">
        <v>2</v>
      </c>
      <c r="J459" s="52">
        <v>490.77</v>
      </c>
      <c r="K459" s="52">
        <v>162.07</v>
      </c>
      <c r="L459" s="52">
        <v>0</v>
      </c>
      <c r="M459" s="94">
        <v>12</v>
      </c>
      <c r="N459" s="86">
        <f t="shared" si="144"/>
        <v>16858412.73</v>
      </c>
      <c r="O459" s="52"/>
      <c r="P459" s="79">
        <v>4726214.1316666668</v>
      </c>
      <c r="Q459" s="79">
        <v>809042.81499999994</v>
      </c>
      <c r="R459" s="79">
        <f t="shared" si="140"/>
        <v>199998.12</v>
      </c>
      <c r="S459" s="79">
        <f t="shared" si="146"/>
        <v>583451.99999999988</v>
      </c>
      <c r="T459" s="79">
        <f>+'Приложение №2'!E459-'Приложение №1'!P459-'Приложение №1'!Q459-'Приложение №1'!R459-'Приложение №1'!S459</f>
        <v>10539705.663333334</v>
      </c>
      <c r="U459" s="52">
        <f t="shared" si="145"/>
        <v>104019.3294872586</v>
      </c>
      <c r="V459" s="52">
        <f t="shared" si="145"/>
        <v>104019.3294872586</v>
      </c>
      <c r="W459" s="95">
        <v>2023</v>
      </c>
      <c r="X459" s="36" t="e">
        <f>+#REF!-'[1]Приложение №1'!$P1273</f>
        <v>#REF!</v>
      </c>
      <c r="Z459" s="38">
        <f t="shared" si="141"/>
        <v>16858412.73</v>
      </c>
      <c r="AA459" s="34">
        <v>1683565.8969639998</v>
      </c>
      <c r="AB459" s="34">
        <v>1040219.4703179998</v>
      </c>
      <c r="AC459" s="34">
        <v>488517.72999399999</v>
      </c>
      <c r="AD459" s="34">
        <v>423331.30508199998</v>
      </c>
      <c r="AE459" s="34">
        <v>0</v>
      </c>
      <c r="AF459" s="34"/>
      <c r="AG459" s="34">
        <v>147640.393614</v>
      </c>
      <c r="AH459" s="34">
        <v>0</v>
      </c>
      <c r="AI459" s="34">
        <v>4805741.3532099994</v>
      </c>
      <c r="AJ459" s="34">
        <v>0</v>
      </c>
      <c r="AK459" s="34">
        <v>4013795.9746779995</v>
      </c>
      <c r="AL459" s="34">
        <v>3549227.0136119998</v>
      </c>
      <c r="AM459" s="34">
        <v>314486.54000000004</v>
      </c>
      <c r="AN459" s="34">
        <v>38674.67</v>
      </c>
      <c r="AO459" s="40">
        <v>353212.38252800005</v>
      </c>
      <c r="AP459" s="114">
        <f>+N459-'Приложение №2'!E459</f>
        <v>0</v>
      </c>
      <c r="AQ459" s="1">
        <v>183466.98</v>
      </c>
      <c r="AR459" s="1">
        <f>+(K459*10+L459*20)*12*0.85</f>
        <v>16531.14</v>
      </c>
      <c r="AS459" s="1">
        <f>+(K459*10+L459*20)*12*30</f>
        <v>583451.99999999988</v>
      </c>
      <c r="AT459" s="36">
        <f t="shared" si="131"/>
        <v>0</v>
      </c>
      <c r="AU459" s="36">
        <f>+P459-'[10]Приложение №1'!$P446</f>
        <v>0</v>
      </c>
      <c r="AV459" s="36">
        <f>+Q459-'[10]Приложение №1'!$Q446</f>
        <v>0</v>
      </c>
      <c r="AW459" s="36">
        <f>+R459-'[10]Приложение №1'!$R446</f>
        <v>0</v>
      </c>
      <c r="AX459" s="36">
        <f>+S459-'[10]Приложение №1'!$S446</f>
        <v>0</v>
      </c>
      <c r="AY459" s="36">
        <f>+T459-'[10]Приложение №1'!$T446</f>
        <v>0</v>
      </c>
    </row>
    <row r="460" spans="1:51" x14ac:dyDescent="0.25">
      <c r="A460" s="98">
        <f t="shared" si="142"/>
        <v>445</v>
      </c>
      <c r="B460" s="99">
        <f t="shared" si="143"/>
        <v>250</v>
      </c>
      <c r="C460" s="92" t="s">
        <v>263</v>
      </c>
      <c r="D460" s="92" t="s">
        <v>264</v>
      </c>
      <c r="E460" s="93">
        <v>1981</v>
      </c>
      <c r="F460" s="93">
        <v>2012</v>
      </c>
      <c r="G460" s="93" t="s">
        <v>53</v>
      </c>
      <c r="H460" s="93">
        <v>2</v>
      </c>
      <c r="I460" s="93">
        <v>2</v>
      </c>
      <c r="J460" s="52">
        <v>1102.5</v>
      </c>
      <c r="K460" s="52">
        <v>944.54</v>
      </c>
      <c r="L460" s="52">
        <v>0</v>
      </c>
      <c r="M460" s="94">
        <v>51</v>
      </c>
      <c r="N460" s="86">
        <f t="shared" si="144"/>
        <v>5471090.385000119</v>
      </c>
      <c r="O460" s="52"/>
      <c r="P460" s="79">
        <v>1550168.3224000398</v>
      </c>
      <c r="Q460" s="79">
        <v>210000</v>
      </c>
      <c r="R460" s="79">
        <f t="shared" si="140"/>
        <v>340980.2868</v>
      </c>
      <c r="S460" s="79">
        <f t="shared" si="146"/>
        <v>804748.07999999984</v>
      </c>
      <c r="T460" s="79">
        <f>+'Приложение №2'!E460-'Приложение №1'!P460-'Приложение №1'!Q460-'Приложение №1'!R460-'Приложение №1'!S460</f>
        <v>2565193.695800079</v>
      </c>
      <c r="U460" s="52">
        <f t="shared" si="145"/>
        <v>5792.3331833486345</v>
      </c>
      <c r="V460" s="52">
        <f t="shared" si="145"/>
        <v>5792.3331833486345</v>
      </c>
      <c r="W460" s="95">
        <v>2023</v>
      </c>
      <c r="X460" s="36" t="e">
        <f>+#REF!-'[1]Приложение №1'!$P1276</f>
        <v>#REF!</v>
      </c>
      <c r="Z460" s="38">
        <f t="shared" si="141"/>
        <v>7994669.5200000005</v>
      </c>
      <c r="AA460" s="34">
        <v>0</v>
      </c>
      <c r="AB460" s="34">
        <v>0</v>
      </c>
      <c r="AC460" s="34">
        <v>0</v>
      </c>
      <c r="AD460" s="34">
        <v>0</v>
      </c>
      <c r="AE460" s="34">
        <v>0</v>
      </c>
      <c r="AF460" s="34"/>
      <c r="AG460" s="34">
        <v>0</v>
      </c>
      <c r="AH460" s="34">
        <v>0</v>
      </c>
      <c r="AI460" s="34">
        <v>2946332.8479479998</v>
      </c>
      <c r="AJ460" s="34">
        <v>0</v>
      </c>
      <c r="AK460" s="34">
        <v>0</v>
      </c>
      <c r="AL460" s="34">
        <v>4750816.3680600002</v>
      </c>
      <c r="AM460" s="34">
        <v>105837.82</v>
      </c>
      <c r="AN460" s="39">
        <v>23361.42</v>
      </c>
      <c r="AO460" s="40">
        <v>168321.06399200001</v>
      </c>
      <c r="AP460" s="114">
        <f>+N460-'Приложение №2'!E460</f>
        <v>0</v>
      </c>
      <c r="AQ460" s="41">
        <v>272576.7</v>
      </c>
      <c r="AR460" s="1">
        <f>+(K460*7.1+L460*19.5)*12*0.85</f>
        <v>68403.58679999999</v>
      </c>
      <c r="AS460" s="1">
        <f>+(K460*7.1+L460*19.5)*12*10</f>
        <v>804748.07999999984</v>
      </c>
      <c r="AT460" s="36">
        <f t="shared" si="131"/>
        <v>0</v>
      </c>
      <c r="AU460" s="36">
        <f>+P460-'[10]Приложение №1'!$P447</f>
        <v>0</v>
      </c>
      <c r="AV460" s="36">
        <f>+Q460-'[10]Приложение №1'!$Q447</f>
        <v>0</v>
      </c>
      <c r="AW460" s="36">
        <f>+R460-'[10]Приложение №1'!$R447</f>
        <v>0</v>
      </c>
      <c r="AX460" s="36">
        <f>+S460-'[10]Приложение №1'!$S447</f>
        <v>0</v>
      </c>
      <c r="AY460" s="36">
        <f>+T460-'[10]Приложение №1'!$T447</f>
        <v>0</v>
      </c>
    </row>
    <row r="461" spans="1:51" x14ac:dyDescent="0.25">
      <c r="A461" s="98">
        <f t="shared" si="142"/>
        <v>446</v>
      </c>
      <c r="B461" s="99">
        <f t="shared" si="143"/>
        <v>251</v>
      </c>
      <c r="C461" s="92" t="s">
        <v>110</v>
      </c>
      <c r="D461" s="92" t="s">
        <v>530</v>
      </c>
      <c r="E461" s="93">
        <v>1978</v>
      </c>
      <c r="F461" s="93">
        <v>2011</v>
      </c>
      <c r="G461" s="93" t="s">
        <v>45</v>
      </c>
      <c r="H461" s="93">
        <v>4</v>
      </c>
      <c r="I461" s="93">
        <v>4</v>
      </c>
      <c r="J461" s="52">
        <v>3928.1</v>
      </c>
      <c r="K461" s="52">
        <v>3427.4</v>
      </c>
      <c r="L461" s="52">
        <v>412.7</v>
      </c>
      <c r="M461" s="94">
        <v>110</v>
      </c>
      <c r="N461" s="86">
        <f t="shared" si="144"/>
        <v>6209439.0055262595</v>
      </c>
      <c r="O461" s="52"/>
      <c r="P461" s="79"/>
      <c r="Q461" s="79"/>
      <c r="R461" s="79">
        <f t="shared" si="140"/>
        <v>2262800.4500000002</v>
      </c>
      <c r="S461" s="79">
        <f>+'Приложение №2'!E461-'Приложение №1'!R461</f>
        <v>3946638.5555262594</v>
      </c>
      <c r="T461" s="79">
        <f>+'Приложение №2'!E461-'Приложение №1'!P461-'Приложение №1'!Q461-'Приложение №1'!R461-'Приложение №1'!S461</f>
        <v>0</v>
      </c>
      <c r="U461" s="52">
        <f t="shared" si="145"/>
        <v>1616.9992983324028</v>
      </c>
      <c r="V461" s="52">
        <f t="shared" si="145"/>
        <v>1616.9992983324028</v>
      </c>
      <c r="W461" s="95">
        <v>2023</v>
      </c>
      <c r="X461" s="36" t="e">
        <f>+#REF!-'[1]Приложение №1'!$P1988</f>
        <v>#REF!</v>
      </c>
      <c r="Z461" s="38">
        <f t="shared" si="141"/>
        <v>8909057.3100000005</v>
      </c>
      <c r="AA461" s="34">
        <v>0</v>
      </c>
      <c r="AB461" s="34">
        <v>0</v>
      </c>
      <c r="AC461" s="34">
        <v>0</v>
      </c>
      <c r="AD461" s="34">
        <v>0</v>
      </c>
      <c r="AE461" s="34">
        <v>0</v>
      </c>
      <c r="AF461" s="34"/>
      <c r="AG461" s="34">
        <v>0</v>
      </c>
      <c r="AH461" s="34">
        <v>0</v>
      </c>
      <c r="AI461" s="34">
        <v>0</v>
      </c>
      <c r="AJ461" s="34">
        <v>0</v>
      </c>
      <c r="AK461" s="34">
        <v>0</v>
      </c>
      <c r="AL461" s="34">
        <v>7759379.1003737403</v>
      </c>
      <c r="AM461" s="34">
        <v>890905.73100000015</v>
      </c>
      <c r="AN461" s="39">
        <v>89090.573100000009</v>
      </c>
      <c r="AO461" s="40">
        <v>169681.90552626003</v>
      </c>
      <c r="AP461" s="114">
        <f>+N461-'Приложение №2'!E461</f>
        <v>0</v>
      </c>
      <c r="AQ461" s="1">
        <v>1829014.85</v>
      </c>
      <c r="AR461" s="1">
        <f t="shared" ref="AR461:AR470" si="149">+(K461*10+L461*20)*12*0.85</f>
        <v>433785.59999999998</v>
      </c>
      <c r="AS461" s="1">
        <f>+(K461*10+L461*20)*12*30</f>
        <v>15310080</v>
      </c>
      <c r="AT461" s="36">
        <f t="shared" si="131"/>
        <v>-11363441.44447374</v>
      </c>
      <c r="AU461" s="36">
        <f>+P461-'[10]Приложение №1'!$P448</f>
        <v>0</v>
      </c>
      <c r="AV461" s="36">
        <f>+Q461-'[10]Приложение №1'!$Q448</f>
        <v>0</v>
      </c>
      <c r="AW461" s="36">
        <f>+R461-'[10]Приложение №1'!$R448</f>
        <v>0</v>
      </c>
      <c r="AX461" s="36">
        <f>+S461-'[10]Приложение №1'!$S448</f>
        <v>0</v>
      </c>
      <c r="AY461" s="36">
        <f>+T461-'[10]Приложение №1'!$T448</f>
        <v>0</v>
      </c>
    </row>
    <row r="462" spans="1:51" x14ac:dyDescent="0.25">
      <c r="A462" s="98">
        <f t="shared" si="142"/>
        <v>447</v>
      </c>
      <c r="B462" s="99">
        <f t="shared" si="143"/>
        <v>252</v>
      </c>
      <c r="C462" s="92" t="s">
        <v>110</v>
      </c>
      <c r="D462" s="92" t="s">
        <v>266</v>
      </c>
      <c r="E462" s="93">
        <v>1997</v>
      </c>
      <c r="F462" s="93">
        <v>2012</v>
      </c>
      <c r="G462" s="93" t="s">
        <v>45</v>
      </c>
      <c r="H462" s="93">
        <v>5</v>
      </c>
      <c r="I462" s="93">
        <v>4</v>
      </c>
      <c r="J462" s="52">
        <v>3981.21</v>
      </c>
      <c r="K462" s="52">
        <v>3474.7</v>
      </c>
      <c r="L462" s="52">
        <v>88.61</v>
      </c>
      <c r="M462" s="94">
        <v>114</v>
      </c>
      <c r="N462" s="86">
        <f t="shared" si="144"/>
        <v>1050228.8737864401</v>
      </c>
      <c r="O462" s="52"/>
      <c r="P462" s="79"/>
      <c r="Q462" s="79"/>
      <c r="R462" s="79">
        <f>+'Приложение №2'!E462</f>
        <v>1050228.8737864401</v>
      </c>
      <c r="S462" s="79">
        <f>+'Приложение №2'!E462-'Приложение №1'!R462</f>
        <v>0</v>
      </c>
      <c r="T462" s="79">
        <f>+'Приложение №2'!E462-'Приложение №1'!P462-'Приложение №1'!Q462-'Приложение №1'!R462-'Приложение №1'!S462</f>
        <v>0</v>
      </c>
      <c r="U462" s="52">
        <f t="shared" si="145"/>
        <v>294.73407415757822</v>
      </c>
      <c r="V462" s="52">
        <f t="shared" si="145"/>
        <v>294.73407415757822</v>
      </c>
      <c r="W462" s="95">
        <v>2023</v>
      </c>
      <c r="X462" s="36" t="e">
        <f>+#REF!-'[1]Приложение №1'!$P1142</f>
        <v>#REF!</v>
      </c>
      <c r="Z462" s="38">
        <f t="shared" si="141"/>
        <v>1574001.34</v>
      </c>
      <c r="AA462" s="34">
        <v>0</v>
      </c>
      <c r="AB462" s="34">
        <v>0</v>
      </c>
      <c r="AC462" s="34">
        <v>0</v>
      </c>
      <c r="AD462" s="34">
        <v>0</v>
      </c>
      <c r="AE462" s="34">
        <v>1062819.2208135601</v>
      </c>
      <c r="AF462" s="34"/>
      <c r="AG462" s="34">
        <v>0</v>
      </c>
      <c r="AH462" s="34">
        <v>0</v>
      </c>
      <c r="AI462" s="34">
        <v>0</v>
      </c>
      <c r="AJ462" s="34">
        <v>0</v>
      </c>
      <c r="AK462" s="34">
        <v>0</v>
      </c>
      <c r="AL462" s="34">
        <v>0</v>
      </c>
      <c r="AM462" s="34">
        <v>472200.402</v>
      </c>
      <c r="AN462" s="39">
        <v>15740.013400000002</v>
      </c>
      <c r="AO462" s="40">
        <v>23241.703786440004</v>
      </c>
      <c r="AP462" s="114">
        <f>+N462-'Приложение №2'!E462</f>
        <v>0</v>
      </c>
      <c r="AQ462" s="1">
        <v>1742724.96</v>
      </c>
      <c r="AR462" s="1">
        <f t="shared" si="149"/>
        <v>372495.83999999997</v>
      </c>
      <c r="AS462" s="1">
        <f>+(K462*10+L462*20)*12*30</f>
        <v>13146911.999999998</v>
      </c>
      <c r="AT462" s="36">
        <f t="shared" si="131"/>
        <v>-13146911.999999998</v>
      </c>
      <c r="AU462" s="36">
        <f>+P462-'[10]Приложение №1'!$P449</f>
        <v>0</v>
      </c>
      <c r="AV462" s="36">
        <f>+Q462-'[10]Приложение №1'!$Q449</f>
        <v>0</v>
      </c>
      <c r="AW462" s="36">
        <f>+R462-'[10]Приложение №1'!$R449</f>
        <v>0</v>
      </c>
      <c r="AX462" s="36">
        <f>+S462-'[10]Приложение №1'!$S449</f>
        <v>0</v>
      </c>
      <c r="AY462" s="36">
        <f>+T462-'[10]Приложение №1'!$T449</f>
        <v>0</v>
      </c>
    </row>
    <row r="463" spans="1:51" x14ac:dyDescent="0.25">
      <c r="A463" s="98">
        <f t="shared" si="142"/>
        <v>448</v>
      </c>
      <c r="B463" s="99">
        <f t="shared" si="143"/>
        <v>253</v>
      </c>
      <c r="C463" s="92" t="s">
        <v>110</v>
      </c>
      <c r="D463" s="92" t="s">
        <v>267</v>
      </c>
      <c r="E463" s="93">
        <v>1992</v>
      </c>
      <c r="F463" s="93">
        <v>2010</v>
      </c>
      <c r="G463" s="93" t="s">
        <v>45</v>
      </c>
      <c r="H463" s="93">
        <v>2</v>
      </c>
      <c r="I463" s="93">
        <v>2</v>
      </c>
      <c r="J463" s="52">
        <v>1132.5999999999999</v>
      </c>
      <c r="K463" s="52">
        <v>869.3</v>
      </c>
      <c r="L463" s="52">
        <v>263.3</v>
      </c>
      <c r="M463" s="94">
        <v>31</v>
      </c>
      <c r="N463" s="86">
        <f t="shared" si="144"/>
        <v>293473.29564598005</v>
      </c>
      <c r="O463" s="52"/>
      <c r="P463" s="79"/>
      <c r="Q463" s="79"/>
      <c r="R463" s="79">
        <f>+'Приложение №2'!E463</f>
        <v>293473.29564598005</v>
      </c>
      <c r="S463" s="79">
        <f>+'Приложение №2'!E463-'Приложение №1'!R463</f>
        <v>0</v>
      </c>
      <c r="T463" s="79">
        <f>+'Приложение №2'!E463-'Приложение №1'!P463-'Приложение №1'!Q463-'Приложение №1'!R463-'Приложение №1'!S463</f>
        <v>0</v>
      </c>
      <c r="U463" s="52">
        <f t="shared" si="145"/>
        <v>259.11468801516872</v>
      </c>
      <c r="V463" s="52">
        <f t="shared" si="145"/>
        <v>259.11468801516872</v>
      </c>
      <c r="W463" s="95">
        <v>2023</v>
      </c>
      <c r="X463" s="36" t="e">
        <f>+#REF!-'[1]Приложение №1'!$P1143</f>
        <v>#REF!</v>
      </c>
      <c r="Z463" s="38">
        <f t="shared" si="141"/>
        <v>458770.53</v>
      </c>
      <c r="AA463" s="34">
        <v>0</v>
      </c>
      <c r="AB463" s="34">
        <v>0</v>
      </c>
      <c r="AC463" s="34">
        <v>0</v>
      </c>
      <c r="AD463" s="34">
        <v>0</v>
      </c>
      <c r="AE463" s="34">
        <v>309777.46005402005</v>
      </c>
      <c r="AF463" s="34"/>
      <c r="AG463" s="34">
        <v>0</v>
      </c>
      <c r="AH463" s="34">
        <v>0</v>
      </c>
      <c r="AI463" s="34">
        <v>0</v>
      </c>
      <c r="AJ463" s="34">
        <v>0</v>
      </c>
      <c r="AK463" s="34">
        <v>0</v>
      </c>
      <c r="AL463" s="34">
        <v>0</v>
      </c>
      <c r="AM463" s="34">
        <v>137631.15900000001</v>
      </c>
      <c r="AN463" s="39">
        <v>4587.7053000000005</v>
      </c>
      <c r="AO463" s="40">
        <v>6774.2056459800015</v>
      </c>
      <c r="AP463" s="114">
        <f>+N463-'Приложение №2'!E463</f>
        <v>0</v>
      </c>
      <c r="AQ463" s="1">
        <f>467298.54-180991.88</f>
        <v>286306.65999999997</v>
      </c>
      <c r="AR463" s="1">
        <f t="shared" si="149"/>
        <v>142381.79999999999</v>
      </c>
      <c r="AS463" s="1">
        <f>+(K463*10+L463*20)*12*30-1001.27</f>
        <v>5024238.7300000004</v>
      </c>
      <c r="AT463" s="36">
        <f t="shared" si="131"/>
        <v>-5024238.7300000004</v>
      </c>
      <c r="AU463" s="36">
        <f>+P463-'[10]Приложение №1'!$P450</f>
        <v>0</v>
      </c>
      <c r="AV463" s="36">
        <f>+Q463-'[10]Приложение №1'!$Q450</f>
        <v>0</v>
      </c>
      <c r="AW463" s="36">
        <f>+R463-'[10]Приложение №1'!$R450</f>
        <v>0</v>
      </c>
      <c r="AX463" s="36">
        <f>+S463-'[10]Приложение №1'!$S450</f>
        <v>0</v>
      </c>
      <c r="AY463" s="36">
        <f>+T463-'[10]Приложение №1'!$T450</f>
        <v>0</v>
      </c>
    </row>
    <row r="464" spans="1:51" x14ac:dyDescent="0.25">
      <c r="A464" s="98">
        <f t="shared" si="142"/>
        <v>449</v>
      </c>
      <c r="B464" s="99">
        <f t="shared" si="143"/>
        <v>254</v>
      </c>
      <c r="C464" s="92" t="s">
        <v>110</v>
      </c>
      <c r="D464" s="92" t="s">
        <v>268</v>
      </c>
      <c r="E464" s="93">
        <v>1993</v>
      </c>
      <c r="F464" s="93">
        <v>2009</v>
      </c>
      <c r="G464" s="93" t="s">
        <v>45</v>
      </c>
      <c r="H464" s="93">
        <v>2</v>
      </c>
      <c r="I464" s="93">
        <v>2</v>
      </c>
      <c r="J464" s="52">
        <v>1119.8</v>
      </c>
      <c r="K464" s="52">
        <v>862.9</v>
      </c>
      <c r="L464" s="52">
        <v>256.89999999999998</v>
      </c>
      <c r="M464" s="94">
        <v>33</v>
      </c>
      <c r="N464" s="86">
        <f t="shared" si="144"/>
        <v>321001.14</v>
      </c>
      <c r="O464" s="52"/>
      <c r="P464" s="79"/>
      <c r="Q464" s="79"/>
      <c r="R464" s="79">
        <f>+'Приложение №2'!E464</f>
        <v>321001.14</v>
      </c>
      <c r="S464" s="79">
        <f>+'Приложение №2'!E464-'Приложение №1'!R464</f>
        <v>0</v>
      </c>
      <c r="T464" s="79">
        <f>+'Приложение №2'!E464-'Приложение №1'!P464-'Приложение №1'!Q464-'Приложение №1'!R464-'Приложение №1'!S464</f>
        <v>0</v>
      </c>
      <c r="U464" s="52">
        <f t="shared" si="145"/>
        <v>286.65934988390785</v>
      </c>
      <c r="V464" s="52">
        <f t="shared" si="145"/>
        <v>286.65934988390785</v>
      </c>
      <c r="W464" s="95">
        <v>2023</v>
      </c>
      <c r="X464" s="36" t="e">
        <f>+#REF!-'[1]Приложение №1'!$P1144</f>
        <v>#REF!</v>
      </c>
      <c r="Z464" s="38">
        <f t="shared" si="141"/>
        <v>404572.72000000003</v>
      </c>
      <c r="AA464" s="34">
        <v>0</v>
      </c>
      <c r="AB464" s="34">
        <v>0</v>
      </c>
      <c r="AC464" s="34">
        <v>0</v>
      </c>
      <c r="AD464" s="34">
        <v>0</v>
      </c>
      <c r="AE464" s="34">
        <v>318383.06</v>
      </c>
      <c r="AF464" s="34"/>
      <c r="AG464" s="34">
        <v>0</v>
      </c>
      <c r="AH464" s="34">
        <v>0</v>
      </c>
      <c r="AI464" s="34">
        <v>0</v>
      </c>
      <c r="AJ464" s="34">
        <v>0</v>
      </c>
      <c r="AK464" s="34">
        <v>0</v>
      </c>
      <c r="AL464" s="34">
        <v>0</v>
      </c>
      <c r="AM464" s="34">
        <v>80238.25</v>
      </c>
      <c r="AN464" s="39">
        <v>3333.33</v>
      </c>
      <c r="AO464" s="40">
        <v>2618.08</v>
      </c>
      <c r="AP464" s="114">
        <f>+N464-'Приложение №2'!E464</f>
        <v>0</v>
      </c>
      <c r="AQ464" s="1">
        <f>384509.89-236084.3854</f>
        <v>148425.50460000001</v>
      </c>
      <c r="AR464" s="1">
        <f t="shared" si="149"/>
        <v>140423.4</v>
      </c>
      <c r="AS464" s="1">
        <f>+(K464*10+L464*20)*12*30-325085.89</f>
        <v>4631034.1100000003</v>
      </c>
      <c r="AT464" s="36">
        <f t="shared" ref="AT464:AT527" si="150">+S464-AS464</f>
        <v>-4631034.1100000003</v>
      </c>
      <c r="AU464" s="36">
        <f>+P464-'[10]Приложение №1'!$P451</f>
        <v>0</v>
      </c>
      <c r="AV464" s="36">
        <f>+Q464-'[10]Приложение №1'!$Q451</f>
        <v>0</v>
      </c>
      <c r="AW464" s="36">
        <f>+R464-'[10]Приложение №1'!$R451</f>
        <v>0</v>
      </c>
      <c r="AX464" s="36">
        <f>+S464-'[10]Приложение №1'!$S451</f>
        <v>0</v>
      </c>
      <c r="AY464" s="36">
        <f>+T464-'[10]Приложение №1'!$T451</f>
        <v>0</v>
      </c>
    </row>
    <row r="465" spans="1:51" x14ac:dyDescent="0.25">
      <c r="A465" s="98">
        <f t="shared" si="142"/>
        <v>450</v>
      </c>
      <c r="B465" s="99">
        <f t="shared" si="143"/>
        <v>255</v>
      </c>
      <c r="C465" s="92" t="s">
        <v>111</v>
      </c>
      <c r="D465" s="92" t="s">
        <v>271</v>
      </c>
      <c r="E465" s="93">
        <v>1991</v>
      </c>
      <c r="F465" s="93">
        <v>2011</v>
      </c>
      <c r="G465" s="93" t="s">
        <v>45</v>
      </c>
      <c r="H465" s="93">
        <v>5</v>
      </c>
      <c r="I465" s="93">
        <v>5</v>
      </c>
      <c r="J465" s="52">
        <v>4770.3999999999996</v>
      </c>
      <c r="K465" s="52">
        <v>4318</v>
      </c>
      <c r="L465" s="52">
        <v>0</v>
      </c>
      <c r="M465" s="94">
        <v>178</v>
      </c>
      <c r="N465" s="86">
        <f t="shared" si="144"/>
        <v>1873270.93</v>
      </c>
      <c r="O465" s="52"/>
      <c r="P465" s="79"/>
      <c r="Q465" s="79"/>
      <c r="R465" s="79">
        <f>+'Приложение №2'!E465</f>
        <v>1873270.93</v>
      </c>
      <c r="S465" s="79">
        <f>+'Приложение №2'!E465-'Приложение №1'!R465</f>
        <v>0</v>
      </c>
      <c r="T465" s="79">
        <f>+'Приложение №2'!E465-'Приложение №1'!P465-'Приложение №1'!Q465-'Приложение №1'!R465-'Приложение №1'!S465</f>
        <v>0</v>
      </c>
      <c r="U465" s="52">
        <f t="shared" si="145"/>
        <v>433.82837656322369</v>
      </c>
      <c r="V465" s="52">
        <f t="shared" si="145"/>
        <v>433.82837656322369</v>
      </c>
      <c r="W465" s="95">
        <v>2023</v>
      </c>
      <c r="X465" s="36" t="e">
        <f>+#REF!-'[1]Приложение №1'!$P1151</f>
        <v>#REF!</v>
      </c>
      <c r="Z465" s="38">
        <f t="shared" si="141"/>
        <v>2117492.21</v>
      </c>
      <c r="AA465" s="34">
        <v>0</v>
      </c>
      <c r="AB465" s="34">
        <v>0</v>
      </c>
      <c r="AC465" s="34">
        <v>0</v>
      </c>
      <c r="AD465" s="34">
        <v>0</v>
      </c>
      <c r="AE465" s="34">
        <v>1859152.43</v>
      </c>
      <c r="AF465" s="34"/>
      <c r="AG465" s="34">
        <v>0</v>
      </c>
      <c r="AH465" s="34">
        <v>0</v>
      </c>
      <c r="AI465" s="34">
        <v>0</v>
      </c>
      <c r="AJ465" s="34">
        <v>0</v>
      </c>
      <c r="AK465" s="34">
        <v>0</v>
      </c>
      <c r="AL465" s="34">
        <v>0</v>
      </c>
      <c r="AM465" s="34">
        <v>240887.95</v>
      </c>
      <c r="AN465" s="39">
        <v>3333.33</v>
      </c>
      <c r="AO465" s="40">
        <v>14118.5</v>
      </c>
      <c r="AP465" s="114">
        <f>+N465-'Приложение №2'!E465</f>
        <v>0</v>
      </c>
      <c r="AQ465" s="1">
        <v>1919885.11</v>
      </c>
      <c r="AR465" s="1">
        <f t="shared" si="149"/>
        <v>440436</v>
      </c>
      <c r="AS465" s="1">
        <f>+(K465*10+L465*20)*12*30</f>
        <v>15544800</v>
      </c>
      <c r="AT465" s="36">
        <f t="shared" si="150"/>
        <v>-15544800</v>
      </c>
      <c r="AU465" s="36">
        <f>+P465-'[10]Приложение №1'!$P452</f>
        <v>0</v>
      </c>
      <c r="AV465" s="36">
        <f>+Q465-'[10]Приложение №1'!$Q452</f>
        <v>0</v>
      </c>
      <c r="AW465" s="36">
        <f>+R465-'[10]Приложение №1'!$R452</f>
        <v>0</v>
      </c>
      <c r="AX465" s="36">
        <f>+S465-'[10]Приложение №1'!$S452</f>
        <v>0</v>
      </c>
      <c r="AY465" s="36">
        <f>+T465-'[10]Приложение №1'!$T452</f>
        <v>0</v>
      </c>
    </row>
    <row r="466" spans="1:51" x14ac:dyDescent="0.25">
      <c r="A466" s="98">
        <f t="shared" si="142"/>
        <v>451</v>
      </c>
      <c r="B466" s="99">
        <f t="shared" si="143"/>
        <v>256</v>
      </c>
      <c r="C466" s="92" t="s">
        <v>111</v>
      </c>
      <c r="D466" s="92" t="s">
        <v>452</v>
      </c>
      <c r="E466" s="93">
        <v>1971</v>
      </c>
      <c r="F466" s="93">
        <v>2011</v>
      </c>
      <c r="G466" s="93" t="s">
        <v>45</v>
      </c>
      <c r="H466" s="93">
        <v>5</v>
      </c>
      <c r="I466" s="93">
        <v>4</v>
      </c>
      <c r="J466" s="52">
        <v>3534.8</v>
      </c>
      <c r="K466" s="52">
        <v>2494.1</v>
      </c>
      <c r="L466" s="52">
        <v>875.9</v>
      </c>
      <c r="M466" s="94">
        <v>129</v>
      </c>
      <c r="N466" s="86">
        <f t="shared" si="144"/>
        <v>2251948.8353626798</v>
      </c>
      <c r="O466" s="52"/>
      <c r="P466" s="79"/>
      <c r="Q466" s="79"/>
      <c r="R466" s="79">
        <f>+AQ466+AR466</f>
        <v>1393368.6</v>
      </c>
      <c r="S466" s="79">
        <f>+'Приложение №2'!E466-'Приложение №1'!R466</f>
        <v>858580.2353626797</v>
      </c>
      <c r="T466" s="79">
        <f>+'Приложение №2'!E466-'Приложение №1'!P466-'Приложение №1'!Q466-'Приложение №1'!R466-'Приложение №1'!S466</f>
        <v>0</v>
      </c>
      <c r="U466" s="52">
        <f t="shared" si="145"/>
        <v>668.23407577527587</v>
      </c>
      <c r="V466" s="52">
        <f t="shared" si="145"/>
        <v>668.23407577527587</v>
      </c>
      <c r="W466" s="95">
        <v>2023</v>
      </c>
      <c r="X466" s="36" t="e">
        <f>+#REF!-'[1]Приложение №1'!$P1546</f>
        <v>#REF!</v>
      </c>
      <c r="Z466" s="38">
        <f t="shared" si="141"/>
        <v>10838098.81182522</v>
      </c>
      <c r="AA466" s="34"/>
      <c r="AB466" s="34">
        <v>0</v>
      </c>
      <c r="AC466" s="34">
        <v>0</v>
      </c>
      <c r="AD466" s="34">
        <v>0</v>
      </c>
      <c r="AE466" s="34">
        <v>1101213.72829692</v>
      </c>
      <c r="AF466" s="34"/>
      <c r="AG466" s="34">
        <v>0</v>
      </c>
      <c r="AH466" s="34">
        <v>0</v>
      </c>
      <c r="AI466" s="34">
        <v>0</v>
      </c>
      <c r="AJ466" s="34">
        <v>0</v>
      </c>
      <c r="AK466" s="34">
        <v>0</v>
      </c>
      <c r="AL466" s="34">
        <v>7387688.3326625396</v>
      </c>
      <c r="AM466" s="34">
        <v>1867251.8873999999</v>
      </c>
      <c r="AN466" s="39">
        <v>167352.03419999999</v>
      </c>
      <c r="AO466" s="40">
        <v>314592.82926576003</v>
      </c>
      <c r="AP466" s="114">
        <f>+N466-'Приложение №2'!E466</f>
        <v>0</v>
      </c>
      <c r="AQ466" s="1">
        <f>1768332.06-808045.26</f>
        <v>960286.8</v>
      </c>
      <c r="AR466" s="1">
        <f t="shared" si="149"/>
        <v>433081.8</v>
      </c>
      <c r="AS466" s="1">
        <f>+(K466*10+L466*20)*12*30-2725603.24</f>
        <v>12559636.76</v>
      </c>
      <c r="AT466" s="36">
        <f t="shared" si="150"/>
        <v>-11701056.524637319</v>
      </c>
      <c r="AU466" s="36">
        <f>+P466-'[10]Приложение №1'!$P453</f>
        <v>0</v>
      </c>
      <c r="AV466" s="36">
        <f>+Q466-'[10]Приложение №1'!$Q453</f>
        <v>0</v>
      </c>
      <c r="AW466" s="36">
        <f>+R466-'[10]Приложение №1'!$R453</f>
        <v>0</v>
      </c>
      <c r="AX466" s="36">
        <f>+S466-'[10]Приложение №1'!$S453</f>
        <v>0</v>
      </c>
      <c r="AY466" s="36">
        <f>+T466-'[10]Приложение №1'!$T453</f>
        <v>0</v>
      </c>
    </row>
    <row r="467" spans="1:51" x14ac:dyDescent="0.25">
      <c r="A467" s="98">
        <f t="shared" si="142"/>
        <v>452</v>
      </c>
      <c r="B467" s="99">
        <f t="shared" si="143"/>
        <v>257</v>
      </c>
      <c r="C467" s="92" t="s">
        <v>111</v>
      </c>
      <c r="D467" s="92" t="s">
        <v>116</v>
      </c>
      <c r="E467" s="93">
        <v>1974</v>
      </c>
      <c r="F467" s="93">
        <v>2011</v>
      </c>
      <c r="G467" s="93" t="s">
        <v>45</v>
      </c>
      <c r="H467" s="93">
        <v>5</v>
      </c>
      <c r="I467" s="93">
        <v>4</v>
      </c>
      <c r="J467" s="52">
        <v>3194.1</v>
      </c>
      <c r="K467" s="52">
        <v>1856.9</v>
      </c>
      <c r="L467" s="52">
        <v>1224.7</v>
      </c>
      <c r="M467" s="94">
        <v>88</v>
      </c>
      <c r="N467" s="86">
        <f t="shared" si="144"/>
        <v>2442223.62128712</v>
      </c>
      <c r="O467" s="52"/>
      <c r="P467" s="79"/>
      <c r="Q467" s="79"/>
      <c r="R467" s="79">
        <f>+AQ467+AR467</f>
        <v>1363004.8699999999</v>
      </c>
      <c r="S467" s="79">
        <f>+'Приложение №2'!E467-'Приложение №1'!R467</f>
        <v>1079218.7512871202</v>
      </c>
      <c r="T467" s="79">
        <f>+'Приложение №2'!E467-'Приложение №1'!P467-'Приложение №1'!Q467-'Приложение №1'!R467-'Приложение №1'!S467</f>
        <v>0</v>
      </c>
      <c r="U467" s="52">
        <f t="shared" si="145"/>
        <v>792.51804948309962</v>
      </c>
      <c r="V467" s="52">
        <f t="shared" si="145"/>
        <v>792.51804948309962</v>
      </c>
      <c r="W467" s="95">
        <v>2023</v>
      </c>
      <c r="X467" s="36" t="e">
        <f>+#REF!-'[1]Приложение №1'!$P1547</f>
        <v>#REF!</v>
      </c>
      <c r="Z467" s="38">
        <f t="shared" si="141"/>
        <v>9392640.5899999999</v>
      </c>
      <c r="AA467" s="34">
        <v>0</v>
      </c>
      <c r="AB467" s="34">
        <v>0</v>
      </c>
      <c r="AC467" s="34">
        <v>0</v>
      </c>
      <c r="AD467" s="34">
        <v>0</v>
      </c>
      <c r="AE467" s="34">
        <v>1022757.2702335803</v>
      </c>
      <c r="AF467" s="34"/>
      <c r="AG467" s="34">
        <v>0</v>
      </c>
      <c r="AH467" s="34">
        <v>0</v>
      </c>
      <c r="AI467" s="34">
        <v>0</v>
      </c>
      <c r="AJ467" s="34">
        <v>0</v>
      </c>
      <c r="AK467" s="34">
        <v>0</v>
      </c>
      <c r="AL467" s="34">
        <v>6861349.2395128794</v>
      </c>
      <c r="AM467" s="34">
        <v>1242198.233</v>
      </c>
      <c r="AN467" s="39">
        <v>93926.405899999998</v>
      </c>
      <c r="AO467" s="40">
        <v>172409.44135354002</v>
      </c>
      <c r="AP467" s="114">
        <f>+N467-'Приложение №2'!E467</f>
        <v>0</v>
      </c>
      <c r="AQ467" s="1">
        <f>1878287.66-954525.39</f>
        <v>923762.2699999999</v>
      </c>
      <c r="AR467" s="1">
        <f t="shared" si="149"/>
        <v>439242.6</v>
      </c>
      <c r="AS467" s="1">
        <f>+(K467*10+L467*20)*12*30-119920.72-2599968.3</f>
        <v>12782790.98</v>
      </c>
      <c r="AT467" s="36">
        <f t="shared" si="150"/>
        <v>-11703572.228712881</v>
      </c>
      <c r="AU467" s="36">
        <f>+P467-'[10]Приложение №1'!$P454</f>
        <v>0</v>
      </c>
      <c r="AV467" s="36">
        <f>+Q467-'[10]Приложение №1'!$Q454</f>
        <v>0</v>
      </c>
      <c r="AW467" s="36">
        <f>+R467-'[10]Приложение №1'!$R454</f>
        <v>0</v>
      </c>
      <c r="AX467" s="36">
        <f>+S467-'[10]Приложение №1'!$S454</f>
        <v>0</v>
      </c>
      <c r="AY467" s="36">
        <f>+T467-'[10]Приложение №1'!$T454</f>
        <v>0</v>
      </c>
    </row>
    <row r="468" spans="1:51" x14ac:dyDescent="0.25">
      <c r="A468" s="98">
        <f t="shared" si="142"/>
        <v>453</v>
      </c>
      <c r="B468" s="99">
        <f t="shared" si="143"/>
        <v>258</v>
      </c>
      <c r="C468" s="92" t="s">
        <v>111</v>
      </c>
      <c r="D468" s="92" t="s">
        <v>119</v>
      </c>
      <c r="E468" s="93">
        <v>1973</v>
      </c>
      <c r="F468" s="93">
        <v>2010</v>
      </c>
      <c r="G468" s="93" t="s">
        <v>45</v>
      </c>
      <c r="H468" s="93">
        <v>5</v>
      </c>
      <c r="I468" s="93">
        <v>4</v>
      </c>
      <c r="J468" s="52">
        <v>3449.3</v>
      </c>
      <c r="K468" s="52">
        <v>3117.4</v>
      </c>
      <c r="L468" s="52">
        <v>171.7</v>
      </c>
      <c r="M468" s="94">
        <v>147</v>
      </c>
      <c r="N468" s="86">
        <f t="shared" si="144"/>
        <v>6210065.9474952389</v>
      </c>
      <c r="O468" s="52"/>
      <c r="P468" s="79">
        <v>2605661.0315339789</v>
      </c>
      <c r="Q468" s="79"/>
      <c r="R468" s="79">
        <f>+AQ468+AR468</f>
        <v>621865.63000000012</v>
      </c>
      <c r="S468" s="79">
        <f>+'Приложение №2'!E468-'Приложение №1'!P468-'Приложение №1'!Q468-'Приложение №1'!R468</f>
        <v>2982539.2859612601</v>
      </c>
      <c r="T468" s="79">
        <f>+'Приложение №2'!E468-'Приложение №1'!P468-'Приложение №1'!Q468-'Приложение №1'!R468-'Приложение №1'!S468</f>
        <v>0</v>
      </c>
      <c r="U468" s="52">
        <f t="shared" si="145"/>
        <v>1888.0745333055361</v>
      </c>
      <c r="V468" s="52">
        <f t="shared" si="145"/>
        <v>1888.0745333055361</v>
      </c>
      <c r="W468" s="95">
        <v>2023</v>
      </c>
      <c r="X468" s="36" t="e">
        <f>+#REF!-'[1]Приложение №1'!$P1584</f>
        <v>#REF!</v>
      </c>
      <c r="Z468" s="38">
        <f t="shared" si="141"/>
        <v>17920574.470533662</v>
      </c>
      <c r="AA468" s="34"/>
      <c r="AB468" s="34">
        <v>0</v>
      </c>
      <c r="AC468" s="34">
        <v>0</v>
      </c>
      <c r="AD468" s="34">
        <v>0</v>
      </c>
      <c r="AE468" s="34">
        <v>1035545.4729408602</v>
      </c>
      <c r="AF468" s="34"/>
      <c r="AG468" s="34">
        <v>0</v>
      </c>
      <c r="AH468" s="34">
        <v>0</v>
      </c>
      <c r="AI468" s="34">
        <v>0</v>
      </c>
      <c r="AJ468" s="34">
        <v>0</v>
      </c>
      <c r="AK468" s="34">
        <v>6731411.6906387396</v>
      </c>
      <c r="AL468" s="34">
        <v>6947141.1784660202</v>
      </c>
      <c r="AM468" s="34">
        <v>2528780.7582</v>
      </c>
      <c r="AN468" s="39">
        <v>234660.19320000001</v>
      </c>
      <c r="AO468" s="40">
        <v>443035.17708804004</v>
      </c>
      <c r="AP468" s="114">
        <f>+N468-'Приложение №2'!E468</f>
        <v>0</v>
      </c>
      <c r="AQ468" s="1">
        <f>1240910.11-689425.44-282620.64</f>
        <v>268864.03000000014</v>
      </c>
      <c r="AR468" s="1">
        <f t="shared" si="149"/>
        <v>353001.6</v>
      </c>
      <c r="AS468" s="1">
        <f>+(K468*10+L468*20)*12*30-3027646.57-12468.88</f>
        <v>9418764.5499999989</v>
      </c>
      <c r="AT468" s="36">
        <f t="shared" si="150"/>
        <v>-6436225.2640387388</v>
      </c>
      <c r="AU468" s="36">
        <f>+P468-'[10]Приложение №1'!$P455</f>
        <v>0</v>
      </c>
      <c r="AV468" s="36">
        <f>+Q468-'[10]Приложение №1'!$Q455</f>
        <v>0</v>
      </c>
      <c r="AW468" s="36">
        <f>+R468-'[10]Приложение №1'!$R455</f>
        <v>0</v>
      </c>
      <c r="AX468" s="36">
        <f>+S468-'[10]Приложение №1'!$S455</f>
        <v>0</v>
      </c>
      <c r="AY468" s="36">
        <f>+T468-'[10]Приложение №1'!$T455</f>
        <v>0</v>
      </c>
    </row>
    <row r="469" spans="1:51" x14ac:dyDescent="0.25">
      <c r="A469" s="98">
        <f t="shared" si="142"/>
        <v>454</v>
      </c>
      <c r="B469" s="99">
        <f t="shared" si="143"/>
        <v>259</v>
      </c>
      <c r="C469" s="92" t="s">
        <v>111</v>
      </c>
      <c r="D469" s="92" t="s">
        <v>275</v>
      </c>
      <c r="E469" s="93">
        <v>1985</v>
      </c>
      <c r="F469" s="93">
        <v>2011</v>
      </c>
      <c r="G469" s="93" t="s">
        <v>45</v>
      </c>
      <c r="H469" s="93">
        <v>5</v>
      </c>
      <c r="I469" s="93">
        <v>2</v>
      </c>
      <c r="J469" s="52">
        <v>1696.6</v>
      </c>
      <c r="K469" s="52">
        <v>1532.2</v>
      </c>
      <c r="L469" s="52">
        <v>54.4</v>
      </c>
      <c r="M469" s="94">
        <v>58</v>
      </c>
      <c r="N469" s="86">
        <f t="shared" si="144"/>
        <v>340500.39751072001</v>
      </c>
      <c r="O469" s="52"/>
      <c r="P469" s="79">
        <v>0</v>
      </c>
      <c r="Q469" s="79"/>
      <c r="R469" s="79">
        <f>+AQ469+AR469</f>
        <v>0</v>
      </c>
      <c r="S469" s="79">
        <f>+'Приложение №2'!E469-'Приложение №1'!R469</f>
        <v>340500.39751072001</v>
      </c>
      <c r="T469" s="52">
        <f>+'Приложение №2'!E469-'Приложение №1'!P469-'Приложение №1'!Q469-'Приложение №1'!R469-'Приложение №1'!S469</f>
        <v>0</v>
      </c>
      <c r="U469" s="79">
        <f t="shared" si="145"/>
        <v>214.61010809953359</v>
      </c>
      <c r="V469" s="79">
        <f t="shared" si="145"/>
        <v>214.61010809953359</v>
      </c>
      <c r="W469" s="95">
        <v>2023</v>
      </c>
      <c r="X469" s="36" t="e">
        <f>+#REF!-'[1]Приложение №1'!$P1177</f>
        <v>#REF!</v>
      </c>
      <c r="Z469" s="38">
        <f t="shared" si="141"/>
        <v>6417929.1893379986</v>
      </c>
      <c r="AA469" s="34">
        <v>2736613.7104324196</v>
      </c>
      <c r="AB469" s="34">
        <v>0</v>
      </c>
      <c r="AC469" s="34">
        <v>1280803.3788694199</v>
      </c>
      <c r="AD469" s="34">
        <v>849765.59</v>
      </c>
      <c r="AE469" s="34">
        <v>511029.86662728002</v>
      </c>
      <c r="AF469" s="34"/>
      <c r="AG469" s="34">
        <v>140523.24640871998</v>
      </c>
      <c r="AH469" s="34">
        <v>0</v>
      </c>
      <c r="AI469" s="34">
        <v>0</v>
      </c>
      <c r="AJ469" s="34">
        <v>0</v>
      </c>
      <c r="AK469" s="34">
        <v>0</v>
      </c>
      <c r="AL469" s="34">
        <v>0</v>
      </c>
      <c r="AM469" s="34">
        <v>731735.25000000012</v>
      </c>
      <c r="AN469" s="39">
        <v>56969.515600000006</v>
      </c>
      <c r="AO469" s="40">
        <v>110488.63140016003</v>
      </c>
      <c r="AP469" s="114">
        <f>+N469-'Приложение №2'!E469</f>
        <v>0</v>
      </c>
      <c r="AQ469" s="36">
        <f>660207.23-R202</f>
        <v>-167382</v>
      </c>
      <c r="AR469" s="1">
        <f t="shared" si="149"/>
        <v>167382</v>
      </c>
      <c r="AS469" s="1">
        <f>+(K469*10+L469*20)*12*30-S202</f>
        <v>5346399.1324892798</v>
      </c>
      <c r="AT469" s="36">
        <f t="shared" si="150"/>
        <v>-5005898.7349785594</v>
      </c>
      <c r="AU469" s="36">
        <f>+P469-'[10]Приложение №1'!$P456</f>
        <v>0</v>
      </c>
      <c r="AV469" s="36">
        <f>+Q469-'[10]Приложение №1'!$Q456</f>
        <v>0</v>
      </c>
      <c r="AW469" s="36">
        <f>+R469-'[10]Приложение №1'!$R456</f>
        <v>0</v>
      </c>
      <c r="AX469" s="36">
        <f>+S469-'[10]Приложение №1'!$S456</f>
        <v>0</v>
      </c>
      <c r="AY469" s="36">
        <f>+T469-'[10]Приложение №1'!$T456</f>
        <v>0</v>
      </c>
    </row>
    <row r="470" spans="1:51" x14ac:dyDescent="0.25">
      <c r="A470" s="98">
        <f t="shared" si="142"/>
        <v>455</v>
      </c>
      <c r="B470" s="99">
        <f t="shared" si="143"/>
        <v>260</v>
      </c>
      <c r="C470" s="92" t="s">
        <v>111</v>
      </c>
      <c r="D470" s="92" t="s">
        <v>120</v>
      </c>
      <c r="E470" s="93">
        <v>1970</v>
      </c>
      <c r="F470" s="93">
        <v>2010</v>
      </c>
      <c r="G470" s="93" t="s">
        <v>45</v>
      </c>
      <c r="H470" s="93">
        <v>5</v>
      </c>
      <c r="I470" s="93">
        <v>4</v>
      </c>
      <c r="J470" s="52">
        <v>3258</v>
      </c>
      <c r="K470" s="52">
        <v>3018.9</v>
      </c>
      <c r="L470" s="52">
        <v>0</v>
      </c>
      <c r="M470" s="94">
        <v>132</v>
      </c>
      <c r="N470" s="86">
        <f t="shared" si="144"/>
        <v>13274787.34</v>
      </c>
      <c r="O470" s="52"/>
      <c r="P470" s="79">
        <v>2067746.9300000002</v>
      </c>
      <c r="Q470" s="79"/>
      <c r="R470" s="79">
        <f>+AQ470+AR470</f>
        <v>652968.09999999986</v>
      </c>
      <c r="S470" s="79">
        <f>+'Приложение №2'!E470-'Приложение №1'!P470-'Приложение №1'!Q470-'Приложение №1'!R470</f>
        <v>10554072.310000001</v>
      </c>
      <c r="T470" s="52">
        <f>+'Приложение №2'!E470-'Приложение №1'!P470-'Приложение №1'!Q470-'Приложение №1'!R470-'Приложение №1'!S470</f>
        <v>0</v>
      </c>
      <c r="U470" s="79">
        <f t="shared" si="145"/>
        <v>4397.2265858425253</v>
      </c>
      <c r="V470" s="79">
        <f t="shared" si="145"/>
        <v>4397.2265858425253</v>
      </c>
      <c r="W470" s="95">
        <v>2023</v>
      </c>
      <c r="X470" s="36" t="e">
        <f>+#REF!-'[1]Приложение №1'!$P1583</f>
        <v>#REF!</v>
      </c>
      <c r="Z470" s="38">
        <f t="shared" si="141"/>
        <v>13575281.439999999</v>
      </c>
      <c r="AA470" s="34">
        <v>0</v>
      </c>
      <c r="AB470" s="34">
        <v>0</v>
      </c>
      <c r="AC470" s="34">
        <v>0</v>
      </c>
      <c r="AD470" s="34">
        <v>0</v>
      </c>
      <c r="AE470" s="34">
        <v>0</v>
      </c>
      <c r="AF470" s="34"/>
      <c r="AG470" s="34">
        <v>0</v>
      </c>
      <c r="AH470" s="34">
        <v>0</v>
      </c>
      <c r="AI470" s="34">
        <v>0</v>
      </c>
      <c r="AJ470" s="34">
        <v>0</v>
      </c>
      <c r="AK470" s="34">
        <v>7231455.4199999999</v>
      </c>
      <c r="AL470" s="34">
        <v>5881945.1900000004</v>
      </c>
      <c r="AM470" s="34">
        <f>139621.27+118844.77</f>
        <v>258466.03999999998</v>
      </c>
      <c r="AN470" s="39">
        <f>5000+37028.06</f>
        <v>42028.06</v>
      </c>
      <c r="AO470" s="40">
        <f>88997.58+72389.15</f>
        <v>161386.72999999998</v>
      </c>
      <c r="AP470" s="114">
        <f>+N470-'Приложение №2'!E470</f>
        <v>0</v>
      </c>
      <c r="AQ470" s="1">
        <f>1025494.69-680454.39</f>
        <v>345040.29999999993</v>
      </c>
      <c r="AR470" s="1">
        <f t="shared" si="149"/>
        <v>307927.8</v>
      </c>
      <c r="AS470" s="1">
        <f>+(K470*10+L470*20)*12*30-16805.39</f>
        <v>10851234.609999999</v>
      </c>
      <c r="AT470" s="36">
        <f t="shared" si="150"/>
        <v>-297162.29999999888</v>
      </c>
      <c r="AU470" s="36">
        <f>+P470-'[10]Приложение №1'!$P457</f>
        <v>0</v>
      </c>
      <c r="AV470" s="36">
        <f>+Q470-'[10]Приложение №1'!$Q457</f>
        <v>0</v>
      </c>
      <c r="AW470" s="36">
        <f>+R470-'[10]Приложение №1'!$R457</f>
        <v>0</v>
      </c>
      <c r="AX470" s="36">
        <f>+S470-'[10]Приложение №1'!$S457</f>
        <v>0</v>
      </c>
      <c r="AY470" s="36">
        <f>+T470-'[10]Приложение №1'!$T457</f>
        <v>0</v>
      </c>
    </row>
    <row r="471" spans="1:51" s="67" customFormat="1" x14ac:dyDescent="0.25">
      <c r="A471" s="63"/>
      <c r="B471" s="63"/>
      <c r="C471" s="63"/>
      <c r="D471" s="126">
        <v>2024</v>
      </c>
      <c r="E471" s="69"/>
      <c r="F471" s="69"/>
      <c r="G471" s="69"/>
      <c r="H471" s="69"/>
      <c r="I471" s="69"/>
      <c r="J471" s="70">
        <f>SUM(J472:J742)</f>
        <v>1081668.6000000008</v>
      </c>
      <c r="K471" s="70">
        <f>SUM(K472:K742)</f>
        <v>888464.30999999994</v>
      </c>
      <c r="L471" s="70">
        <f>SUM(L472:L742)</f>
        <v>45652.950000000004</v>
      </c>
      <c r="M471" s="70">
        <f>SUM(M472:M742)</f>
        <v>37782</v>
      </c>
      <c r="N471" s="70">
        <f t="shared" ref="N471:N485" si="151">SUM(O471:T471)</f>
        <v>3798960476.5512514</v>
      </c>
      <c r="O471" s="70">
        <f t="shared" ref="O471:T471" si="152">SUM(O472:O742)</f>
        <v>0</v>
      </c>
      <c r="P471" s="70">
        <f t="shared" si="152"/>
        <v>449210200.0036813</v>
      </c>
      <c r="Q471" s="70">
        <f t="shared" si="152"/>
        <v>0</v>
      </c>
      <c r="R471" s="70">
        <f t="shared" si="152"/>
        <v>450050642.35929316</v>
      </c>
      <c r="S471" s="70">
        <f t="shared" si="152"/>
        <v>1705157283.1298468</v>
      </c>
      <c r="T471" s="70">
        <f t="shared" si="152"/>
        <v>1194542351.0584304</v>
      </c>
      <c r="U471" s="77"/>
      <c r="V471" s="77"/>
      <c r="W471" s="72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114">
        <f>+N471-'Приложение №2'!E471</f>
        <v>0</v>
      </c>
      <c r="AT471" s="36">
        <f t="shared" si="150"/>
        <v>1705157283.1298468</v>
      </c>
    </row>
    <row r="472" spans="1:51" s="43" customFormat="1" x14ac:dyDescent="0.25">
      <c r="A472" s="98">
        <f>+A470+1</f>
        <v>456</v>
      </c>
      <c r="B472" s="99">
        <f t="shared" ref="B472:B497" si="153">+B471+1</f>
        <v>1</v>
      </c>
      <c r="C472" s="92" t="s">
        <v>55</v>
      </c>
      <c r="D472" s="92" t="s">
        <v>696</v>
      </c>
      <c r="E472" s="93" t="s">
        <v>622</v>
      </c>
      <c r="F472" s="93"/>
      <c r="G472" s="93" t="s">
        <v>577</v>
      </c>
      <c r="H472" s="93" t="s">
        <v>575</v>
      </c>
      <c r="I472" s="93" t="s">
        <v>579</v>
      </c>
      <c r="J472" s="52">
        <v>11221.5</v>
      </c>
      <c r="K472" s="52">
        <v>7503.7</v>
      </c>
      <c r="L472" s="52">
        <v>56.5</v>
      </c>
      <c r="M472" s="94">
        <v>285</v>
      </c>
      <c r="N472" s="78">
        <f t="shared" si="151"/>
        <v>10774080</v>
      </c>
      <c r="O472" s="52">
        <v>0</v>
      </c>
      <c r="P472" s="79"/>
      <c r="Q472" s="79">
        <v>0</v>
      </c>
      <c r="R472" s="79">
        <f>+AQ472+AR472</f>
        <v>5412177.9005999994</v>
      </c>
      <c r="S472" s="79">
        <f>+'Приложение №2'!E472-'Приложение №1'!R472</f>
        <v>5361902.0994000006</v>
      </c>
      <c r="T472" s="79">
        <v>0</v>
      </c>
      <c r="U472" s="79">
        <f t="shared" ref="U472:U485" si="154">N472/K472</f>
        <v>1435.8356544104909</v>
      </c>
      <c r="V472" s="79">
        <v>1172.2830200640003</v>
      </c>
      <c r="W472" s="95" t="s">
        <v>623</v>
      </c>
      <c r="X472" s="43">
        <v>3494459.14</v>
      </c>
      <c r="Y472" s="43">
        <f>+(K472*12.08+L472*20.47)*12</f>
        <v>1101615.0119999999</v>
      </c>
      <c r="Z472" s="128"/>
      <c r="AA472" s="130">
        <f>+N472-'[4]Приложение № 2'!E422</f>
        <v>-8105802.6000000015</v>
      </c>
      <c r="AB472" s="128"/>
      <c r="AC472" s="128"/>
      <c r="AD472" s="130">
        <f>+N472-'[4]Приложение № 2'!E422</f>
        <v>-8105802.6000000015</v>
      </c>
      <c r="AE472" s="128"/>
      <c r="AF472" s="128"/>
      <c r="AG472" s="128"/>
      <c r="AH472" s="128"/>
      <c r="AI472" s="128"/>
      <c r="AJ472" s="128"/>
      <c r="AK472" s="128"/>
      <c r="AL472" s="128"/>
      <c r="AM472" s="128"/>
      <c r="AN472" s="128"/>
      <c r="AO472" s="128"/>
      <c r="AP472" s="114">
        <f>+N472-'Приложение №2'!E472</f>
        <v>0</v>
      </c>
      <c r="AQ472" s="43">
        <v>4382013.0599999996</v>
      </c>
      <c r="AR472" s="1">
        <f>+(K472*13.29+L472*22.52)*12*0.85</f>
        <v>1030164.8405999999</v>
      </c>
      <c r="AS472" s="1">
        <f>+(K472*13.29+L472*22.52)*12*30</f>
        <v>36358759.079999998</v>
      </c>
      <c r="AT472" s="36">
        <f t="shared" si="150"/>
        <v>-30996856.980599999</v>
      </c>
      <c r="AU472" s="36">
        <f>+P472-'[10]Приложение №1'!$P459</f>
        <v>0</v>
      </c>
      <c r="AV472" s="36">
        <f>+Q472-'[10]Приложение №1'!$Q459</f>
        <v>0</v>
      </c>
      <c r="AW472" s="36">
        <f>+R472-'[10]Приложение №1'!$R459</f>
        <v>0</v>
      </c>
      <c r="AX472" s="36">
        <f>+S472-'[10]Приложение №1'!$S459</f>
        <v>0</v>
      </c>
      <c r="AY472" s="36">
        <f>+T472-'[10]Приложение №1'!$T459</f>
        <v>0</v>
      </c>
    </row>
    <row r="473" spans="1:51" x14ac:dyDescent="0.25">
      <c r="A473" s="100">
        <f t="shared" ref="A473:A484" si="155">+A472+1</f>
        <v>457</v>
      </c>
      <c r="B473" s="101">
        <f t="shared" si="153"/>
        <v>2</v>
      </c>
      <c r="C473" s="99" t="s">
        <v>55</v>
      </c>
      <c r="D473" s="92" t="s">
        <v>643</v>
      </c>
      <c r="E473" s="93">
        <v>1995</v>
      </c>
      <c r="F473" s="93">
        <v>2013</v>
      </c>
      <c r="G473" s="93" t="s">
        <v>52</v>
      </c>
      <c r="H473" s="93">
        <v>9</v>
      </c>
      <c r="I473" s="93">
        <v>4</v>
      </c>
      <c r="J473" s="52">
        <v>9107.2000000000007</v>
      </c>
      <c r="K473" s="52">
        <v>6625.8</v>
      </c>
      <c r="L473" s="52">
        <v>93</v>
      </c>
      <c r="M473" s="94">
        <v>270</v>
      </c>
      <c r="N473" s="78">
        <f t="shared" si="151"/>
        <v>3109557.33</v>
      </c>
      <c r="O473" s="52"/>
      <c r="P473" s="79"/>
      <c r="Q473" s="79"/>
      <c r="R473" s="79">
        <f>+'Приложение №2'!E473</f>
        <v>3109557.33</v>
      </c>
      <c r="S473" s="79">
        <f>+'Приложение №2'!E473-'Приложение №1'!R473</f>
        <v>0</v>
      </c>
      <c r="T473" s="79">
        <v>0</v>
      </c>
      <c r="U473" s="79">
        <f t="shared" si="154"/>
        <v>469.3104726976365</v>
      </c>
      <c r="V473" s="79">
        <v>1173.2830200640001</v>
      </c>
      <c r="W473" s="95" t="s">
        <v>623</v>
      </c>
      <c r="Z473" s="38">
        <f>SUM(AA473:AO473)</f>
        <v>3109557.33</v>
      </c>
      <c r="AA473" s="39">
        <v>0</v>
      </c>
      <c r="AB473" s="39">
        <v>0</v>
      </c>
      <c r="AC473" s="39">
        <v>0</v>
      </c>
      <c r="AD473" s="39">
        <v>0</v>
      </c>
      <c r="AE473" s="39">
        <v>0</v>
      </c>
      <c r="AF473" s="39">
        <v>0</v>
      </c>
      <c r="AG473" s="39"/>
      <c r="AH473" s="39">
        <v>3010386.5700000003</v>
      </c>
      <c r="AI473" s="39">
        <v>0</v>
      </c>
      <c r="AJ473" s="39">
        <v>0</v>
      </c>
      <c r="AK473" s="39">
        <v>0</v>
      </c>
      <c r="AL473" s="39">
        <v>0</v>
      </c>
      <c r="AM473" s="34">
        <v>55593.51</v>
      </c>
      <c r="AN473" s="34">
        <v>43577.25</v>
      </c>
      <c r="AO473" s="37"/>
      <c r="AP473" s="114">
        <f>+N473-'Приложение №2'!E473</f>
        <v>0</v>
      </c>
      <c r="AQ473" s="1">
        <v>4177595.39</v>
      </c>
      <c r="AR473" s="1">
        <f>+(K473*13.29+L473*22.52)*12*0.85</f>
        <v>919542.66840000008</v>
      </c>
      <c r="AS473" s="1">
        <f>+(K473*13.29+L473*22.52)*12*30</f>
        <v>32454447.120000005</v>
      </c>
      <c r="AT473" s="36">
        <f t="shared" si="150"/>
        <v>-32454447.120000005</v>
      </c>
      <c r="AU473" s="36">
        <f>+P473-'[10]Приложение №1'!$P460</f>
        <v>0</v>
      </c>
      <c r="AV473" s="36">
        <f>+Q473-'[10]Приложение №1'!$Q460</f>
        <v>0</v>
      </c>
      <c r="AW473" s="36">
        <f>+R473-'[10]Приложение №1'!$R460</f>
        <v>0</v>
      </c>
      <c r="AX473" s="36">
        <f>+S473-'[10]Приложение №1'!$S460</f>
        <v>0</v>
      </c>
      <c r="AY473" s="36">
        <f>+T473-'[10]Приложение №1'!$T460</f>
        <v>0</v>
      </c>
    </row>
    <row r="474" spans="1:51" s="46" customFormat="1" x14ac:dyDescent="0.25">
      <c r="A474" s="100">
        <f t="shared" si="155"/>
        <v>458</v>
      </c>
      <c r="B474" s="101">
        <f t="shared" si="153"/>
        <v>3</v>
      </c>
      <c r="C474" s="92" t="s">
        <v>55</v>
      </c>
      <c r="D474" s="92" t="s">
        <v>56</v>
      </c>
      <c r="E474" s="93">
        <v>1993</v>
      </c>
      <c r="F474" s="93">
        <v>2013</v>
      </c>
      <c r="G474" s="93" t="s">
        <v>52</v>
      </c>
      <c r="H474" s="93">
        <v>9</v>
      </c>
      <c r="I474" s="93">
        <v>1</v>
      </c>
      <c r="J474" s="52">
        <v>4027.7</v>
      </c>
      <c r="K474" s="52">
        <v>2671.9</v>
      </c>
      <c r="L474" s="52">
        <v>0</v>
      </c>
      <c r="M474" s="94">
        <v>88</v>
      </c>
      <c r="N474" s="78">
        <f t="shared" si="151"/>
        <v>4612352.454245952</v>
      </c>
      <c r="O474" s="52"/>
      <c r="P474" s="79"/>
      <c r="Q474" s="79"/>
      <c r="R474" s="79">
        <f t="shared" ref="R474:R482" si="156">+AQ474+AR474</f>
        <v>1171287.6801999998</v>
      </c>
      <c r="S474" s="79">
        <f>+'Приложение №2'!E474-'Приложение №1'!R474</f>
        <v>3441064.7740459521</v>
      </c>
      <c r="T474" s="79">
        <v>0</v>
      </c>
      <c r="U474" s="79">
        <f t="shared" si="154"/>
        <v>1726.2444156764668</v>
      </c>
      <c r="V474" s="79">
        <v>1174.2830200640001</v>
      </c>
      <c r="W474" s="95" t="s">
        <v>623</v>
      </c>
      <c r="X474" s="36" t="e">
        <f>+#REF!-'[1]Приложение №1'!$P358</f>
        <v>#REF!</v>
      </c>
      <c r="Z474" s="38">
        <f>SUM(AA474:AO474)</f>
        <v>5182418.4879168002</v>
      </c>
      <c r="AA474" s="34">
        <v>0</v>
      </c>
      <c r="AB474" s="34">
        <v>0</v>
      </c>
      <c r="AC474" s="34">
        <v>0</v>
      </c>
      <c r="AD474" s="34">
        <v>0</v>
      </c>
      <c r="AE474" s="34">
        <v>0</v>
      </c>
      <c r="AF474" s="34"/>
      <c r="AG474" s="34">
        <v>0</v>
      </c>
      <c r="AH474" s="34">
        <v>0</v>
      </c>
      <c r="AI474" s="34">
        <v>0</v>
      </c>
      <c r="AJ474" s="34">
        <v>4513648.1117250882</v>
      </c>
      <c r="AK474" s="34">
        <v>0</v>
      </c>
      <c r="AL474" s="34">
        <v>0</v>
      </c>
      <c r="AM474" s="34">
        <v>518241.84879168007</v>
      </c>
      <c r="AN474" s="39">
        <v>51824.184879168002</v>
      </c>
      <c r="AO474" s="40">
        <v>98704.342520863371</v>
      </c>
      <c r="AP474" s="114">
        <f>+N474-'Приложение №2'!E474</f>
        <v>0</v>
      </c>
      <c r="AQ474" s="46">
        <f>1639601.14-830510.88</f>
        <v>809090.25999999989</v>
      </c>
      <c r="AR474" s="1">
        <f>+(K474*13.29+L474*22.52)*12*0.85</f>
        <v>362197.42019999993</v>
      </c>
      <c r="AS474" s="1">
        <f>+(K474*13.29+L474*22.52)*12*30-2624808.09</f>
        <v>10158630.27</v>
      </c>
      <c r="AT474" s="36">
        <f t="shared" si="150"/>
        <v>-6717565.4959540479</v>
      </c>
      <c r="AU474" s="36">
        <f>+P474-'[10]Приложение №1'!$P461</f>
        <v>0</v>
      </c>
      <c r="AV474" s="36">
        <f>+Q474-'[10]Приложение №1'!$Q461</f>
        <v>0</v>
      </c>
      <c r="AW474" s="36">
        <f>+R474-'[10]Приложение №1'!$R461</f>
        <v>0</v>
      </c>
      <c r="AX474" s="36">
        <f>+S474-'[10]Приложение №1'!$S461</f>
        <v>0</v>
      </c>
      <c r="AY474" s="36">
        <f>+T474-'[10]Приложение №1'!$T461</f>
        <v>0</v>
      </c>
    </row>
    <row r="475" spans="1:51" s="46" customFormat="1" x14ac:dyDescent="0.25">
      <c r="A475" s="100">
        <f t="shared" si="155"/>
        <v>459</v>
      </c>
      <c r="B475" s="101">
        <f t="shared" si="153"/>
        <v>4</v>
      </c>
      <c r="C475" s="92" t="s">
        <v>55</v>
      </c>
      <c r="D475" s="92" t="s">
        <v>57</v>
      </c>
      <c r="E475" s="93">
        <v>1993</v>
      </c>
      <c r="F475" s="93">
        <v>2013</v>
      </c>
      <c r="G475" s="93" t="s">
        <v>52</v>
      </c>
      <c r="H475" s="93">
        <v>9</v>
      </c>
      <c r="I475" s="93">
        <v>1</v>
      </c>
      <c r="J475" s="52">
        <v>4065.2</v>
      </c>
      <c r="K475" s="52">
        <v>2714.9</v>
      </c>
      <c r="L475" s="52">
        <v>0</v>
      </c>
      <c r="M475" s="94">
        <v>97</v>
      </c>
      <c r="N475" s="78">
        <f t="shared" si="151"/>
        <v>4989316.109734958</v>
      </c>
      <c r="O475" s="52"/>
      <c r="P475" s="79"/>
      <c r="Q475" s="79"/>
      <c r="R475" s="79">
        <f t="shared" si="156"/>
        <v>589325.33340000012</v>
      </c>
      <c r="S475" s="79">
        <f>+'Приложение №2'!E475-'Приложение №1'!R475</f>
        <v>4399990.7763349582</v>
      </c>
      <c r="T475" s="79">
        <v>0</v>
      </c>
      <c r="U475" s="79">
        <f t="shared" si="154"/>
        <v>1837.7531804983453</v>
      </c>
      <c r="V475" s="79">
        <v>1175.2830200640001</v>
      </c>
      <c r="W475" s="95" t="s">
        <v>623</v>
      </c>
      <c r="X475" s="36" t="e">
        <f>+#REF!-'[1]Приложение №1'!$P359</f>
        <v>#REF!</v>
      </c>
      <c r="Z475" s="38">
        <f>SUM(AA475:AO475)</f>
        <v>7671098.7621156182</v>
      </c>
      <c r="AA475" s="34">
        <v>0</v>
      </c>
      <c r="AB475" s="34">
        <v>0</v>
      </c>
      <c r="AC475" s="34">
        <v>0</v>
      </c>
      <c r="AD475" s="34">
        <v>0</v>
      </c>
      <c r="AE475" s="34">
        <v>0</v>
      </c>
      <c r="AF475" s="34"/>
      <c r="AG475" s="34">
        <v>0</v>
      </c>
      <c r="AH475" s="34">
        <v>0</v>
      </c>
      <c r="AI475" s="34">
        <v>0</v>
      </c>
      <c r="AJ475" s="34">
        <v>4524977.6333963946</v>
      </c>
      <c r="AK475" s="34"/>
      <c r="AL475" s="34">
        <v>0</v>
      </c>
      <c r="AM475" s="34">
        <v>2437984.2294369629</v>
      </c>
      <c r="AN475" s="39">
        <v>243798.42294369626</v>
      </c>
      <c r="AO475" s="40">
        <v>464338.47633856395</v>
      </c>
      <c r="AP475" s="114">
        <f>+N475-'Приложение №2'!E475</f>
        <v>0</v>
      </c>
      <c r="AQ475" s="46">
        <f>1655027.12-955818.8-238954.7-238954.7008</f>
        <v>221298.91920000006</v>
      </c>
      <c r="AR475" s="1">
        <f>+(K475*13.29+L475*22.52)*12*0.85</f>
        <v>368026.4142</v>
      </c>
      <c r="AS475" s="1">
        <f>+(K475*13.29+L475*22.52)*12*30-785411.714-946514.09-915077.42</f>
        <v>10342164.335999999</v>
      </c>
      <c r="AT475" s="36">
        <f t="shared" si="150"/>
        <v>-5942173.559665041</v>
      </c>
      <c r="AU475" s="36">
        <f>+P475-'[10]Приложение №1'!$P462</f>
        <v>0</v>
      </c>
      <c r="AV475" s="36">
        <f>+Q475-'[10]Приложение №1'!$Q462</f>
        <v>0</v>
      </c>
      <c r="AW475" s="36">
        <f>+R475-'[10]Приложение №1'!$R462</f>
        <v>0</v>
      </c>
      <c r="AX475" s="36">
        <f>+S475-'[10]Приложение №1'!$S462</f>
        <v>0</v>
      </c>
      <c r="AY475" s="36">
        <f>+T475-'[10]Приложение №1'!$T462</f>
        <v>0</v>
      </c>
    </row>
    <row r="476" spans="1:51" s="47" customFormat="1" x14ac:dyDescent="0.25">
      <c r="A476" s="100">
        <f t="shared" si="155"/>
        <v>460</v>
      </c>
      <c r="B476" s="101">
        <f t="shared" si="153"/>
        <v>5</v>
      </c>
      <c r="C476" s="92" t="s">
        <v>55</v>
      </c>
      <c r="D476" s="92" t="s">
        <v>58</v>
      </c>
      <c r="E476" s="93">
        <v>1991</v>
      </c>
      <c r="F476" s="93">
        <v>2015</v>
      </c>
      <c r="G476" s="93" t="s">
        <v>52</v>
      </c>
      <c r="H476" s="93">
        <v>5</v>
      </c>
      <c r="I476" s="93">
        <v>5</v>
      </c>
      <c r="J476" s="52">
        <v>11474.2</v>
      </c>
      <c r="K476" s="52">
        <v>7084.2</v>
      </c>
      <c r="L476" s="52">
        <v>82.6</v>
      </c>
      <c r="M476" s="94">
        <v>178</v>
      </c>
      <c r="N476" s="78">
        <f t="shared" si="151"/>
        <v>10975249.203776</v>
      </c>
      <c r="O476" s="52"/>
      <c r="P476" s="79"/>
      <c r="Q476" s="79"/>
      <c r="R476" s="79">
        <f t="shared" si="156"/>
        <v>4370409.08</v>
      </c>
      <c r="S476" s="79">
        <f>+'Приложение №2'!E476-'Приложение №1'!R476</f>
        <v>6604840.123776</v>
      </c>
      <c r="T476" s="79">
        <v>0</v>
      </c>
      <c r="U476" s="79">
        <f t="shared" si="154"/>
        <v>1549.257390217103</v>
      </c>
      <c r="V476" s="79">
        <v>1176.2830200640001</v>
      </c>
      <c r="W476" s="95" t="s">
        <v>623</v>
      </c>
      <c r="X476" s="36" t="e">
        <f>+#REF!-'[1]Приложение №1'!$P360</f>
        <v>#REF!</v>
      </c>
      <c r="Z476" s="38">
        <f>SUM(AA476:AO476)</f>
        <v>12331740.678400001</v>
      </c>
      <c r="AA476" s="34">
        <v>0</v>
      </c>
      <c r="AB476" s="34">
        <v>0</v>
      </c>
      <c r="AC476" s="34">
        <v>0</v>
      </c>
      <c r="AD476" s="34">
        <v>0</v>
      </c>
      <c r="AE476" s="34">
        <v>0</v>
      </c>
      <c r="AF476" s="34"/>
      <c r="AG476" s="34">
        <v>0</v>
      </c>
      <c r="AH476" s="34">
        <v>0</v>
      </c>
      <c r="AI476" s="34">
        <v>0</v>
      </c>
      <c r="AJ476" s="34">
        <v>10740378.870815193</v>
      </c>
      <c r="AK476" s="34">
        <v>0</v>
      </c>
      <c r="AL476" s="34">
        <v>0</v>
      </c>
      <c r="AM476" s="34">
        <v>1233174.0678400001</v>
      </c>
      <c r="AN476" s="39">
        <v>123317.40678400001</v>
      </c>
      <c r="AO476" s="40">
        <v>234870.33296080641</v>
      </c>
      <c r="AP476" s="114">
        <f>+N476-'Приложение №2'!E476</f>
        <v>0</v>
      </c>
      <c r="AQ476" s="47">
        <v>3630970.28</v>
      </c>
      <c r="AR476" s="1">
        <f>+(K476*10+L476*20)*12*0.85</f>
        <v>739438.79999999993</v>
      </c>
      <c r="AS476" s="1">
        <f>+(K476*10+L476*20)*12*30</f>
        <v>26097840</v>
      </c>
      <c r="AT476" s="36">
        <f t="shared" si="150"/>
        <v>-19492999.876224</v>
      </c>
      <c r="AU476" s="36">
        <f>+P476-'[10]Приложение №1'!$P463</f>
        <v>0</v>
      </c>
      <c r="AV476" s="36">
        <f>+Q476-'[10]Приложение №1'!$Q463</f>
        <v>0</v>
      </c>
      <c r="AW476" s="36">
        <f>+R476-'[10]Приложение №1'!$R463</f>
        <v>0</v>
      </c>
      <c r="AX476" s="36">
        <f>+S476-'[10]Приложение №1'!$S463</f>
        <v>0</v>
      </c>
      <c r="AY476" s="36">
        <f>+T476-'[10]Приложение №1'!$T463</f>
        <v>0</v>
      </c>
    </row>
    <row r="477" spans="1:51" s="47" customFormat="1" x14ac:dyDescent="0.25">
      <c r="A477" s="100">
        <f t="shared" si="155"/>
        <v>461</v>
      </c>
      <c r="B477" s="101">
        <f t="shared" si="153"/>
        <v>6</v>
      </c>
      <c r="C477" s="92" t="s">
        <v>55</v>
      </c>
      <c r="D477" s="92" t="s">
        <v>59</v>
      </c>
      <c r="E477" s="93">
        <v>1993</v>
      </c>
      <c r="F477" s="93">
        <v>2013</v>
      </c>
      <c r="G477" s="93" t="s">
        <v>52</v>
      </c>
      <c r="H477" s="93">
        <v>9</v>
      </c>
      <c r="I477" s="93">
        <v>5</v>
      </c>
      <c r="J477" s="52">
        <v>19441.7</v>
      </c>
      <c r="K477" s="52">
        <v>13182.1</v>
      </c>
      <c r="L477" s="52">
        <v>0</v>
      </c>
      <c r="M477" s="94">
        <v>478</v>
      </c>
      <c r="N477" s="78">
        <f t="shared" si="151"/>
        <v>31948678.933052547</v>
      </c>
      <c r="O477" s="52"/>
      <c r="P477" s="79"/>
      <c r="Q477" s="79"/>
      <c r="R477" s="79">
        <f t="shared" si="156"/>
        <v>3475803.7290000003</v>
      </c>
      <c r="S477" s="79">
        <f>+'Приложение №2'!E477-'Приложение №1'!R477</f>
        <v>28472875.204052545</v>
      </c>
      <c r="T477" s="79">
        <v>0</v>
      </c>
      <c r="U477" s="79">
        <f t="shared" si="154"/>
        <v>2423.6410688018259</v>
      </c>
      <c r="V477" s="79">
        <v>1177.2830200640001</v>
      </c>
      <c r="W477" s="95" t="s">
        <v>623</v>
      </c>
      <c r="X477" s="36" t="e">
        <f>+#REF!-'[1]Приложение №1'!$P361</f>
        <v>#REF!</v>
      </c>
      <c r="Z477" s="38">
        <f>SUM(AA477:AO477)</f>
        <v>35897392.059609599</v>
      </c>
      <c r="AA477" s="34">
        <v>0</v>
      </c>
      <c r="AB477" s="34">
        <v>0</v>
      </c>
      <c r="AC477" s="34">
        <v>9324692.0449531022</v>
      </c>
      <c r="AD477" s="34">
        <v>0</v>
      </c>
      <c r="AE477" s="34">
        <v>0</v>
      </c>
      <c r="AF477" s="34"/>
      <c r="AG477" s="34">
        <v>0</v>
      </c>
      <c r="AH477" s="34">
        <v>0</v>
      </c>
      <c r="AI477" s="34">
        <v>0</v>
      </c>
      <c r="AJ477" s="34">
        <v>21940285.15893212</v>
      </c>
      <c r="AK477" s="34">
        <v>0</v>
      </c>
      <c r="AL477" s="34">
        <v>0</v>
      </c>
      <c r="AM477" s="34">
        <v>3589739.2059609606</v>
      </c>
      <c r="AN477" s="39">
        <v>358973.92059609608</v>
      </c>
      <c r="AO477" s="40">
        <v>683701.72916732461</v>
      </c>
      <c r="AP477" s="114">
        <f>+N477-'Приложение №2'!E477</f>
        <v>0</v>
      </c>
      <c r="AQ477" s="47">
        <f>8212024.3-4892369.7628-1630789.92</f>
        <v>1688864.6172000002</v>
      </c>
      <c r="AR477" s="1">
        <f>+(K477*13.29+L477*22.52)*12*0.85</f>
        <v>1786939.1118000001</v>
      </c>
      <c r="AS477" s="1">
        <f>+(K477*13.29+L477*22.52)*12*30-2885417.2772-5487600.1</f>
        <v>54695421.86280001</v>
      </c>
      <c r="AT477" s="36">
        <f t="shared" si="150"/>
        <v>-26222546.658747464</v>
      </c>
      <c r="AU477" s="36">
        <f>+P477-'[10]Приложение №1'!$P464</f>
        <v>0</v>
      </c>
      <c r="AV477" s="36">
        <f>+Q477-'[10]Приложение №1'!$Q464</f>
        <v>0</v>
      </c>
      <c r="AW477" s="36">
        <f>+R477-'[10]Приложение №1'!$R464</f>
        <v>0</v>
      </c>
      <c r="AX477" s="36">
        <f>+S477-'[10]Приложение №1'!$S464</f>
        <v>0</v>
      </c>
      <c r="AY477" s="36">
        <f>+T477-'[10]Приложение №1'!$T464</f>
        <v>0</v>
      </c>
    </row>
    <row r="478" spans="1:51" s="43" customFormat="1" x14ac:dyDescent="0.25">
      <c r="A478" s="100">
        <f t="shared" si="155"/>
        <v>462</v>
      </c>
      <c r="B478" s="101">
        <f t="shared" si="153"/>
        <v>7</v>
      </c>
      <c r="C478" s="92" t="s">
        <v>55</v>
      </c>
      <c r="D478" s="92" t="s">
        <v>697</v>
      </c>
      <c r="E478" s="93" t="s">
        <v>624</v>
      </c>
      <c r="F478" s="93"/>
      <c r="G478" s="93" t="s">
        <v>574</v>
      </c>
      <c r="H478" s="93" t="s">
        <v>583</v>
      </c>
      <c r="I478" s="93" t="s">
        <v>583</v>
      </c>
      <c r="J478" s="52">
        <v>4119.1000000000004</v>
      </c>
      <c r="K478" s="52">
        <v>2443.1</v>
      </c>
      <c r="L478" s="52">
        <v>0</v>
      </c>
      <c r="M478" s="94">
        <v>95</v>
      </c>
      <c r="N478" s="78">
        <f t="shared" si="151"/>
        <v>28543137.430465601</v>
      </c>
      <c r="O478" s="52">
        <v>0</v>
      </c>
      <c r="P478" s="79">
        <v>3678482.7385679903</v>
      </c>
      <c r="Q478" s="79">
        <v>0</v>
      </c>
      <c r="R478" s="79">
        <f t="shared" si="156"/>
        <v>1358690.65</v>
      </c>
      <c r="S478" s="79">
        <f>+AS478</f>
        <v>8795160</v>
      </c>
      <c r="T478" s="79">
        <f>+'Приложение №2'!E478-'Приложение №1'!P478-'Приложение №1'!R478-'Приложение №1'!S478</f>
        <v>14710804.04189761</v>
      </c>
      <c r="U478" s="79">
        <f t="shared" si="154"/>
        <v>11683.163779814826</v>
      </c>
      <c r="V478" s="79">
        <v>1178.2830200640001</v>
      </c>
      <c r="W478" s="95" t="s">
        <v>623</v>
      </c>
      <c r="X478" s="43">
        <v>889128.05</v>
      </c>
      <c r="Y478" s="43">
        <f>+(K478*9.1+L478*18.19)*12</f>
        <v>266786.52</v>
      </c>
      <c r="Z478" s="128"/>
      <c r="AA478" s="130">
        <f>+N478-'[4]Приложение № 2'!E427</f>
        <v>2588597.3046640009</v>
      </c>
      <c r="AB478" s="128"/>
      <c r="AC478" s="128"/>
      <c r="AD478" s="130">
        <f>+N478-'[4]Приложение № 2'!E427</f>
        <v>2588597.3046640009</v>
      </c>
      <c r="AE478" s="128"/>
      <c r="AF478" s="128"/>
      <c r="AG478" s="128"/>
      <c r="AH478" s="128"/>
      <c r="AI478" s="128"/>
      <c r="AJ478" s="128"/>
      <c r="AK478" s="128"/>
      <c r="AL478" s="128"/>
      <c r="AM478" s="128"/>
      <c r="AN478" s="128"/>
      <c r="AO478" s="128"/>
      <c r="AP478" s="114">
        <f>+N478-'Приложение №2'!E478</f>
        <v>0</v>
      </c>
      <c r="AQ478" s="43">
        <v>1109494.45</v>
      </c>
      <c r="AR478" s="1">
        <f t="shared" ref="AR478:AR485" si="157">+(K478*10+L478*20)*12*0.85</f>
        <v>249196.19999999998</v>
      </c>
      <c r="AS478" s="1">
        <f>+(K478*10+L478*20)*12*30</f>
        <v>8795160</v>
      </c>
      <c r="AT478" s="36">
        <f t="shared" si="150"/>
        <v>0</v>
      </c>
      <c r="AU478" s="36">
        <f>+P478-'[10]Приложение №1'!$P465</f>
        <v>0</v>
      </c>
      <c r="AV478" s="36">
        <f>+Q478-'[10]Приложение №1'!$Q465</f>
        <v>0</v>
      </c>
      <c r="AW478" s="36">
        <f>+R478-'[10]Приложение №1'!$R465</f>
        <v>0</v>
      </c>
      <c r="AX478" s="36">
        <f>+S478-'[10]Приложение №1'!$S465</f>
        <v>0</v>
      </c>
      <c r="AY478" s="36">
        <f>+T478-'[10]Приложение №1'!$T465</f>
        <v>0</v>
      </c>
    </row>
    <row r="479" spans="1:51" s="43" customFormat="1" x14ac:dyDescent="0.25">
      <c r="A479" s="100">
        <f t="shared" si="155"/>
        <v>463</v>
      </c>
      <c r="B479" s="101">
        <f t="shared" si="153"/>
        <v>8</v>
      </c>
      <c r="C479" s="92" t="s">
        <v>55</v>
      </c>
      <c r="D479" s="92" t="s">
        <v>698</v>
      </c>
      <c r="E479" s="93" t="s">
        <v>588</v>
      </c>
      <c r="F479" s="93"/>
      <c r="G479" s="93" t="s">
        <v>574</v>
      </c>
      <c r="H479" s="93" t="s">
        <v>583</v>
      </c>
      <c r="I479" s="93" t="s">
        <v>583</v>
      </c>
      <c r="J479" s="52">
        <v>4123.1000000000004</v>
      </c>
      <c r="K479" s="52">
        <v>2363</v>
      </c>
      <c r="L479" s="52">
        <v>91.8</v>
      </c>
      <c r="M479" s="94">
        <v>100</v>
      </c>
      <c r="N479" s="78">
        <f t="shared" si="151"/>
        <v>23900645.508189511</v>
      </c>
      <c r="O479" s="52">
        <v>0</v>
      </c>
      <c r="P479" s="79">
        <v>3283800.1961900308</v>
      </c>
      <c r="Q479" s="79">
        <v>0</v>
      </c>
      <c r="R479" s="79">
        <f t="shared" si="156"/>
        <v>1402191.16</v>
      </c>
      <c r="S479" s="79">
        <f>+AS479</f>
        <v>9167760</v>
      </c>
      <c r="T479" s="79">
        <f>+'Приложение №2'!E479-'Приложение №1'!P479-'Приложение №1'!R479-'Приложение №1'!S479</f>
        <v>10046894.151999481</v>
      </c>
      <c r="U479" s="79">
        <f t="shared" si="154"/>
        <v>10114.53470511617</v>
      </c>
      <c r="V479" s="79">
        <v>1179.2830200640001</v>
      </c>
      <c r="W479" s="95" t="s">
        <v>623</v>
      </c>
      <c r="X479" s="43">
        <v>889790.81</v>
      </c>
      <c r="Y479" s="43">
        <f>+(K479*9.1+L479*18.19)*12</f>
        <v>278077.70400000003</v>
      </c>
      <c r="AA479" s="44">
        <f>+N479-'[4]Приложение № 2'!E428</f>
        <v>-2053894.61761209</v>
      </c>
      <c r="AD479" s="44">
        <f>+N479-'[4]Приложение № 2'!E428</f>
        <v>-2053894.61761209</v>
      </c>
      <c r="AP479" s="114">
        <f>+N479-'Приложение №2'!E479</f>
        <v>0</v>
      </c>
      <c r="AQ479" s="43">
        <v>1142437.96</v>
      </c>
      <c r="AR479" s="1">
        <f t="shared" si="157"/>
        <v>259753.19999999998</v>
      </c>
      <c r="AS479" s="1">
        <f>+(K479*10+L479*20)*12*30</f>
        <v>9167760</v>
      </c>
      <c r="AT479" s="36">
        <f t="shared" si="150"/>
        <v>0</v>
      </c>
      <c r="AU479" s="36">
        <f>+P479-'[10]Приложение №1'!$P466</f>
        <v>0</v>
      </c>
      <c r="AV479" s="36">
        <f>+Q479-'[10]Приложение №1'!$Q466</f>
        <v>0</v>
      </c>
      <c r="AW479" s="36">
        <f>+R479-'[10]Приложение №1'!$R466</f>
        <v>0</v>
      </c>
      <c r="AX479" s="36">
        <f>+S479-'[10]Приложение №1'!$S466</f>
        <v>0</v>
      </c>
      <c r="AY479" s="36">
        <f>+T479-'[10]Приложение №1'!$T466</f>
        <v>0</v>
      </c>
    </row>
    <row r="480" spans="1:51" x14ac:dyDescent="0.25">
      <c r="A480" s="100">
        <f t="shared" si="155"/>
        <v>464</v>
      </c>
      <c r="B480" s="101">
        <f t="shared" si="153"/>
        <v>9</v>
      </c>
      <c r="C480" s="92" t="s">
        <v>61</v>
      </c>
      <c r="D480" s="92" t="s">
        <v>124</v>
      </c>
      <c r="E480" s="93">
        <v>1998</v>
      </c>
      <c r="F480" s="93">
        <v>1998</v>
      </c>
      <c r="G480" s="93" t="s">
        <v>45</v>
      </c>
      <c r="H480" s="93">
        <v>5</v>
      </c>
      <c r="I480" s="93">
        <v>4</v>
      </c>
      <c r="J480" s="52">
        <v>4979.8</v>
      </c>
      <c r="K480" s="52">
        <v>4317.2</v>
      </c>
      <c r="L480" s="52">
        <v>0</v>
      </c>
      <c r="M480" s="94">
        <v>170</v>
      </c>
      <c r="N480" s="78">
        <f t="shared" si="151"/>
        <v>24874814.57459522</v>
      </c>
      <c r="O480" s="52"/>
      <c r="P480" s="79">
        <f>2734503.06343422+6339.1</f>
        <v>2740842.16343422</v>
      </c>
      <c r="Q480" s="79"/>
      <c r="R480" s="79">
        <f t="shared" si="156"/>
        <v>1218909.47</v>
      </c>
      <c r="S480" s="79">
        <f>+AS480</f>
        <v>15541920</v>
      </c>
      <c r="T480" s="79">
        <f>+'Приложение №2'!E480-'Приложение №1'!P480-'Приложение №1'!R480-'Приложение №1'!S480</f>
        <v>5373142.9411609992</v>
      </c>
      <c r="U480" s="79">
        <f t="shared" si="154"/>
        <v>5761.7934250429034</v>
      </c>
      <c r="V480" s="79">
        <v>1180.2830200640001</v>
      </c>
      <c r="W480" s="95" t="s">
        <v>623</v>
      </c>
      <c r="X480" s="36" t="e">
        <f>+#REF!-'[1]Приложение №1'!$P1316</f>
        <v>#REF!</v>
      </c>
      <c r="Z480" s="38">
        <f t="shared" ref="Z480:Z488" si="158">SUM(AA480:AO480)</f>
        <v>27698101.323736895</v>
      </c>
      <c r="AA480" s="34">
        <v>12131968.210906873</v>
      </c>
      <c r="AB480" s="34">
        <v>5844352.9357768334</v>
      </c>
      <c r="AC480" s="34">
        <v>3569164.9191403314</v>
      </c>
      <c r="AD480" s="34">
        <v>2405162.5578562059</v>
      </c>
      <c r="AE480" s="34">
        <v>0</v>
      </c>
      <c r="AF480" s="34"/>
      <c r="AG480" s="34">
        <v>391844.91901863407</v>
      </c>
      <c r="AH480" s="34">
        <v>0</v>
      </c>
      <c r="AI480" s="34">
        <v>0</v>
      </c>
      <c r="AJ480" s="34">
        <v>0</v>
      </c>
      <c r="AK480" s="34">
        <v>0</v>
      </c>
      <c r="AL480" s="34">
        <v>0</v>
      </c>
      <c r="AM480" s="34">
        <v>2546305.7359043118</v>
      </c>
      <c r="AN480" s="39">
        <v>276981.01323736901</v>
      </c>
      <c r="AO480" s="40">
        <v>532321.03189633763</v>
      </c>
      <c r="AP480" s="114">
        <f>+N480-'Приложение №2'!E480</f>
        <v>0</v>
      </c>
      <c r="AQ480" s="1">
        <f>2097119.29-1318564.22</f>
        <v>778555.07000000007</v>
      </c>
      <c r="AR480" s="1">
        <f t="shared" si="157"/>
        <v>440354.39999999997</v>
      </c>
      <c r="AS480" s="1">
        <f>+(K480*10+L480*20)*12*30</f>
        <v>15541920</v>
      </c>
      <c r="AT480" s="36">
        <f t="shared" si="150"/>
        <v>0</v>
      </c>
      <c r="AU480" s="36">
        <f>+P480-'[10]Приложение №1'!$P467</f>
        <v>0</v>
      </c>
      <c r="AV480" s="36">
        <f>+Q480-'[10]Приложение №1'!$Q467</f>
        <v>0</v>
      </c>
      <c r="AW480" s="36">
        <f>+R480-'[10]Приложение №1'!$R467</f>
        <v>0</v>
      </c>
      <c r="AX480" s="36">
        <f>+S480-'[10]Приложение №1'!$S467</f>
        <v>0</v>
      </c>
      <c r="AY480" s="36">
        <f>+T480-'[10]Приложение №1'!$T467</f>
        <v>0</v>
      </c>
    </row>
    <row r="481" spans="1:51" x14ac:dyDescent="0.25">
      <c r="A481" s="100">
        <f t="shared" si="155"/>
        <v>465</v>
      </c>
      <c r="B481" s="101">
        <f t="shared" si="153"/>
        <v>10</v>
      </c>
      <c r="C481" s="92" t="s">
        <v>61</v>
      </c>
      <c r="D481" s="92" t="s">
        <v>280</v>
      </c>
      <c r="E481" s="93">
        <v>1990</v>
      </c>
      <c r="F481" s="93">
        <v>1990</v>
      </c>
      <c r="G481" s="93" t="s">
        <v>45</v>
      </c>
      <c r="H481" s="93">
        <v>5</v>
      </c>
      <c r="I481" s="93">
        <v>6</v>
      </c>
      <c r="J481" s="52">
        <v>5208.7</v>
      </c>
      <c r="K481" s="52">
        <v>4621.34</v>
      </c>
      <c r="L481" s="52">
        <v>0</v>
      </c>
      <c r="M481" s="94">
        <v>157</v>
      </c>
      <c r="N481" s="78">
        <f t="shared" si="151"/>
        <v>20098294.125966769</v>
      </c>
      <c r="O481" s="52"/>
      <c r="P481" s="79">
        <v>3299198.8272420606</v>
      </c>
      <c r="Q481" s="79"/>
      <c r="R481" s="79">
        <f t="shared" si="156"/>
        <v>706496.33</v>
      </c>
      <c r="S481" s="79">
        <f>+AS481</f>
        <v>13269140.084563842</v>
      </c>
      <c r="T481" s="79">
        <f>+'Приложение №2'!E481-'Приложение №1'!P481-'Приложение №1'!Q481-'Приложение №1'!R481-'Приложение №1'!S481</f>
        <v>2823458.8841608651</v>
      </c>
      <c r="U481" s="79">
        <f t="shared" si="154"/>
        <v>4349.0187101504689</v>
      </c>
      <c r="V481" s="79">
        <v>1181.2830200640001</v>
      </c>
      <c r="W481" s="95" t="s">
        <v>623</v>
      </c>
      <c r="X481" s="36" t="e">
        <f>+#REF!-'[1]Приложение №1'!$P912</f>
        <v>#REF!</v>
      </c>
      <c r="Z481" s="38">
        <f t="shared" si="158"/>
        <v>29603700.840000004</v>
      </c>
      <c r="AA481" s="34">
        <v>12966620.036643</v>
      </c>
      <c r="AB481" s="34">
        <v>6246443.2957088398</v>
      </c>
      <c r="AC481" s="34">
        <v>3814719.10351812</v>
      </c>
      <c r="AD481" s="34">
        <v>2570628.0509279999</v>
      </c>
      <c r="AE481" s="34">
        <v>0</v>
      </c>
      <c r="AF481" s="34"/>
      <c r="AG481" s="34">
        <v>418822.00892279996</v>
      </c>
      <c r="AH481" s="34">
        <v>0</v>
      </c>
      <c r="AI481" s="34">
        <v>0</v>
      </c>
      <c r="AJ481" s="34">
        <v>0</v>
      </c>
      <c r="AK481" s="34">
        <v>0</v>
      </c>
      <c r="AL481" s="34">
        <v>0</v>
      </c>
      <c r="AM481" s="34">
        <v>2721487.1549999998</v>
      </c>
      <c r="AN481" s="39">
        <v>296037.00840000005</v>
      </c>
      <c r="AO481" s="40">
        <v>568944.18087924004</v>
      </c>
      <c r="AP481" s="114">
        <f>+N481-'Приложение №2'!E481</f>
        <v>0</v>
      </c>
      <c r="AQ481" s="36">
        <f>2233749.27-R23</f>
        <v>235119.64999999991</v>
      </c>
      <c r="AR481" s="1">
        <f t="shared" si="157"/>
        <v>471376.68000000005</v>
      </c>
      <c r="AS481" s="1">
        <f>+(K481*10+L481*20)*12*30-S23</f>
        <v>13269140.084563842</v>
      </c>
      <c r="AT481" s="36">
        <f t="shared" si="150"/>
        <v>0</v>
      </c>
      <c r="AU481" s="36">
        <f>+P481-'[10]Приложение №1'!$P468</f>
        <v>0</v>
      </c>
      <c r="AV481" s="36">
        <f>+Q481-'[10]Приложение №1'!$Q468</f>
        <v>0</v>
      </c>
      <c r="AW481" s="36">
        <f>+R481-'[10]Приложение №1'!$R468</f>
        <v>0</v>
      </c>
      <c r="AX481" s="36">
        <f>+S481-'[10]Приложение №1'!$S468</f>
        <v>0</v>
      </c>
      <c r="AY481" s="36">
        <f>+T481-'[10]Приложение №1'!$T468</f>
        <v>0</v>
      </c>
    </row>
    <row r="482" spans="1:51" x14ac:dyDescent="0.25">
      <c r="A482" s="100">
        <f t="shared" si="155"/>
        <v>466</v>
      </c>
      <c r="B482" s="101">
        <f t="shared" si="153"/>
        <v>11</v>
      </c>
      <c r="C482" s="92" t="s">
        <v>61</v>
      </c>
      <c r="D482" s="92" t="s">
        <v>456</v>
      </c>
      <c r="E482" s="93">
        <v>1996</v>
      </c>
      <c r="F482" s="93">
        <v>1996</v>
      </c>
      <c r="G482" s="93" t="s">
        <v>45</v>
      </c>
      <c r="H482" s="93">
        <v>5</v>
      </c>
      <c r="I482" s="93">
        <v>4</v>
      </c>
      <c r="J482" s="52">
        <v>3635.6</v>
      </c>
      <c r="K482" s="52">
        <v>3076.7</v>
      </c>
      <c r="L482" s="52">
        <v>0</v>
      </c>
      <c r="M482" s="94">
        <v>99</v>
      </c>
      <c r="N482" s="78">
        <f t="shared" si="151"/>
        <v>17775956.210939601</v>
      </c>
      <c r="O482" s="52"/>
      <c r="P482" s="79">
        <v>1728310.2671391205</v>
      </c>
      <c r="Q482" s="79"/>
      <c r="R482" s="79">
        <f t="shared" si="156"/>
        <v>1773436.21</v>
      </c>
      <c r="S482" s="79">
        <f>+AS482</f>
        <v>11076120</v>
      </c>
      <c r="T482" s="79">
        <f>+'Приложение №2'!E482-'Приложение №1'!P482-'Приложение №1'!R482-'Приложение №1'!S482</f>
        <v>3198089.7338004783</v>
      </c>
      <c r="U482" s="79">
        <f t="shared" si="154"/>
        <v>5777.6046448921252</v>
      </c>
      <c r="V482" s="79">
        <v>1182.2830200640001</v>
      </c>
      <c r="W482" s="95" t="s">
        <v>623</v>
      </c>
      <c r="X482" s="36" t="e">
        <f>+#REF!-'[1]Приложение №1'!$P1319</f>
        <v>#REF!</v>
      </c>
      <c r="Z482" s="38">
        <f t="shared" si="158"/>
        <v>19793523.878556482</v>
      </c>
      <c r="AA482" s="34">
        <v>8669706.261442598</v>
      </c>
      <c r="AB482" s="34">
        <v>4176471.8107184474</v>
      </c>
      <c r="AC482" s="34">
        <v>2550584.6132842074</v>
      </c>
      <c r="AD482" s="34">
        <v>1718769.1663160517</v>
      </c>
      <c r="AE482" s="34">
        <v>0</v>
      </c>
      <c r="AF482" s="34"/>
      <c r="AG482" s="34">
        <v>280018.89626418491</v>
      </c>
      <c r="AH482" s="34">
        <v>0</v>
      </c>
      <c r="AI482" s="34">
        <v>0</v>
      </c>
      <c r="AJ482" s="34">
        <v>0</v>
      </c>
      <c r="AK482" s="34">
        <v>0</v>
      </c>
      <c r="AL482" s="34">
        <v>0</v>
      </c>
      <c r="AM482" s="34">
        <v>1819632.4288313186</v>
      </c>
      <c r="AN482" s="39">
        <v>197935.23878556484</v>
      </c>
      <c r="AO482" s="40">
        <v>380405.46291410743</v>
      </c>
      <c r="AP482" s="114">
        <f>+N482-'Приложение №2'!E482</f>
        <v>0</v>
      </c>
      <c r="AQ482" s="1">
        <v>1459612.81</v>
      </c>
      <c r="AR482" s="1">
        <f t="shared" si="157"/>
        <v>313823.39999999997</v>
      </c>
      <c r="AS482" s="1">
        <f>+(K482*10+L482*20)*12*30</f>
        <v>11076120</v>
      </c>
      <c r="AT482" s="36">
        <f t="shared" si="150"/>
        <v>0</v>
      </c>
      <c r="AU482" s="36">
        <f>+P482-'[10]Приложение №1'!$P469</f>
        <v>0</v>
      </c>
      <c r="AV482" s="36">
        <f>+Q482-'[10]Приложение №1'!$Q469</f>
        <v>0</v>
      </c>
      <c r="AW482" s="36">
        <f>+R482-'[10]Приложение №1'!$R469</f>
        <v>0</v>
      </c>
      <c r="AX482" s="36">
        <f>+S482-'[10]Приложение №1'!$S469</f>
        <v>0</v>
      </c>
      <c r="AY482" s="36">
        <f>+T482-'[10]Приложение №1'!$T469</f>
        <v>0</v>
      </c>
    </row>
    <row r="483" spans="1:51" x14ac:dyDescent="0.25">
      <c r="A483" s="100">
        <f t="shared" si="155"/>
        <v>467</v>
      </c>
      <c r="B483" s="101">
        <f t="shared" si="153"/>
        <v>12</v>
      </c>
      <c r="C483" s="92" t="s">
        <v>61</v>
      </c>
      <c r="D483" s="92" t="s">
        <v>457</v>
      </c>
      <c r="E483" s="93">
        <v>1996</v>
      </c>
      <c r="F483" s="93">
        <v>1996</v>
      </c>
      <c r="G483" s="93" t="s">
        <v>45</v>
      </c>
      <c r="H483" s="93">
        <v>5</v>
      </c>
      <c r="I483" s="93">
        <v>3</v>
      </c>
      <c r="J483" s="52">
        <v>4938</v>
      </c>
      <c r="K483" s="52">
        <v>4205.3999999999996</v>
      </c>
      <c r="L483" s="52">
        <v>368.1</v>
      </c>
      <c r="M483" s="94">
        <v>156</v>
      </c>
      <c r="N483" s="78">
        <f t="shared" si="151"/>
        <v>26824385.298744269</v>
      </c>
      <c r="O483" s="52"/>
      <c r="P483" s="79">
        <v>3325117.073269573</v>
      </c>
      <c r="Q483" s="79"/>
      <c r="R483" s="79">
        <v>893007.83000000007</v>
      </c>
      <c r="S483" s="79"/>
      <c r="T483" s="79">
        <f>+'Приложение №2'!E483-'Приложение №1'!P483-'Приложение №1'!Q483-'Приложение №1'!R483-'Приложение №1'!S483</f>
        <v>22606260.395474695</v>
      </c>
      <c r="U483" s="79">
        <f t="shared" si="154"/>
        <v>6378.5574020888071</v>
      </c>
      <c r="V483" s="79">
        <v>1183.2830200640001</v>
      </c>
      <c r="W483" s="95" t="s">
        <v>623</v>
      </c>
      <c r="X483" s="36" t="e">
        <f>+#REF!-'[1]Приложение №1'!$P1321</f>
        <v>#REF!</v>
      </c>
      <c r="Z483" s="38">
        <f t="shared" si="158"/>
        <v>50568335.216347866</v>
      </c>
      <c r="AA483" s="34">
        <v>24697562.248763699</v>
      </c>
      <c r="AB483" s="34">
        <v>11897597.152070316</v>
      </c>
      <c r="AC483" s="34">
        <v>7265900.4074313128</v>
      </c>
      <c r="AD483" s="34">
        <v>0</v>
      </c>
      <c r="AE483" s="34">
        <v>0</v>
      </c>
      <c r="AF483" s="34"/>
      <c r="AG483" s="34">
        <v>797695.3212442582</v>
      </c>
      <c r="AH483" s="34">
        <v>0</v>
      </c>
      <c r="AI483" s="34">
        <v>0</v>
      </c>
      <c r="AJ483" s="34">
        <v>0</v>
      </c>
      <c r="AK483" s="34">
        <v>0</v>
      </c>
      <c r="AL483" s="34">
        <v>0</v>
      </c>
      <c r="AM483" s="34">
        <v>4427300.209259402</v>
      </c>
      <c r="AN483" s="39">
        <v>505683.35216347867</v>
      </c>
      <c r="AO483" s="40">
        <v>976596.5254153948</v>
      </c>
      <c r="AP483" s="114">
        <f>+N483-'Приложение №2'!E483</f>
        <v>0</v>
      </c>
      <c r="AQ483" s="1">
        <v>45757.05</v>
      </c>
      <c r="AR483" s="1">
        <f t="shared" si="157"/>
        <v>504043.2</v>
      </c>
      <c r="AS483" s="1">
        <f>+(K483*10+L483*20)*12*30</f>
        <v>17789760</v>
      </c>
      <c r="AT483" s="36">
        <f t="shared" si="150"/>
        <v>-17789760</v>
      </c>
      <c r="AU483" s="36">
        <f>+P483-'[10]Приложение №1'!$P470</f>
        <v>0</v>
      </c>
      <c r="AV483" s="36">
        <f>+Q483-'[10]Приложение №1'!$Q470</f>
        <v>0</v>
      </c>
      <c r="AW483" s="36">
        <f>+R483-'[10]Приложение №1'!$R470</f>
        <v>0</v>
      </c>
      <c r="AX483" s="36">
        <f>+S483-'[10]Приложение №1'!$S470</f>
        <v>0</v>
      </c>
      <c r="AY483" s="36">
        <f>+T483-'[10]Приложение №1'!$T470</f>
        <v>0</v>
      </c>
    </row>
    <row r="484" spans="1:51" x14ac:dyDescent="0.25">
      <c r="A484" s="100">
        <f t="shared" si="155"/>
        <v>468</v>
      </c>
      <c r="B484" s="101">
        <f t="shared" si="153"/>
        <v>13</v>
      </c>
      <c r="C484" s="92" t="s">
        <v>61</v>
      </c>
      <c r="D484" s="92" t="s">
        <v>281</v>
      </c>
      <c r="E484" s="93">
        <v>1989</v>
      </c>
      <c r="F484" s="93">
        <v>2012</v>
      </c>
      <c r="G484" s="93" t="s">
        <v>45</v>
      </c>
      <c r="H484" s="93">
        <v>5</v>
      </c>
      <c r="I484" s="93">
        <v>4</v>
      </c>
      <c r="J484" s="52">
        <v>5759.5</v>
      </c>
      <c r="K484" s="52">
        <v>4823.5</v>
      </c>
      <c r="L484" s="52">
        <v>45.7</v>
      </c>
      <c r="M484" s="94">
        <v>161</v>
      </c>
      <c r="N484" s="78">
        <f t="shared" si="151"/>
        <v>7084313.3406541934</v>
      </c>
      <c r="O484" s="52"/>
      <c r="P484" s="79"/>
      <c r="Q484" s="79"/>
      <c r="R484" s="79">
        <f>+AQ484+AR484</f>
        <v>0</v>
      </c>
      <c r="S484" s="79">
        <f>+'Приложение №2'!E484-'Приложение №1'!R484</f>
        <v>7084313.3406541934</v>
      </c>
      <c r="T484" s="79">
        <v>0</v>
      </c>
      <c r="U484" s="79">
        <f t="shared" si="154"/>
        <v>1468.7080627457642</v>
      </c>
      <c r="V484" s="79">
        <v>1184.2830200640001</v>
      </c>
      <c r="W484" s="95" t="s">
        <v>623</v>
      </c>
      <c r="X484" s="36" t="e">
        <f>+#REF!-'[1]Приложение №1'!$P913</f>
        <v>#REF!</v>
      </c>
      <c r="Z484" s="38">
        <f t="shared" si="158"/>
        <v>7839473.0600000015</v>
      </c>
      <c r="AA484" s="34">
        <v>0</v>
      </c>
      <c r="AB484" s="34">
        <v>0</v>
      </c>
      <c r="AC484" s="34">
        <v>4022569.2098600399</v>
      </c>
      <c r="AD484" s="34">
        <v>2710692.1801008</v>
      </c>
      <c r="AE484" s="34">
        <v>0</v>
      </c>
      <c r="AF484" s="34"/>
      <c r="AG484" s="34">
        <v>0</v>
      </c>
      <c r="AH484" s="34">
        <v>0</v>
      </c>
      <c r="AI484" s="34">
        <v>0</v>
      </c>
      <c r="AJ484" s="34">
        <v>0</v>
      </c>
      <c r="AK484" s="34">
        <v>0</v>
      </c>
      <c r="AL484" s="34">
        <v>0</v>
      </c>
      <c r="AM484" s="34">
        <v>880574.14999999991</v>
      </c>
      <c r="AN484" s="39">
        <v>78394.730599999995</v>
      </c>
      <c r="AO484" s="40">
        <v>147242.78943916</v>
      </c>
      <c r="AP484" s="114">
        <f>+N484-'Приложение №2'!E484</f>
        <v>0</v>
      </c>
      <c r="AQ484" s="36">
        <f>2384141.34-R217</f>
        <v>-501319.79999999981</v>
      </c>
      <c r="AR484" s="1">
        <f t="shared" si="157"/>
        <v>501319.8</v>
      </c>
      <c r="AS484" s="1">
        <f>+(K484*10+L484*20)*12*30-S217</f>
        <v>13517904.351202622</v>
      </c>
      <c r="AT484" s="36">
        <f t="shared" si="150"/>
        <v>-6433591.0105484286</v>
      </c>
      <c r="AU484" s="36">
        <f>+P484-'[10]Приложение №1'!$P471</f>
        <v>0</v>
      </c>
      <c r="AV484" s="36">
        <f>+Q484-'[10]Приложение №1'!$Q471</f>
        <v>0</v>
      </c>
      <c r="AW484" s="36">
        <f>+R484-'[10]Приложение №1'!$R471</f>
        <v>0</v>
      </c>
      <c r="AX484" s="36">
        <f>+S484-'[10]Приложение №1'!$S471</f>
        <v>0</v>
      </c>
      <c r="AY484" s="36">
        <f>+T484-'[10]Приложение №1'!$T471</f>
        <v>0</v>
      </c>
    </row>
    <row r="485" spans="1:51" x14ac:dyDescent="0.25">
      <c r="A485" s="100">
        <f t="shared" ref="A485" si="159">+A484+1</f>
        <v>469</v>
      </c>
      <c r="B485" s="101">
        <f t="shared" si="153"/>
        <v>14</v>
      </c>
      <c r="C485" s="92" t="s">
        <v>61</v>
      </c>
      <c r="D485" s="92" t="s">
        <v>125</v>
      </c>
      <c r="E485" s="93">
        <v>1993</v>
      </c>
      <c r="F485" s="93">
        <v>2012</v>
      </c>
      <c r="G485" s="93" t="s">
        <v>45</v>
      </c>
      <c r="H485" s="93">
        <v>3</v>
      </c>
      <c r="I485" s="93">
        <v>1</v>
      </c>
      <c r="J485" s="52">
        <v>1090</v>
      </c>
      <c r="K485" s="52">
        <v>942.47</v>
      </c>
      <c r="L485" s="52">
        <v>0</v>
      </c>
      <c r="M485" s="94">
        <v>33</v>
      </c>
      <c r="N485" s="78">
        <f t="shared" si="151"/>
        <v>792318.11290502013</v>
      </c>
      <c r="O485" s="52"/>
      <c r="P485" s="79"/>
      <c r="Q485" s="79"/>
      <c r="R485" s="79">
        <f>+AQ485+AR485</f>
        <v>276072.63532301196</v>
      </c>
      <c r="S485" s="79">
        <f>+'Приложение №2'!E485-'Приложение №1'!R485</f>
        <v>516245.47758200817</v>
      </c>
      <c r="T485" s="79">
        <v>5.8207660913467407E-11</v>
      </c>
      <c r="U485" s="79">
        <f t="shared" si="154"/>
        <v>840.68258183816999</v>
      </c>
      <c r="V485" s="79">
        <v>1185.2830200640001</v>
      </c>
      <c r="W485" s="95" t="s">
        <v>623</v>
      </c>
      <c r="X485" s="36" t="e">
        <f>+#REF!-'[1]Приложение №1'!$P1051</f>
        <v>#REF!</v>
      </c>
      <c r="Z485" s="38">
        <f t="shared" si="158"/>
        <v>1353938.3335296002</v>
      </c>
      <c r="AA485" s="34">
        <v>0</v>
      </c>
      <c r="AB485" s="34">
        <v>0</v>
      </c>
      <c r="AC485" s="34">
        <v>766834.98031195218</v>
      </c>
      <c r="AD485" s="34">
        <v>398482.47555609996</v>
      </c>
      <c r="AE485" s="34">
        <v>0</v>
      </c>
      <c r="AF485" s="34"/>
      <c r="AG485" s="34">
        <v>0</v>
      </c>
      <c r="AH485" s="34">
        <v>0</v>
      </c>
      <c r="AI485" s="34">
        <v>0</v>
      </c>
      <c r="AJ485" s="34">
        <v>0</v>
      </c>
      <c r="AK485" s="34">
        <v>0</v>
      </c>
      <c r="AL485" s="34">
        <v>0</v>
      </c>
      <c r="AM485" s="34">
        <v>149598.36173318402</v>
      </c>
      <c r="AN485" s="39">
        <v>13539.383335296003</v>
      </c>
      <c r="AO485" s="40">
        <v>25483.132593067974</v>
      </c>
      <c r="AP485" s="114">
        <f>+N485-'Приложение №2'!E485</f>
        <v>0</v>
      </c>
      <c r="AQ485" s="36">
        <f>502001.62-R22</f>
        <v>179940.69532301195</v>
      </c>
      <c r="AR485" s="1">
        <f t="shared" si="157"/>
        <v>96131.94</v>
      </c>
      <c r="AS485" s="1">
        <f>+(K485*10+L485*20)*12*30</f>
        <v>3392892.0000000005</v>
      </c>
      <c r="AT485" s="36">
        <f t="shared" si="150"/>
        <v>-2876646.5224179924</v>
      </c>
      <c r="AU485" s="36">
        <f>+P485-'[10]Приложение №1'!$P472</f>
        <v>0</v>
      </c>
      <c r="AV485" s="36">
        <f>+Q485-'[10]Приложение №1'!$Q472</f>
        <v>0</v>
      </c>
      <c r="AW485" s="36">
        <f>+R485-'[10]Приложение №1'!$R472</f>
        <v>0</v>
      </c>
      <c r="AX485" s="36">
        <f>+S485-'[10]Приложение №1'!$S472</f>
        <v>0</v>
      </c>
      <c r="AY485" s="36">
        <f>+T485-'[10]Приложение №1'!$T472</f>
        <v>0</v>
      </c>
    </row>
    <row r="486" spans="1:51" x14ac:dyDescent="0.25">
      <c r="A486" s="100">
        <f t="shared" ref="A486" si="160">+A485+1</f>
        <v>470</v>
      </c>
      <c r="B486" s="101">
        <f t="shared" si="153"/>
        <v>15</v>
      </c>
      <c r="C486" s="92" t="s">
        <v>546</v>
      </c>
      <c r="D486" s="92" t="s">
        <v>127</v>
      </c>
      <c r="E486" s="93">
        <v>1996</v>
      </c>
      <c r="F486" s="93">
        <v>1996</v>
      </c>
      <c r="G486" s="93" t="s">
        <v>548</v>
      </c>
      <c r="H486" s="93">
        <v>9</v>
      </c>
      <c r="I486" s="93">
        <v>2</v>
      </c>
      <c r="J486" s="52">
        <v>5868.8</v>
      </c>
      <c r="K486" s="52">
        <v>4891.1000000000004</v>
      </c>
      <c r="L486" s="52">
        <v>103.4</v>
      </c>
      <c r="M486" s="94">
        <v>176</v>
      </c>
      <c r="N486" s="78">
        <f>+P486+Q486+R486+S486+T486</f>
        <v>7182720</v>
      </c>
      <c r="O486" s="52"/>
      <c r="P486" s="79">
        <v>0</v>
      </c>
      <c r="Q486" s="79"/>
      <c r="R486" s="79">
        <f>+AR486</f>
        <v>686779.12739999988</v>
      </c>
      <c r="S486" s="79">
        <f>+'Приложение №2'!E486-'Приложение №1'!R486</f>
        <v>6495940.8726000004</v>
      </c>
      <c r="T486" s="52">
        <f>+'Приложение №2'!E486-'Приложение №1'!P486-'Приложение №1'!Q486-'Приложение №1'!R486-'Приложение №1'!S486</f>
        <v>0</v>
      </c>
      <c r="U486" s="79">
        <f>$N486/($K486+$L486)</f>
        <v>1438.1259385323856</v>
      </c>
      <c r="V486" s="79">
        <f>$N486/($K486+$L486)</f>
        <v>1438.1259385323856</v>
      </c>
      <c r="W486" s="95" t="s">
        <v>623</v>
      </c>
      <c r="X486" s="36" t="e">
        <f>+#REF!-'[1]Приложение №1'!$P1781</f>
        <v>#REF!</v>
      </c>
      <c r="Z486" s="38">
        <f t="shared" si="158"/>
        <v>26916272.679462254</v>
      </c>
      <c r="AA486" s="34">
        <v>11954408.568709729</v>
      </c>
      <c r="AB486" s="34">
        <v>4782903.5702124871</v>
      </c>
      <c r="AC486" s="34">
        <v>3532642.5089277923</v>
      </c>
      <c r="AD486" s="34">
        <v>2257520.5141524919</v>
      </c>
      <c r="AE486" s="34">
        <v>0</v>
      </c>
      <c r="AF486" s="34"/>
      <c r="AG486" s="34">
        <v>531117.68749178003</v>
      </c>
      <c r="AH486" s="34">
        <v>0</v>
      </c>
      <c r="AI486" s="34"/>
      <c r="AJ486" s="34">
        <v>0</v>
      </c>
      <c r="AK486" s="34">
        <v>0</v>
      </c>
      <c r="AL486" s="34">
        <v>0</v>
      </c>
      <c r="AM486" s="34">
        <v>2917548.1015033424</v>
      </c>
      <c r="AN486" s="39">
        <v>321479.91337035975</v>
      </c>
      <c r="AO486" s="40">
        <v>618651.81509427261</v>
      </c>
      <c r="AP486" s="114">
        <f>+N486-'Приложение №2'!E486</f>
        <v>0</v>
      </c>
      <c r="AQ486" s="36">
        <f>3041149.84-317048.16-R256</f>
        <v>2724101.6799999997</v>
      </c>
      <c r="AR486" s="1">
        <f>+(K486*13.29+L486*22.52)*12*0.85</f>
        <v>686779.12739999988</v>
      </c>
      <c r="AS486" s="1">
        <f>+(K486*13.29+L486*22.52)*12*30-2665031.47-S256</f>
        <v>17964337.604212351</v>
      </c>
      <c r="AT486" s="36">
        <f t="shared" si="150"/>
        <v>-11468396.731612351</v>
      </c>
      <c r="AU486" s="36"/>
      <c r="AV486" s="36"/>
      <c r="AW486" s="36"/>
      <c r="AX486" s="36"/>
      <c r="AY486" s="36"/>
    </row>
    <row r="487" spans="1:51" x14ac:dyDescent="0.25">
      <c r="A487" s="100">
        <f t="shared" ref="A487" si="161">+A486+1</f>
        <v>471</v>
      </c>
      <c r="B487" s="101">
        <f t="shared" si="153"/>
        <v>16</v>
      </c>
      <c r="C487" s="92" t="s">
        <v>546</v>
      </c>
      <c r="D487" s="92" t="s">
        <v>129</v>
      </c>
      <c r="E487" s="93">
        <v>1986</v>
      </c>
      <c r="F487" s="93">
        <v>2017</v>
      </c>
      <c r="G487" s="93" t="s">
        <v>548</v>
      </c>
      <c r="H487" s="93">
        <v>9</v>
      </c>
      <c r="I487" s="93">
        <v>1</v>
      </c>
      <c r="J487" s="52">
        <v>3148.9</v>
      </c>
      <c r="K487" s="52">
        <v>2686.2</v>
      </c>
      <c r="L487" s="52">
        <v>0</v>
      </c>
      <c r="M487" s="94">
        <v>112</v>
      </c>
      <c r="N487" s="78">
        <f>SUM(O487:T487)</f>
        <v>23725234.313397765</v>
      </c>
      <c r="O487" s="52"/>
      <c r="P487" s="79">
        <v>3488737.6475839727</v>
      </c>
      <c r="Q487" s="79"/>
      <c r="R487" s="79">
        <f>+AQ487+AR487</f>
        <v>0</v>
      </c>
      <c r="S487" s="79">
        <f>+AS487</f>
        <v>12767916.109760767</v>
      </c>
      <c r="T487" s="79">
        <f>+'Приложение №2'!E487-'Приложение №1'!P487-'Приложение №1'!R487-'Приложение №1'!S487</f>
        <v>7468580.5560530256</v>
      </c>
      <c r="U487" s="79">
        <f>N487/K487</f>
        <v>8832.2665152995924</v>
      </c>
      <c r="V487" s="79">
        <v>1187.2830200640001</v>
      </c>
      <c r="W487" s="95" t="s">
        <v>623</v>
      </c>
      <c r="X487" s="36" t="e">
        <f>+#REF!-'[1]Приложение №1'!$P1278</f>
        <v>#REF!</v>
      </c>
      <c r="Z487" s="38">
        <f t="shared" si="158"/>
        <v>9697051.4923279285</v>
      </c>
      <c r="AA487" s="34">
        <v>6428049.5552969025</v>
      </c>
      <c r="AB487" s="34">
        <v>0</v>
      </c>
      <c r="AC487" s="34">
        <v>1899550.3606906722</v>
      </c>
      <c r="AD487" s="34">
        <v>0</v>
      </c>
      <c r="AE487" s="34">
        <v>0</v>
      </c>
      <c r="AF487" s="34"/>
      <c r="AG487" s="34">
        <v>285589.26987220609</v>
      </c>
      <c r="AH487" s="34">
        <v>0</v>
      </c>
      <c r="AI487" s="34">
        <v>0</v>
      </c>
      <c r="AJ487" s="34">
        <v>0</v>
      </c>
      <c r="AK487" s="34">
        <v>0</v>
      </c>
      <c r="AL487" s="34">
        <v>0</v>
      </c>
      <c r="AM487" s="34">
        <v>798538.78870673361</v>
      </c>
      <c r="AN487" s="39">
        <v>96970.51492327929</v>
      </c>
      <c r="AO487" s="40">
        <v>188353.00283813541</v>
      </c>
      <c r="AP487" s="114">
        <f>+N487-'Приложение №2'!E487</f>
        <v>0</v>
      </c>
      <c r="AQ487" s="36">
        <f>1493014.61-R225</f>
        <v>-364135.89959999989</v>
      </c>
      <c r="AR487" s="1">
        <f>+(K487*13.29+L487*22.52)*12*0.85</f>
        <v>364135.89959999995</v>
      </c>
      <c r="AS487" s="1">
        <f>+(K487*13.29+L487*22.52)*12*30-S225</f>
        <v>12767916.109760767</v>
      </c>
      <c r="AT487" s="36">
        <f t="shared" si="150"/>
        <v>0</v>
      </c>
      <c r="AU487" s="36">
        <f>+P487-'[10]Приложение №1'!$P473</f>
        <v>0</v>
      </c>
      <c r="AV487" s="36">
        <f>+Q487-'[10]Приложение №1'!$Q473</f>
        <v>0</v>
      </c>
      <c r="AW487" s="36">
        <f>+R487-'[10]Приложение №1'!$R473</f>
        <v>0</v>
      </c>
      <c r="AX487" s="36">
        <f>+S487-'[10]Приложение №1'!$S473</f>
        <v>0</v>
      </c>
      <c r="AY487" s="36">
        <f>+T487-'[10]Приложение №1'!$T473</f>
        <v>0</v>
      </c>
    </row>
    <row r="488" spans="1:51" x14ac:dyDescent="0.25">
      <c r="A488" s="100">
        <f t="shared" ref="A488" si="162">+A487+1</f>
        <v>472</v>
      </c>
      <c r="B488" s="101">
        <f t="shared" si="153"/>
        <v>17</v>
      </c>
      <c r="C488" s="92" t="s">
        <v>546</v>
      </c>
      <c r="D488" s="92" t="s">
        <v>131</v>
      </c>
      <c r="E488" s="93">
        <v>1980</v>
      </c>
      <c r="F488" s="93">
        <v>2010</v>
      </c>
      <c r="G488" s="93" t="s">
        <v>548</v>
      </c>
      <c r="H488" s="93">
        <v>5</v>
      </c>
      <c r="I488" s="93">
        <v>3</v>
      </c>
      <c r="J488" s="52">
        <v>5185</v>
      </c>
      <c r="K488" s="52">
        <v>4394.2</v>
      </c>
      <c r="L488" s="52">
        <v>0</v>
      </c>
      <c r="M488" s="94">
        <v>182</v>
      </c>
      <c r="N488" s="78">
        <f>SUM(O488:T488)</f>
        <v>14771521.290958852</v>
      </c>
      <c r="O488" s="52"/>
      <c r="P488" s="79"/>
      <c r="Q488" s="79"/>
      <c r="R488" s="79">
        <f>+AQ488+AR488</f>
        <v>2596161.39</v>
      </c>
      <c r="S488" s="79">
        <f>+'Приложение №2'!E488-'Приложение №1'!R488</f>
        <v>12175359.900958851</v>
      </c>
      <c r="T488" s="79">
        <v>9.3132257461547852E-10</v>
      </c>
      <c r="U488" s="79">
        <f>N488/K488</f>
        <v>3361.5951233350443</v>
      </c>
      <c r="V488" s="79">
        <v>1188.2830200640001</v>
      </c>
      <c r="W488" s="95" t="s">
        <v>623</v>
      </c>
      <c r="X488" s="36" t="e">
        <f>+#REF!-'[1]Приложение №1'!$P562</f>
        <v>#REF!</v>
      </c>
      <c r="Z488" s="38">
        <f t="shared" si="158"/>
        <v>37425881.19748608</v>
      </c>
      <c r="AA488" s="34">
        <v>0</v>
      </c>
      <c r="AB488" s="34">
        <v>0</v>
      </c>
      <c r="AC488" s="34">
        <v>0</v>
      </c>
      <c r="AD488" s="34">
        <v>0</v>
      </c>
      <c r="AE488" s="34">
        <v>0</v>
      </c>
      <c r="AF488" s="34"/>
      <c r="AG488" s="34">
        <v>0</v>
      </c>
      <c r="AH488" s="34">
        <v>0</v>
      </c>
      <c r="AI488" s="34">
        <v>14455410.735332333</v>
      </c>
      <c r="AJ488" s="34">
        <v>0</v>
      </c>
      <c r="AK488" s="34">
        <v>18301425.871979985</v>
      </c>
      <c r="AL488" s="34">
        <v>0</v>
      </c>
      <c r="AM488" s="34">
        <v>3578460.105404621</v>
      </c>
      <c r="AN488" s="39">
        <v>374258.81197486079</v>
      </c>
      <c r="AO488" s="40">
        <v>716325.67279428127</v>
      </c>
      <c r="AP488" s="114">
        <f>+N488-'Приложение №2'!E488</f>
        <v>0</v>
      </c>
      <c r="AQ488" s="1">
        <v>2147952.9900000002</v>
      </c>
      <c r="AR488" s="1">
        <f>+(K488*10+L488*20)*12*0.85</f>
        <v>448208.39999999997</v>
      </c>
      <c r="AS488" s="1">
        <f>+(K488*10+L488*20)*12*30</f>
        <v>15819120</v>
      </c>
      <c r="AT488" s="36">
        <f t="shared" si="150"/>
        <v>-3643760.099041149</v>
      </c>
      <c r="AU488" s="36">
        <f>+P488-'[10]Приложение №1'!$P474</f>
        <v>0</v>
      </c>
      <c r="AV488" s="36">
        <f>+Q488-'[10]Приложение №1'!$Q474</f>
        <v>0</v>
      </c>
      <c r="AW488" s="36">
        <f>+R488-'[10]Приложение №1'!$R474</f>
        <v>0</v>
      </c>
      <c r="AX488" s="36">
        <f>+S488-'[10]Приложение №1'!$S474</f>
        <v>0</v>
      </c>
      <c r="AY488" s="36">
        <f>+T488-'[10]Приложение №1'!$T474</f>
        <v>0</v>
      </c>
    </row>
    <row r="489" spans="1:51" s="96" customFormat="1" x14ac:dyDescent="0.25">
      <c r="A489" s="100">
        <f t="shared" ref="A489" si="163">+A488+1</f>
        <v>473</v>
      </c>
      <c r="B489" s="101">
        <f t="shared" si="153"/>
        <v>18</v>
      </c>
      <c r="C489" s="92" t="s">
        <v>546</v>
      </c>
      <c r="D489" s="92" t="s">
        <v>753</v>
      </c>
      <c r="E489" s="93">
        <v>1992</v>
      </c>
      <c r="F489" s="93">
        <v>2012</v>
      </c>
      <c r="G489" s="93" t="s">
        <v>548</v>
      </c>
      <c r="H489" s="93">
        <v>9</v>
      </c>
      <c r="I489" s="93">
        <v>1</v>
      </c>
      <c r="J489" s="52">
        <v>2846</v>
      </c>
      <c r="K489" s="52">
        <v>2452.1999999999998</v>
      </c>
      <c r="L489" s="52">
        <v>0</v>
      </c>
      <c r="M489" s="94">
        <v>98</v>
      </c>
      <c r="N489" s="79">
        <f>+P489+Q489+R489+S489</f>
        <v>3591360</v>
      </c>
      <c r="O489" s="52"/>
      <c r="P489" s="79"/>
      <c r="Q489" s="79"/>
      <c r="R489" s="79">
        <f>+AQ489+AR489</f>
        <v>1931053.6199999999</v>
      </c>
      <c r="S489" s="79">
        <f>+'Приложение №2'!E489-'Приложение №1'!R489</f>
        <v>1660306.3800000001</v>
      </c>
      <c r="T489" s="52"/>
      <c r="U489" s="79">
        <f>$N489/($K489+$L489)</f>
        <v>1464.5461218497676</v>
      </c>
      <c r="V489" s="79">
        <f>$N489/($K489+$L489)</f>
        <v>1464.5461218497676</v>
      </c>
      <c r="W489" s="95" t="s">
        <v>623</v>
      </c>
      <c r="X489" s="125">
        <f>+N489-'[9]Приложение №2'!E485</f>
        <v>1187580.1200000001</v>
      </c>
      <c r="Z489" s="97"/>
      <c r="AA489" s="97"/>
      <c r="AB489" s="97"/>
      <c r="AC489" s="97"/>
      <c r="AD489" s="132">
        <f>+'[9]Прил 2 оконч'!E485-'[9]Приложение №1'!N485</f>
        <v>0</v>
      </c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114">
        <f>+N489-'Приложение №2'!E489</f>
        <v>0</v>
      </c>
      <c r="AQ489" s="96">
        <v>1680929.22</v>
      </c>
      <c r="AR489" s="1">
        <f t="shared" ref="AR489:AR490" si="164">+(K489*10+L489*20)*12*0.85</f>
        <v>250124.4</v>
      </c>
      <c r="AS489" s="1">
        <f t="shared" ref="AS489:AS490" si="165">+(K489*13.29+L489*22.52)*12*30</f>
        <v>11732305.679999998</v>
      </c>
      <c r="AT489" s="36">
        <f t="shared" si="150"/>
        <v>-10071999.299999997</v>
      </c>
      <c r="AU489" s="36"/>
      <c r="AV489" s="36"/>
      <c r="AW489" s="36"/>
      <c r="AX489" s="36"/>
      <c r="AY489" s="36"/>
    </row>
    <row r="490" spans="1:51" s="96" customFormat="1" x14ac:dyDescent="0.25">
      <c r="A490" s="100">
        <f t="shared" ref="A490" si="166">+A489+1</f>
        <v>474</v>
      </c>
      <c r="B490" s="101">
        <f t="shared" si="153"/>
        <v>19</v>
      </c>
      <c r="C490" s="92" t="s">
        <v>546</v>
      </c>
      <c r="D490" s="92" t="s">
        <v>755</v>
      </c>
      <c r="E490" s="93" t="s">
        <v>609</v>
      </c>
      <c r="F490" s="93"/>
      <c r="G490" s="93" t="s">
        <v>577</v>
      </c>
      <c r="H490" s="93" t="s">
        <v>575</v>
      </c>
      <c r="I490" s="93" t="s">
        <v>580</v>
      </c>
      <c r="J490" s="52">
        <v>2946.9</v>
      </c>
      <c r="K490" s="52">
        <v>2343.5</v>
      </c>
      <c r="L490" s="52">
        <v>393.2</v>
      </c>
      <c r="M490" s="94">
        <v>71</v>
      </c>
      <c r="N490" s="79">
        <f t="shared" ref="N490:N495" si="167">+P490+Q490+R490+S490</f>
        <v>3591360</v>
      </c>
      <c r="O490" s="52"/>
      <c r="P490" s="79"/>
      <c r="Q490" s="79"/>
      <c r="R490" s="79">
        <f>+AQ490+AR490</f>
        <v>2465573.7599999998</v>
      </c>
      <c r="S490" s="79">
        <f>+'Приложение №2'!E490-'Приложение №1'!R490</f>
        <v>1125786.2400000002</v>
      </c>
      <c r="T490" s="52"/>
      <c r="U490" s="79"/>
      <c r="V490" s="79"/>
      <c r="W490" s="95" t="s">
        <v>623</v>
      </c>
      <c r="X490" s="125"/>
      <c r="Z490" s="97"/>
      <c r="AA490" s="97"/>
      <c r="AB490" s="97"/>
      <c r="AC490" s="97"/>
      <c r="AD490" s="132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114">
        <f>+N490-'Приложение №2'!E490</f>
        <v>0</v>
      </c>
      <c r="AQ490" s="96">
        <v>2146323.96</v>
      </c>
      <c r="AR490" s="1">
        <f t="shared" si="164"/>
        <v>319249.8</v>
      </c>
      <c r="AS490" s="1">
        <f t="shared" si="165"/>
        <v>14399992.440000001</v>
      </c>
      <c r="AT490" s="36">
        <f t="shared" si="150"/>
        <v>-13274206.200000001</v>
      </c>
      <c r="AU490" s="36"/>
      <c r="AV490" s="36"/>
      <c r="AW490" s="36"/>
      <c r="AX490" s="36"/>
      <c r="AY490" s="36"/>
    </row>
    <row r="491" spans="1:51" x14ac:dyDescent="0.25">
      <c r="A491" s="100">
        <f t="shared" ref="A491" si="168">+A490+1</f>
        <v>475</v>
      </c>
      <c r="B491" s="101">
        <f t="shared" si="153"/>
        <v>20</v>
      </c>
      <c r="C491" s="92" t="s">
        <v>546</v>
      </c>
      <c r="D491" s="92" t="s">
        <v>133</v>
      </c>
      <c r="E491" s="93">
        <v>1987</v>
      </c>
      <c r="F491" s="93">
        <v>2017</v>
      </c>
      <c r="G491" s="93" t="s">
        <v>548</v>
      </c>
      <c r="H491" s="93">
        <v>9</v>
      </c>
      <c r="I491" s="93">
        <v>5</v>
      </c>
      <c r="J491" s="52">
        <v>12250.3</v>
      </c>
      <c r="K491" s="52">
        <v>9272.2999999999993</v>
      </c>
      <c r="L491" s="52">
        <v>330.7</v>
      </c>
      <c r="M491" s="94">
        <v>376</v>
      </c>
      <c r="N491" s="79">
        <f t="shared" si="167"/>
        <v>16349155.862697218</v>
      </c>
      <c r="O491" s="52"/>
      <c r="P491" s="79"/>
      <c r="Q491" s="79"/>
      <c r="R491" s="79">
        <f>+AQ491+AR491</f>
        <v>7265477.3361999998</v>
      </c>
      <c r="S491" s="79">
        <f>+'Приложение №2'!E491-'Приложение №1'!R491</f>
        <v>9083678.5264972188</v>
      </c>
      <c r="T491" s="79">
        <v>0</v>
      </c>
      <c r="U491" s="79">
        <f>N491/K491</f>
        <v>1763.2255063681307</v>
      </c>
      <c r="V491" s="79">
        <v>1189.2830200640001</v>
      </c>
      <c r="W491" s="95" t="s">
        <v>623</v>
      </c>
      <c r="X491" s="36" t="e">
        <f>+#REF!-'[1]Приложение №1'!$P565</f>
        <v>#REF!</v>
      </c>
      <c r="Z491" s="38">
        <f>SUM(AA491:AO491)</f>
        <v>18369838.047974408</v>
      </c>
      <c r="AA491" s="34">
        <v>0</v>
      </c>
      <c r="AB491" s="34">
        <v>0</v>
      </c>
      <c r="AC491" s="34">
        <v>0</v>
      </c>
      <c r="AD491" s="34">
        <v>0</v>
      </c>
      <c r="AE491" s="34">
        <v>0</v>
      </c>
      <c r="AF491" s="34"/>
      <c r="AG491" s="34">
        <v>0</v>
      </c>
      <c r="AH491" s="34">
        <v>0</v>
      </c>
      <c r="AI491" s="34">
        <v>0</v>
      </c>
      <c r="AJ491" s="34">
        <v>15999283.927235499</v>
      </c>
      <c r="AK491" s="34">
        <v>0</v>
      </c>
      <c r="AL491" s="34">
        <v>0</v>
      </c>
      <c r="AM491" s="34">
        <v>1836983.8047974405</v>
      </c>
      <c r="AN491" s="39">
        <v>183698.38047974405</v>
      </c>
      <c r="AO491" s="40">
        <v>349871.93546172051</v>
      </c>
      <c r="AP491" s="114">
        <f>+N491-'Приложение №2'!E491</f>
        <v>0</v>
      </c>
      <c r="AQ491" s="1">
        <v>5932579.7800000003</v>
      </c>
      <c r="AR491" s="1">
        <f>+(K491*13.29+L491*22.52)*12*0.85</f>
        <v>1332897.5561999998</v>
      </c>
      <c r="AS491" s="1">
        <f>+(K491*13.29+L491*22.52)*12*30</f>
        <v>47043443.159999996</v>
      </c>
      <c r="AT491" s="36">
        <f t="shared" si="150"/>
        <v>-37959764.633502781</v>
      </c>
      <c r="AU491" s="36">
        <f>+P491-'[10]Приложение №1'!$P475</f>
        <v>0</v>
      </c>
      <c r="AV491" s="36">
        <f>+Q491-'[10]Приложение №1'!$Q475</f>
        <v>0</v>
      </c>
      <c r="AW491" s="36">
        <f>+R491-'[10]Приложение №1'!$R475</f>
        <v>0</v>
      </c>
      <c r="AX491" s="36">
        <f>+S491-'[10]Приложение №1'!$S475</f>
        <v>0</v>
      </c>
      <c r="AY491" s="36">
        <f>+T491-'[10]Приложение №1'!$T475</f>
        <v>0</v>
      </c>
    </row>
    <row r="492" spans="1:51" x14ac:dyDescent="0.25">
      <c r="A492" s="100">
        <f t="shared" ref="A492" si="169">+A491+1</f>
        <v>476</v>
      </c>
      <c r="B492" s="101">
        <f t="shared" si="153"/>
        <v>21</v>
      </c>
      <c r="C492" s="92" t="s">
        <v>546</v>
      </c>
      <c r="D492" s="92" t="s">
        <v>756</v>
      </c>
      <c r="E492" s="93" t="s">
        <v>609</v>
      </c>
      <c r="F492" s="93"/>
      <c r="G492" s="93" t="s">
        <v>577</v>
      </c>
      <c r="H492" s="93" t="s">
        <v>575</v>
      </c>
      <c r="I492" s="93" t="s">
        <v>576</v>
      </c>
      <c r="J492" s="52">
        <v>5832.9</v>
      </c>
      <c r="K492" s="52">
        <v>4738.3999999999996</v>
      </c>
      <c r="L492" s="52">
        <v>801.3</v>
      </c>
      <c r="M492" s="94">
        <v>154</v>
      </c>
      <c r="N492" s="79">
        <f t="shared" si="167"/>
        <v>7182720</v>
      </c>
      <c r="O492" s="52"/>
      <c r="P492" s="79"/>
      <c r="Q492" s="79"/>
      <c r="R492" s="79">
        <f t="shared" ref="R492:R493" si="170">+AQ492+AR492</f>
        <v>4304303.4624000005</v>
      </c>
      <c r="S492" s="79">
        <f>+'Приложение №2'!E492-'Приложение №1'!R492</f>
        <v>2878416.5375999995</v>
      </c>
      <c r="T492" s="79"/>
      <c r="U492" s="79"/>
      <c r="V492" s="79"/>
      <c r="W492" s="95" t="s">
        <v>623</v>
      </c>
      <c r="X492" s="36"/>
      <c r="Z492" s="38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9"/>
      <c r="AO492" s="40"/>
      <c r="AP492" s="114">
        <f>+N492-'Приложение №2'!E492</f>
        <v>0</v>
      </c>
      <c r="AQ492" s="1">
        <v>3477913.62</v>
      </c>
      <c r="AR492" s="1">
        <f t="shared" ref="AR492:AR493" si="171">+(K492*13.29+L492*22.52)*12*0.85</f>
        <v>826389.84239999996</v>
      </c>
      <c r="AS492" s="1">
        <f t="shared" ref="AS492:AS493" si="172">+(K492*13.29+L492*22.52)*12*30</f>
        <v>29166700.319999997</v>
      </c>
      <c r="AT492" s="36">
        <f t="shared" si="150"/>
        <v>-26288283.782399997</v>
      </c>
      <c r="AU492" s="36"/>
      <c r="AV492" s="36"/>
      <c r="AW492" s="36"/>
      <c r="AX492" s="36"/>
      <c r="AY492" s="36"/>
    </row>
    <row r="493" spans="1:51" x14ac:dyDescent="0.25">
      <c r="A493" s="100">
        <f t="shared" ref="A493" si="173">+A492+1</f>
        <v>477</v>
      </c>
      <c r="B493" s="101">
        <f t="shared" si="153"/>
        <v>22</v>
      </c>
      <c r="C493" s="92" t="s">
        <v>546</v>
      </c>
      <c r="D493" s="92" t="s">
        <v>757</v>
      </c>
      <c r="E493" s="93" t="s">
        <v>622</v>
      </c>
      <c r="F493" s="93"/>
      <c r="G493" s="93" t="s">
        <v>577</v>
      </c>
      <c r="H493" s="93" t="s">
        <v>575</v>
      </c>
      <c r="I493" s="93" t="s">
        <v>580</v>
      </c>
      <c r="J493" s="52">
        <v>3327.1</v>
      </c>
      <c r="K493" s="52">
        <v>2700.2</v>
      </c>
      <c r="L493" s="52">
        <v>127.1</v>
      </c>
      <c r="M493" s="94">
        <v>93</v>
      </c>
      <c r="N493" s="79">
        <f t="shared" si="167"/>
        <v>3591360</v>
      </c>
      <c r="O493" s="52"/>
      <c r="P493" s="79"/>
      <c r="Q493" s="79"/>
      <c r="R493" s="79">
        <f t="shared" si="170"/>
        <v>2441977.39</v>
      </c>
      <c r="S493" s="79">
        <f>+'Приложение №2'!E493-'Приложение №1'!R493</f>
        <v>1149382.6099999999</v>
      </c>
      <c r="T493" s="79"/>
      <c r="U493" s="79"/>
      <c r="V493" s="79"/>
      <c r="W493" s="95" t="s">
        <v>623</v>
      </c>
      <c r="X493" s="36"/>
      <c r="Z493" s="38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9"/>
      <c r="AO493" s="40"/>
      <c r="AP493" s="114">
        <f>+N493-'Приложение №2'!E493</f>
        <v>0</v>
      </c>
      <c r="AQ493" s="1">
        <v>2046748.3</v>
      </c>
      <c r="AR493" s="1">
        <f t="shared" si="171"/>
        <v>395229.08999999997</v>
      </c>
      <c r="AS493" s="1">
        <f t="shared" si="172"/>
        <v>13949261.999999998</v>
      </c>
      <c r="AT493" s="36">
        <f t="shared" si="150"/>
        <v>-12799879.389999999</v>
      </c>
      <c r="AU493" s="36"/>
      <c r="AV493" s="36"/>
      <c r="AW493" s="36"/>
      <c r="AX493" s="36"/>
      <c r="AY493" s="36"/>
    </row>
    <row r="494" spans="1:51" x14ac:dyDescent="0.25">
      <c r="A494" s="100">
        <f t="shared" ref="A494" si="174">+A493+1</f>
        <v>478</v>
      </c>
      <c r="B494" s="101">
        <f t="shared" si="153"/>
        <v>23</v>
      </c>
      <c r="C494" s="92" t="s">
        <v>546</v>
      </c>
      <c r="D494" s="92" t="s">
        <v>699</v>
      </c>
      <c r="E494" s="93">
        <v>1985</v>
      </c>
      <c r="F494" s="93">
        <v>2011</v>
      </c>
      <c r="G494" s="93" t="s">
        <v>548</v>
      </c>
      <c r="H494" s="93">
        <v>9</v>
      </c>
      <c r="I494" s="93">
        <v>3</v>
      </c>
      <c r="J494" s="52">
        <v>8800.5</v>
      </c>
      <c r="K494" s="52">
        <v>6909.1</v>
      </c>
      <c r="L494" s="52">
        <v>362.5</v>
      </c>
      <c r="M494" s="94">
        <v>269</v>
      </c>
      <c r="N494" s="79">
        <f t="shared" si="167"/>
        <v>10774080</v>
      </c>
      <c r="O494" s="52"/>
      <c r="P494" s="79"/>
      <c r="Q494" s="79"/>
      <c r="R494" s="79">
        <f>+AQ494+AR494</f>
        <v>5227881.9578</v>
      </c>
      <c r="S494" s="79">
        <f>+'Приложение №2'!E494-'Приложение №1'!R494</f>
        <v>5546198.0422</v>
      </c>
      <c r="T494" s="79">
        <v>0</v>
      </c>
      <c r="U494" s="79">
        <f>N494/K494</f>
        <v>1559.4042639417578</v>
      </c>
      <c r="V494" s="79">
        <v>1190.2830200640001</v>
      </c>
      <c r="W494" s="95" t="s">
        <v>623</v>
      </c>
      <c r="X494" s="36"/>
      <c r="Z494" s="38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9"/>
      <c r="AO494" s="40"/>
      <c r="AP494" s="114">
        <f>+N494-'Приложение №2'!E494</f>
        <v>0</v>
      </c>
      <c r="AQ494" s="1">
        <v>4208030.4800000004</v>
      </c>
      <c r="AR494" s="1">
        <f>+(K494*13.29+L494*22.52)*12*0.85</f>
        <v>1019851.4777999999</v>
      </c>
      <c r="AS494" s="1">
        <f>+(K494*13.29+L494*22.52)*12*30</f>
        <v>35994758.039999999</v>
      </c>
      <c r="AT494" s="36">
        <f t="shared" si="150"/>
        <v>-30448559.9978</v>
      </c>
      <c r="AU494" s="36">
        <f>+P494-'[10]Приложение №1'!$P476</f>
        <v>0</v>
      </c>
      <c r="AV494" s="36">
        <f>+Q494-'[10]Приложение №1'!$Q476</f>
        <v>0</v>
      </c>
      <c r="AW494" s="36">
        <f>+R494-'[10]Приложение №1'!$R476</f>
        <v>0</v>
      </c>
      <c r="AX494" s="36">
        <f>+S494-'[10]Приложение №1'!$S476</f>
        <v>0</v>
      </c>
      <c r="AY494" s="36">
        <f>+T494-'[10]Приложение №1'!$T476</f>
        <v>0</v>
      </c>
    </row>
    <row r="495" spans="1:51" x14ac:dyDescent="0.25">
      <c r="A495" s="100">
        <f t="shared" ref="A495" si="175">+A494+1</f>
        <v>479</v>
      </c>
      <c r="B495" s="101">
        <f t="shared" si="153"/>
        <v>24</v>
      </c>
      <c r="C495" s="92" t="s">
        <v>546</v>
      </c>
      <c r="D495" s="92" t="s">
        <v>758</v>
      </c>
      <c r="E495" s="93" t="s">
        <v>622</v>
      </c>
      <c r="F495" s="93"/>
      <c r="G495" s="93" t="s">
        <v>577</v>
      </c>
      <c r="H495" s="93" t="s">
        <v>575</v>
      </c>
      <c r="I495" s="93" t="s">
        <v>580</v>
      </c>
      <c r="J495" s="52">
        <v>3391</v>
      </c>
      <c r="K495" s="52">
        <v>2799.1</v>
      </c>
      <c r="L495" s="52">
        <v>0</v>
      </c>
      <c r="M495" s="94">
        <v>93</v>
      </c>
      <c r="N495" s="79">
        <f t="shared" si="167"/>
        <v>3591360</v>
      </c>
      <c r="O495" s="52"/>
      <c r="P495" s="79"/>
      <c r="Q495" s="79"/>
      <c r="R495" s="79">
        <f>+AQ495+AR495</f>
        <v>2345030.1677999999</v>
      </c>
      <c r="S495" s="79">
        <f>+'Приложение №2'!E495-'Приложение №1'!R495</f>
        <v>1246329.8322000001</v>
      </c>
      <c r="T495" s="79"/>
      <c r="U495" s="79"/>
      <c r="V495" s="79"/>
      <c r="W495" s="95" t="s">
        <v>623</v>
      </c>
      <c r="X495" s="36"/>
      <c r="Z495" s="38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9"/>
      <c r="AO495" s="40"/>
      <c r="AP495" s="114">
        <f>+N495-'Приложение №2'!E495</f>
        <v>0</v>
      </c>
      <c r="AQ495" s="1">
        <v>1965589.77</v>
      </c>
      <c r="AR495" s="1">
        <f>+(K495*13.29+L495*22.52)*12*0.85</f>
        <v>379440.39779999998</v>
      </c>
      <c r="AS495" s="1">
        <f>+(K495*13.29+L495*22.52)*12*30</f>
        <v>13392014.039999999</v>
      </c>
      <c r="AT495" s="36">
        <f t="shared" si="150"/>
        <v>-12145684.207799999</v>
      </c>
      <c r="AU495" s="36"/>
      <c r="AV495" s="36"/>
      <c r="AW495" s="36"/>
      <c r="AX495" s="36"/>
      <c r="AY495" s="36"/>
    </row>
    <row r="496" spans="1:51" x14ac:dyDescent="0.25">
      <c r="A496" s="100">
        <f t="shared" ref="A496" si="176">+A495+1</f>
        <v>480</v>
      </c>
      <c r="B496" s="101">
        <f t="shared" si="153"/>
        <v>25</v>
      </c>
      <c r="C496" s="92" t="s">
        <v>546</v>
      </c>
      <c r="D496" s="92" t="s">
        <v>284</v>
      </c>
      <c r="E496" s="93">
        <v>1986</v>
      </c>
      <c r="F496" s="93">
        <v>2017</v>
      </c>
      <c r="G496" s="93" t="s">
        <v>548</v>
      </c>
      <c r="H496" s="93">
        <v>5</v>
      </c>
      <c r="I496" s="93">
        <v>4</v>
      </c>
      <c r="J496" s="52">
        <v>5725</v>
      </c>
      <c r="K496" s="52">
        <v>4812.8</v>
      </c>
      <c r="L496" s="52">
        <v>0</v>
      </c>
      <c r="M496" s="94">
        <v>190</v>
      </c>
      <c r="N496" s="78">
        <f t="shared" ref="N496:N525" si="177">SUM(O496:T496)</f>
        <v>13650330.635379208</v>
      </c>
      <c r="O496" s="52"/>
      <c r="P496" s="79"/>
      <c r="Q496" s="79"/>
      <c r="R496" s="79">
        <f>+AQ496+AR496</f>
        <v>2921980.0100000002</v>
      </c>
      <c r="S496" s="79">
        <f>+'Приложение №2'!E496-'Приложение №1'!R496</f>
        <v>10728350.625379208</v>
      </c>
      <c r="T496" s="79">
        <v>0</v>
      </c>
      <c r="U496" s="79">
        <f t="shared" ref="U496:U524" si="178">N496/K496</f>
        <v>2836.2555342792571</v>
      </c>
      <c r="V496" s="79">
        <v>1191.2830200640001</v>
      </c>
      <c r="W496" s="95" t="s">
        <v>623</v>
      </c>
      <c r="X496" s="36" t="e">
        <f>+#REF!-'[1]Приложение №1'!$P925</f>
        <v>#REF!</v>
      </c>
      <c r="Z496" s="38">
        <f>SUM(AA496:AO496)</f>
        <v>15251119.821010942</v>
      </c>
      <c r="AA496" s="34">
        <v>9517364.6367539484</v>
      </c>
      <c r="AB496" s="34">
        <v>0</v>
      </c>
      <c r="AC496" s="34">
        <v>0</v>
      </c>
      <c r="AD496" s="34">
        <v>3840848.923028145</v>
      </c>
      <c r="AE496" s="34">
        <v>0</v>
      </c>
      <c r="AF496" s="34"/>
      <c r="AG496" s="34">
        <v>0</v>
      </c>
      <c r="AH496" s="34">
        <v>0</v>
      </c>
      <c r="AI496" s="34">
        <v>0</v>
      </c>
      <c r="AJ496" s="34">
        <v>0</v>
      </c>
      <c r="AK496" s="34">
        <v>0</v>
      </c>
      <c r="AL496" s="34">
        <v>0</v>
      </c>
      <c r="AM496" s="34">
        <v>1448277.9874216244</v>
      </c>
      <c r="AN496" s="39">
        <v>152511.19821010943</v>
      </c>
      <c r="AO496" s="40">
        <v>292117.07559711509</v>
      </c>
      <c r="AP496" s="114">
        <f>+N496-'Приложение №2'!E496</f>
        <v>0</v>
      </c>
      <c r="AQ496" s="1">
        <v>2431074.41</v>
      </c>
      <c r="AR496" s="1">
        <f>+(K496*10+L496*20)*12*0.85</f>
        <v>490905.59999999998</v>
      </c>
      <c r="AS496" s="1">
        <f>+(K496*10+L496*20)*12*30</f>
        <v>17326080</v>
      </c>
      <c r="AT496" s="36">
        <f t="shared" si="150"/>
        <v>-6597729.3746207915</v>
      </c>
      <c r="AU496" s="36">
        <f>+P496-'[10]Приложение №1'!$P477</f>
        <v>0</v>
      </c>
      <c r="AV496" s="36">
        <f>+Q496-'[10]Приложение №1'!$Q477</f>
        <v>0</v>
      </c>
      <c r="AW496" s="36">
        <f>+R496-'[10]Приложение №1'!$R477</f>
        <v>0</v>
      </c>
      <c r="AX496" s="36">
        <f>+S496-'[10]Приложение №1'!$S477</f>
        <v>0</v>
      </c>
      <c r="AY496" s="36">
        <f>+T496-'[10]Приложение №1'!$T477</f>
        <v>0</v>
      </c>
    </row>
    <row r="497" spans="1:51" x14ac:dyDescent="0.25">
      <c r="A497" s="100">
        <f t="shared" ref="A497" si="179">+A496+1</f>
        <v>481</v>
      </c>
      <c r="B497" s="101">
        <f t="shared" si="153"/>
        <v>26</v>
      </c>
      <c r="C497" s="92" t="s">
        <v>546</v>
      </c>
      <c r="D497" s="92" t="s">
        <v>135</v>
      </c>
      <c r="E497" s="93">
        <v>1984</v>
      </c>
      <c r="F497" s="93">
        <v>2012</v>
      </c>
      <c r="G497" s="93" t="s">
        <v>548</v>
      </c>
      <c r="H497" s="93">
        <v>5</v>
      </c>
      <c r="I497" s="93">
        <v>2</v>
      </c>
      <c r="J497" s="52">
        <v>4407.8500000000004</v>
      </c>
      <c r="K497" s="52">
        <v>2910.8</v>
      </c>
      <c r="L497" s="52">
        <v>859.6</v>
      </c>
      <c r="M497" s="94">
        <v>176</v>
      </c>
      <c r="N497" s="78">
        <f t="shared" si="177"/>
        <v>17594017.8503768</v>
      </c>
      <c r="O497" s="52"/>
      <c r="P497" s="79">
        <f>+'Приложение №2'!E497-'Приложение №1'!R497-'Приложение №1'!S497</f>
        <v>453049.84037679993</v>
      </c>
      <c r="Q497" s="79"/>
      <c r="R497" s="79">
        <f>+AQ497+AR497</f>
        <v>1421354.58</v>
      </c>
      <c r="S497" s="79">
        <f>+AS497</f>
        <v>15719613.43</v>
      </c>
      <c r="T497" s="79">
        <f>+'Приложение №2'!E497-'Приложение №1'!P497-'Приложение №1'!Q497-'Приложение №1'!R497-'Приложение №1'!S497</f>
        <v>0</v>
      </c>
      <c r="U497" s="79">
        <f t="shared" si="178"/>
        <v>6044.3925554407033</v>
      </c>
      <c r="V497" s="79">
        <v>1192.2830200640001</v>
      </c>
      <c r="W497" s="95" t="s">
        <v>623</v>
      </c>
      <c r="X497" s="36" t="e">
        <f>+#REF!-'[1]Приложение №1'!$P926</f>
        <v>#REF!</v>
      </c>
      <c r="Z497" s="38">
        <f>SUM(AA497:AO497)</f>
        <v>17771005.9203768</v>
      </c>
      <c r="AA497" s="34">
        <v>0</v>
      </c>
      <c r="AB497" s="34">
        <v>0</v>
      </c>
      <c r="AC497" s="34">
        <v>0</v>
      </c>
      <c r="AD497" s="34">
        <v>0</v>
      </c>
      <c r="AE497" s="34">
        <v>0</v>
      </c>
      <c r="AF497" s="34"/>
      <c r="AG497" s="34">
        <v>0</v>
      </c>
      <c r="AH497" s="34">
        <v>0</v>
      </c>
      <c r="AI497" s="34">
        <v>0</v>
      </c>
      <c r="AJ497" s="34">
        <v>0</v>
      </c>
      <c r="AK497" s="34">
        <v>17217505.868378736</v>
      </c>
      <c r="AL497" s="34">
        <v>0</v>
      </c>
      <c r="AM497" s="42">
        <v>152988.07</v>
      </c>
      <c r="AN497" s="34">
        <v>24000</v>
      </c>
      <c r="AO497" s="40">
        <v>376511.98199806357</v>
      </c>
      <c r="AP497" s="114">
        <f>+N497-'Приложение №2'!E497</f>
        <v>0</v>
      </c>
      <c r="AQ497" s="1">
        <f>2257544.33-1308449.75</f>
        <v>949094.58000000007</v>
      </c>
      <c r="AR497" s="1">
        <f>+(K497*10+L497*20)*12*0.85</f>
        <v>472260</v>
      </c>
      <c r="AS497" s="1">
        <f>+(K497*10+L497*20)*12*30-948386.57</f>
        <v>15719613.43</v>
      </c>
      <c r="AT497" s="36">
        <f t="shared" si="150"/>
        <v>0</v>
      </c>
      <c r="AU497" s="36">
        <f>+P497-'[10]Приложение №1'!$P478</f>
        <v>0</v>
      </c>
      <c r="AV497" s="36">
        <f>+Q497-'[10]Приложение №1'!$Q478</f>
        <v>0</v>
      </c>
      <c r="AW497" s="36">
        <f>+R497-'[10]Приложение №1'!$R478</f>
        <v>0</v>
      </c>
      <c r="AX497" s="36">
        <f>+S497-'[10]Приложение №1'!$S478</f>
        <v>0</v>
      </c>
      <c r="AY497" s="36">
        <f>+T497-'[10]Приложение №1'!$T478</f>
        <v>0</v>
      </c>
    </row>
    <row r="498" spans="1:51" x14ac:dyDescent="0.25">
      <c r="A498" s="100">
        <f t="shared" ref="A498:A532" si="180">+A497+1</f>
        <v>482</v>
      </c>
      <c r="B498" s="101">
        <f t="shared" ref="B498:B532" si="181">+B497+1</f>
        <v>27</v>
      </c>
      <c r="C498" s="92" t="s">
        <v>546</v>
      </c>
      <c r="D498" s="92" t="s">
        <v>285</v>
      </c>
      <c r="E498" s="93">
        <v>1988</v>
      </c>
      <c r="F498" s="93">
        <v>2016</v>
      </c>
      <c r="G498" s="93" t="s">
        <v>548</v>
      </c>
      <c r="H498" s="93">
        <v>5</v>
      </c>
      <c r="I498" s="93">
        <v>2</v>
      </c>
      <c r="J498" s="52">
        <v>4465.5</v>
      </c>
      <c r="K498" s="52">
        <v>2945.85</v>
      </c>
      <c r="L498" s="52">
        <v>451.6</v>
      </c>
      <c r="M498" s="94">
        <v>169</v>
      </c>
      <c r="N498" s="78">
        <f t="shared" si="177"/>
        <v>16075963.844649071</v>
      </c>
      <c r="O498" s="52"/>
      <c r="P498" s="79">
        <v>3571794.2067385912</v>
      </c>
      <c r="Q498" s="79"/>
      <c r="R498" s="79">
        <f>+AQ498+AR498</f>
        <v>46238.970000000088</v>
      </c>
      <c r="S498" s="79">
        <f>+AS498</f>
        <v>10006846.59</v>
      </c>
      <c r="T498" s="79">
        <f>+'Приложение №2'!E498-'Приложение №1'!P498-'Приложение №1'!Q498-'Приложение №1'!R498-'Приложение №1'!S498</f>
        <v>2451084.0779104792</v>
      </c>
      <c r="U498" s="79">
        <f t="shared" si="178"/>
        <v>5457.1562858424804</v>
      </c>
      <c r="V498" s="79">
        <v>1193.2830200640001</v>
      </c>
      <c r="W498" s="95" t="s">
        <v>623</v>
      </c>
      <c r="X498" s="36" t="e">
        <f>+#REF!-'[1]Приложение №1'!$P1285</f>
        <v>#REF!</v>
      </c>
      <c r="Z498" s="38">
        <f>SUM(AA498:AO498)</f>
        <v>40635058.08237657</v>
      </c>
      <c r="AA498" s="34">
        <v>7511049.4806612218</v>
      </c>
      <c r="AB498" s="34">
        <v>3214895.5638655713</v>
      </c>
      <c r="AC498" s="34">
        <v>0</v>
      </c>
      <c r="AD498" s="34">
        <v>3031175.8989669341</v>
      </c>
      <c r="AE498" s="34">
        <v>0</v>
      </c>
      <c r="AF498" s="34"/>
      <c r="AG498" s="34">
        <v>311848.52041429107</v>
      </c>
      <c r="AH498" s="34">
        <v>0</v>
      </c>
      <c r="AI498" s="34">
        <v>0</v>
      </c>
      <c r="AJ498" s="34">
        <v>5678337.1610445483</v>
      </c>
      <c r="AK498" s="34">
        <v>15731938.21837358</v>
      </c>
      <c r="AL498" s="34">
        <v>0</v>
      </c>
      <c r="AM498" s="34">
        <v>3973603.431119387</v>
      </c>
      <c r="AN498" s="39">
        <v>406350.58082376578</v>
      </c>
      <c r="AO498" s="40">
        <v>775859.22710727528</v>
      </c>
      <c r="AP498" s="114">
        <f>+N498-'Приложение №2'!E498</f>
        <v>0</v>
      </c>
      <c r="AQ498" s="36">
        <f>1790670.12-R30</f>
        <v>-346364.12999999989</v>
      </c>
      <c r="AR498" s="1">
        <f>+(K498*10+L498*20)*12*0.85</f>
        <v>392603.1</v>
      </c>
      <c r="AS498" s="1">
        <f>+(K498*10+L498*20)*12*30-S30</f>
        <v>10006846.59</v>
      </c>
      <c r="AT498" s="36">
        <f t="shared" si="150"/>
        <v>0</v>
      </c>
      <c r="AU498" s="36">
        <f>+P498-'[10]Приложение №1'!$P479</f>
        <v>0</v>
      </c>
      <c r="AV498" s="36">
        <f>+Q498-'[10]Приложение №1'!$Q479</f>
        <v>0</v>
      </c>
      <c r="AW498" s="36">
        <f>+R498-'[10]Приложение №1'!$R479</f>
        <v>0</v>
      </c>
      <c r="AX498" s="36">
        <f>+S498-'[10]Приложение №1'!$S479</f>
        <v>0</v>
      </c>
      <c r="AY498" s="36">
        <f>+T498-'[10]Приложение №1'!$T479</f>
        <v>0</v>
      </c>
    </row>
    <row r="499" spans="1:51" x14ac:dyDescent="0.25">
      <c r="A499" s="100">
        <f t="shared" si="180"/>
        <v>483</v>
      </c>
      <c r="B499" s="101">
        <f t="shared" si="181"/>
        <v>28</v>
      </c>
      <c r="C499" s="92" t="s">
        <v>546</v>
      </c>
      <c r="D499" s="92" t="s">
        <v>136</v>
      </c>
      <c r="E499" s="93">
        <v>1987</v>
      </c>
      <c r="F499" s="93">
        <v>2016</v>
      </c>
      <c r="G499" s="93" t="s">
        <v>548</v>
      </c>
      <c r="H499" s="93">
        <v>5</v>
      </c>
      <c r="I499" s="93">
        <v>2</v>
      </c>
      <c r="J499" s="52">
        <v>4414.46</v>
      </c>
      <c r="K499" s="52">
        <v>3063.3</v>
      </c>
      <c r="L499" s="52">
        <v>691.2</v>
      </c>
      <c r="M499" s="94">
        <v>189</v>
      </c>
      <c r="N499" s="78">
        <f t="shared" si="177"/>
        <v>4281809.6559070544</v>
      </c>
      <c r="O499" s="52"/>
      <c r="P499" s="79"/>
      <c r="Q499" s="79"/>
      <c r="R499" s="79"/>
      <c r="S499" s="79">
        <f>+'Приложение №2'!E499</f>
        <v>4281809.6559070544</v>
      </c>
      <c r="T499" s="79"/>
      <c r="U499" s="79">
        <f t="shared" si="178"/>
        <v>1397.7767949293423</v>
      </c>
      <c r="V499" s="79">
        <v>1194.2830200640001</v>
      </c>
      <c r="W499" s="95" t="s">
        <v>623</v>
      </c>
      <c r="X499" s="36" t="e">
        <f>+#REF!-'[1]Приложение №1'!$P928</f>
        <v>#REF!</v>
      </c>
      <c r="Z499" s="38">
        <f>SUM(AA499:AO499)</f>
        <v>26328386.425327532</v>
      </c>
      <c r="AA499" s="34">
        <v>7372697.9505887339</v>
      </c>
      <c r="AB499" s="34">
        <v>0</v>
      </c>
      <c r="AC499" s="34">
        <v>0</v>
      </c>
      <c r="AD499" s="34">
        <v>0</v>
      </c>
      <c r="AE499" s="34">
        <v>0</v>
      </c>
      <c r="AF499" s="34"/>
      <c r="AG499" s="34">
        <v>306104.35376204841</v>
      </c>
      <c r="AH499" s="34">
        <v>0</v>
      </c>
      <c r="AI499" s="34">
        <v>0</v>
      </c>
      <c r="AJ499" s="34">
        <v>0</v>
      </c>
      <c r="AK499" s="34">
        <v>15442160.108254375</v>
      </c>
      <c r="AL499" s="34">
        <v>0</v>
      </c>
      <c r="AM499" s="34">
        <v>2438531.5283692107</v>
      </c>
      <c r="AN499" s="39">
        <v>263283.86425327533</v>
      </c>
      <c r="AO499" s="40">
        <v>505608.62009988801</v>
      </c>
      <c r="AP499" s="114">
        <f>+N499-'Приложение №2'!E499</f>
        <v>0</v>
      </c>
      <c r="AQ499" s="1">
        <f>2222014.06-1338393.95</f>
        <v>883620.1100000001</v>
      </c>
      <c r="AR499" s="1">
        <f>+(K499*10+L499*20)*12*0.85</f>
        <v>453461.39999999997</v>
      </c>
      <c r="AS499" s="1">
        <f>+(K499*10+L499*20)*12*30-994515.5</f>
        <v>15010004.5</v>
      </c>
      <c r="AT499" s="36">
        <f t="shared" si="150"/>
        <v>-10728194.844092946</v>
      </c>
      <c r="AU499" s="36">
        <f>+P499-'[10]Приложение №1'!$P480</f>
        <v>0</v>
      </c>
      <c r="AV499" s="36">
        <f>+Q499-'[10]Приложение №1'!$Q480</f>
        <v>0</v>
      </c>
      <c r="AW499" s="36">
        <f>+R499-'[10]Приложение №1'!$R480</f>
        <v>0</v>
      </c>
      <c r="AX499" s="36">
        <f>+S499-'[10]Приложение №1'!$S480</f>
        <v>0</v>
      </c>
      <c r="AY499" s="36">
        <f>+T499-'[10]Приложение №1'!$T480</f>
        <v>0</v>
      </c>
    </row>
    <row r="500" spans="1:51" x14ac:dyDescent="0.25">
      <c r="A500" s="100">
        <f t="shared" si="180"/>
        <v>484</v>
      </c>
      <c r="B500" s="101">
        <f t="shared" si="181"/>
        <v>29</v>
      </c>
      <c r="C500" s="92" t="s">
        <v>546</v>
      </c>
      <c r="D500" s="92" t="s">
        <v>286</v>
      </c>
      <c r="E500" s="93">
        <v>1988</v>
      </c>
      <c r="F500" s="93">
        <v>2016</v>
      </c>
      <c r="G500" s="93" t="s">
        <v>548</v>
      </c>
      <c r="H500" s="93">
        <v>5</v>
      </c>
      <c r="I500" s="93">
        <v>2</v>
      </c>
      <c r="J500" s="52">
        <v>4366.2</v>
      </c>
      <c r="K500" s="52">
        <v>3056.1</v>
      </c>
      <c r="L500" s="52">
        <v>725.4</v>
      </c>
      <c r="M500" s="94">
        <v>194</v>
      </c>
      <c r="N500" s="78">
        <f t="shared" si="177"/>
        <v>15863907.86463787</v>
      </c>
      <c r="O500" s="52"/>
      <c r="P500" s="79"/>
      <c r="Q500" s="79"/>
      <c r="R500" s="79">
        <f t="shared" ref="R500:R506" si="182">+AQ500+AR500</f>
        <v>2473160.92</v>
      </c>
      <c r="S500" s="79">
        <f>+'Приложение №2'!E500-'Приложение №1'!R500</f>
        <v>13390746.94463787</v>
      </c>
      <c r="T500" s="79">
        <v>4.6566128730773926E-10</v>
      </c>
      <c r="U500" s="79">
        <f t="shared" si="178"/>
        <v>5190.899468158068</v>
      </c>
      <c r="V500" s="79">
        <v>1195.2830200640001</v>
      </c>
      <c r="W500" s="95" t="s">
        <v>623</v>
      </c>
      <c r="X500" s="36" t="e">
        <f>+#REF!-'[1]Приложение №1'!$P929</f>
        <v>#REF!</v>
      </c>
      <c r="Z500" s="38">
        <f>SUM(AA500:AO500)</f>
        <v>32902312.260541573</v>
      </c>
      <c r="AA500" s="34">
        <v>7411972.189002322</v>
      </c>
      <c r="AB500" s="34">
        <v>0</v>
      </c>
      <c r="AC500" s="34">
        <v>0</v>
      </c>
      <c r="AD500" s="34">
        <v>0</v>
      </c>
      <c r="AE500" s="34">
        <v>0</v>
      </c>
      <c r="AF500" s="34"/>
      <c r="AG500" s="34">
        <v>307734.96652411442</v>
      </c>
      <c r="AH500" s="34">
        <v>0</v>
      </c>
      <c r="AI500" s="34">
        <v>0</v>
      </c>
      <c r="AJ500" s="34">
        <v>5603434.9428537479</v>
      </c>
      <c r="AK500" s="34">
        <v>15524420.23633462</v>
      </c>
      <c r="AL500" s="34">
        <v>0</v>
      </c>
      <c r="AM500" s="34">
        <v>3094889.0411501252</v>
      </c>
      <c r="AN500" s="39">
        <v>329023.12260541564</v>
      </c>
      <c r="AO500" s="40">
        <v>630837.7620712209</v>
      </c>
      <c r="AP500" s="114">
        <f>+N500-'Приложение №2'!E500</f>
        <v>0</v>
      </c>
      <c r="AQ500" s="1">
        <v>2013457.12</v>
      </c>
      <c r="AR500" s="1">
        <f>+(K500*10+L500*20)*12*0.85</f>
        <v>459703.8</v>
      </c>
      <c r="AS500" s="1">
        <f>+(K500*10+L500*20)*12*30</f>
        <v>16224840</v>
      </c>
      <c r="AT500" s="36">
        <f t="shared" si="150"/>
        <v>-2834093.0553621296</v>
      </c>
      <c r="AU500" s="36">
        <f>+P500-'[10]Приложение №1'!$P481</f>
        <v>0</v>
      </c>
      <c r="AV500" s="36">
        <f>+Q500-'[10]Приложение №1'!$Q481</f>
        <v>0</v>
      </c>
      <c r="AW500" s="36">
        <f>+R500-'[10]Приложение №1'!$R481</f>
        <v>0</v>
      </c>
      <c r="AX500" s="36">
        <f>+S500-'[10]Приложение №1'!$S481</f>
        <v>0</v>
      </c>
      <c r="AY500" s="36">
        <f>+T500-'[10]Приложение №1'!$T481</f>
        <v>0</v>
      </c>
    </row>
    <row r="501" spans="1:51" x14ac:dyDescent="0.25">
      <c r="A501" s="100">
        <f t="shared" si="180"/>
        <v>485</v>
      </c>
      <c r="B501" s="101">
        <f t="shared" si="181"/>
        <v>30</v>
      </c>
      <c r="C501" s="92" t="s">
        <v>546</v>
      </c>
      <c r="D501" s="92" t="s">
        <v>659</v>
      </c>
      <c r="E501" s="93">
        <v>1985</v>
      </c>
      <c r="F501" s="93">
        <v>2009</v>
      </c>
      <c r="G501" s="93" t="s">
        <v>548</v>
      </c>
      <c r="H501" s="93">
        <v>9</v>
      </c>
      <c r="I501" s="93">
        <v>3</v>
      </c>
      <c r="J501" s="52">
        <v>8711.5</v>
      </c>
      <c r="K501" s="52">
        <v>6822.5</v>
      </c>
      <c r="L501" s="52">
        <v>438.1</v>
      </c>
      <c r="M501" s="94">
        <v>267</v>
      </c>
      <c r="N501" s="78">
        <f t="shared" si="177"/>
        <v>10774080</v>
      </c>
      <c r="O501" s="52"/>
      <c r="P501" s="79"/>
      <c r="Q501" s="79"/>
      <c r="R501" s="79">
        <f t="shared" si="182"/>
        <v>5277721.8474000003</v>
      </c>
      <c r="S501" s="79">
        <f>+'Приложение №2'!E501-'Приложение №1'!R501</f>
        <v>5496358.1525999997</v>
      </c>
      <c r="T501" s="79">
        <v>0</v>
      </c>
      <c r="U501" s="79">
        <f t="shared" si="178"/>
        <v>1579.1982411139611</v>
      </c>
      <c r="V501" s="79">
        <v>1196.2830200640001</v>
      </c>
      <c r="W501" s="95" t="s">
        <v>623</v>
      </c>
      <c r="X501" s="36"/>
      <c r="Z501" s="38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9"/>
      <c r="AO501" s="40"/>
      <c r="AP501" s="114">
        <f>+N501-'Приложение №2'!E501</f>
        <v>0</v>
      </c>
      <c r="AQ501" s="1">
        <v>4252244.07</v>
      </c>
      <c r="AR501" s="1">
        <f>+(K501*13.29+L501*22.52)*12*0.85</f>
        <v>1025477.7773999999</v>
      </c>
      <c r="AS501" s="1">
        <f>+(K501*13.29+L501*22.52)*12*30</f>
        <v>36193333.32</v>
      </c>
      <c r="AT501" s="36">
        <f t="shared" si="150"/>
        <v>-30696975.167400002</v>
      </c>
      <c r="AU501" s="36">
        <f>+P501-'[10]Приложение №1'!$P482</f>
        <v>0</v>
      </c>
      <c r="AV501" s="36">
        <f>+Q501-'[10]Приложение №1'!$Q482</f>
        <v>0</v>
      </c>
      <c r="AW501" s="36">
        <f>+R501-'[10]Приложение №1'!$R482</f>
        <v>0</v>
      </c>
      <c r="AX501" s="36">
        <f>+S501-'[10]Приложение №1'!$S482</f>
        <v>0</v>
      </c>
      <c r="AY501" s="36">
        <f>+T501-'[10]Приложение №1'!$T482</f>
        <v>0</v>
      </c>
    </row>
    <row r="502" spans="1:51" x14ac:dyDescent="0.25">
      <c r="A502" s="100">
        <f t="shared" si="180"/>
        <v>486</v>
      </c>
      <c r="B502" s="101">
        <f t="shared" si="181"/>
        <v>31</v>
      </c>
      <c r="C502" s="92" t="s">
        <v>546</v>
      </c>
      <c r="D502" s="92" t="s">
        <v>142</v>
      </c>
      <c r="E502" s="93">
        <v>1981</v>
      </c>
      <c r="F502" s="93">
        <v>2016</v>
      </c>
      <c r="G502" s="93" t="s">
        <v>45</v>
      </c>
      <c r="H502" s="93">
        <v>4</v>
      </c>
      <c r="I502" s="93">
        <v>3</v>
      </c>
      <c r="J502" s="52">
        <v>3910.2</v>
      </c>
      <c r="K502" s="52">
        <v>2017.9</v>
      </c>
      <c r="L502" s="52">
        <v>997.9</v>
      </c>
      <c r="M502" s="94">
        <v>113</v>
      </c>
      <c r="N502" s="78">
        <f t="shared" si="177"/>
        <v>2789837.5587991653</v>
      </c>
      <c r="O502" s="52"/>
      <c r="P502" s="79">
        <v>749476.04747032025</v>
      </c>
      <c r="Q502" s="79"/>
      <c r="R502" s="79">
        <f t="shared" si="182"/>
        <v>557135.78</v>
      </c>
      <c r="S502" s="79">
        <f>+'Приложение №2'!E502-'Приложение №1'!P502-R502</f>
        <v>1483225.731328845</v>
      </c>
      <c r="T502" s="79">
        <v>0</v>
      </c>
      <c r="U502" s="79">
        <f t="shared" si="178"/>
        <v>1382.5450016349498</v>
      </c>
      <c r="V502" s="79">
        <v>1197.2830200640001</v>
      </c>
      <c r="W502" s="95" t="s">
        <v>623</v>
      </c>
      <c r="X502" s="36" t="e">
        <f>+#REF!-'[1]Приложение №1'!$P1497</f>
        <v>#REF!</v>
      </c>
      <c r="Z502" s="38">
        <f t="shared" ref="Z502:Z513" si="183">SUM(AA502:AO502)</f>
        <v>33549604.466355495</v>
      </c>
      <c r="AA502" s="34">
        <v>9163753.0558547936</v>
      </c>
      <c r="AB502" s="34">
        <v>4716823.2</v>
      </c>
      <c r="AC502" s="34">
        <v>2695930.7316036122</v>
      </c>
      <c r="AD502" s="34">
        <v>0</v>
      </c>
      <c r="AE502" s="34">
        <v>0</v>
      </c>
      <c r="AF502" s="34"/>
      <c r="AG502" s="34">
        <v>295975.88879684091</v>
      </c>
      <c r="AH502" s="34">
        <v>0</v>
      </c>
      <c r="AI502" s="34">
        <v>13238455.132672109</v>
      </c>
      <c r="AJ502" s="34">
        <v>0</v>
      </c>
      <c r="AK502" s="34">
        <v>0</v>
      </c>
      <c r="AL502" s="34">
        <v>0</v>
      </c>
      <c r="AM502" s="34">
        <v>2552926.0485136751</v>
      </c>
      <c r="AN502" s="39">
        <v>295470.26754077495</v>
      </c>
      <c r="AO502" s="40">
        <v>590270.14137369313</v>
      </c>
      <c r="AP502" s="114">
        <f>+N502-'Приложение №2'!E502</f>
        <v>0</v>
      </c>
      <c r="AQ502" s="36">
        <f>954415.48-R32</f>
        <v>147738.38000000012</v>
      </c>
      <c r="AR502" s="1">
        <f>+(K502*10+L502*20)*12*0.85</f>
        <v>409397.39999999997</v>
      </c>
      <c r="AS502" s="1">
        <f>+(K502*10+L502*20)*12*30-S32</f>
        <v>4697779.103543859</v>
      </c>
      <c r="AT502" s="36">
        <f t="shared" si="150"/>
        <v>-3214553.372215014</v>
      </c>
      <c r="AU502" s="36">
        <f>+P502-'[10]Приложение №1'!$P483</f>
        <v>0</v>
      </c>
      <c r="AV502" s="36">
        <f>+Q502-'[10]Приложение №1'!$Q483</f>
        <v>0</v>
      </c>
      <c r="AW502" s="36">
        <f>+R502-'[10]Приложение №1'!$R483</f>
        <v>0</v>
      </c>
      <c r="AX502" s="36">
        <f>+S502-'[10]Приложение №1'!$S483</f>
        <v>0</v>
      </c>
      <c r="AY502" s="36">
        <f>+T502-'[10]Приложение №1'!$T483</f>
        <v>0</v>
      </c>
    </row>
    <row r="503" spans="1:51" x14ac:dyDescent="0.25">
      <c r="A503" s="100">
        <f t="shared" si="180"/>
        <v>487</v>
      </c>
      <c r="B503" s="101">
        <f t="shared" si="181"/>
        <v>32</v>
      </c>
      <c r="C503" s="92" t="s">
        <v>546</v>
      </c>
      <c r="D503" s="92" t="s">
        <v>143</v>
      </c>
      <c r="E503" s="93">
        <v>1992</v>
      </c>
      <c r="F503" s="93">
        <v>2012</v>
      </c>
      <c r="G503" s="93" t="s">
        <v>548</v>
      </c>
      <c r="H503" s="93">
        <v>9</v>
      </c>
      <c r="I503" s="93">
        <v>1</v>
      </c>
      <c r="J503" s="52">
        <v>2875.6</v>
      </c>
      <c r="K503" s="52">
        <v>2204.5</v>
      </c>
      <c r="L503" s="52">
        <v>292.8</v>
      </c>
      <c r="M503" s="94">
        <v>65</v>
      </c>
      <c r="N503" s="78">
        <f t="shared" si="177"/>
        <v>6261773.3525414057</v>
      </c>
      <c r="O503" s="52"/>
      <c r="P503" s="79"/>
      <c r="Q503" s="79"/>
      <c r="R503" s="79">
        <f t="shared" si="182"/>
        <v>1901281.1421999999</v>
      </c>
      <c r="S503" s="79">
        <f>+'Приложение №2'!E503-'Приложение №1'!R503</f>
        <v>4360492.2103414061</v>
      </c>
      <c r="T503" s="79">
        <v>2.3283064365386963E-10</v>
      </c>
      <c r="U503" s="79">
        <f t="shared" si="178"/>
        <v>2840.450602196147</v>
      </c>
      <c r="V503" s="79">
        <v>1198.2830200640001</v>
      </c>
      <c r="W503" s="95" t="s">
        <v>623</v>
      </c>
      <c r="X503" s="36" t="e">
        <f>+#REF!-'[1]Приложение №1'!$P941</f>
        <v>#REF!</v>
      </c>
      <c r="Z503" s="38">
        <f t="shared" si="183"/>
        <v>8952042.0564937461</v>
      </c>
      <c r="AA503" s="34">
        <v>5934192.4713683669</v>
      </c>
      <c r="AB503" s="34">
        <v>0</v>
      </c>
      <c r="AC503" s="34">
        <v>1753610.8507606245</v>
      </c>
      <c r="AD503" s="34">
        <v>0</v>
      </c>
      <c r="AE503" s="34">
        <v>0</v>
      </c>
      <c r="AF503" s="34"/>
      <c r="AG503" s="34">
        <v>263647.88892809901</v>
      </c>
      <c r="AH503" s="34">
        <v>0</v>
      </c>
      <c r="AI503" s="34">
        <v>0</v>
      </c>
      <c r="AJ503" s="34">
        <v>0</v>
      </c>
      <c r="AK503" s="34">
        <v>0</v>
      </c>
      <c r="AL503" s="34">
        <v>0</v>
      </c>
      <c r="AM503" s="34">
        <v>737188.29129658756</v>
      </c>
      <c r="AN503" s="39">
        <v>89520.420564937449</v>
      </c>
      <c r="AO503" s="40">
        <v>173882.1335751295</v>
      </c>
      <c r="AP503" s="114">
        <f>+N503-'Приложение №2'!E503</f>
        <v>0</v>
      </c>
      <c r="AQ503" s="1">
        <v>1535186.2</v>
      </c>
      <c r="AR503" s="1">
        <f>+(K503*13.29+L503*22.52)*12*0.85</f>
        <v>366094.94219999993</v>
      </c>
      <c r="AS503" s="1">
        <f>+(K503*13.29+L503*22.52)*12*30</f>
        <v>12920997.959999997</v>
      </c>
      <c r="AT503" s="36">
        <f t="shared" si="150"/>
        <v>-8560505.749658592</v>
      </c>
      <c r="AU503" s="36">
        <f>+P503-'[10]Приложение №1'!$P484</f>
        <v>0</v>
      </c>
      <c r="AV503" s="36">
        <f>+Q503-'[10]Приложение №1'!$Q484</f>
        <v>0</v>
      </c>
      <c r="AW503" s="36">
        <f>+R503-'[10]Приложение №1'!$R484</f>
        <v>0</v>
      </c>
      <c r="AX503" s="36">
        <f>+S503-'[10]Приложение №1'!$S484</f>
        <v>0</v>
      </c>
      <c r="AY503" s="36">
        <f>+T503-'[10]Приложение №1'!$T484</f>
        <v>0</v>
      </c>
    </row>
    <row r="504" spans="1:51" x14ac:dyDescent="0.25">
      <c r="A504" s="100">
        <f t="shared" si="180"/>
        <v>488</v>
      </c>
      <c r="B504" s="101">
        <f t="shared" si="181"/>
        <v>33</v>
      </c>
      <c r="C504" s="92" t="s">
        <v>546</v>
      </c>
      <c r="D504" s="92" t="s">
        <v>138</v>
      </c>
      <c r="E504" s="93">
        <v>1987</v>
      </c>
      <c r="F504" s="93">
        <v>2017</v>
      </c>
      <c r="G504" s="93" t="s">
        <v>548</v>
      </c>
      <c r="H504" s="93">
        <v>9</v>
      </c>
      <c r="I504" s="93">
        <v>5</v>
      </c>
      <c r="J504" s="52">
        <v>12266.2</v>
      </c>
      <c r="K504" s="52">
        <v>9496.7999999999993</v>
      </c>
      <c r="L504" s="52">
        <v>175.7</v>
      </c>
      <c r="M504" s="94">
        <v>406</v>
      </c>
      <c r="N504" s="78">
        <f t="shared" si="177"/>
        <v>24639934.329513032</v>
      </c>
      <c r="O504" s="52"/>
      <c r="P504" s="79"/>
      <c r="Q504" s="79"/>
      <c r="R504" s="79">
        <f t="shared" si="182"/>
        <v>6977187.2571999999</v>
      </c>
      <c r="S504" s="79">
        <f>+'Приложение №2'!E504-'Приложение №1'!R504</f>
        <v>17662747.072313033</v>
      </c>
      <c r="T504" s="79">
        <v>0</v>
      </c>
      <c r="U504" s="79">
        <f t="shared" si="178"/>
        <v>2594.5512519493968</v>
      </c>
      <c r="V504" s="79">
        <v>1199.2830200640001</v>
      </c>
      <c r="W504" s="95" t="s">
        <v>623</v>
      </c>
      <c r="X504" s="36" t="e">
        <f>+#REF!-'[1]Приложение №1'!$P568</f>
        <v>#REF!</v>
      </c>
      <c r="Z504" s="38">
        <f t="shared" si="183"/>
        <v>34827835.576784134</v>
      </c>
      <c r="AA504" s="34">
        <v>23086920.098178856</v>
      </c>
      <c r="AB504" s="34">
        <v>0</v>
      </c>
      <c r="AC504" s="34">
        <v>6822406.5515479343</v>
      </c>
      <c r="AD504" s="34">
        <v>0</v>
      </c>
      <c r="AE504" s="34">
        <v>0</v>
      </c>
      <c r="AF504" s="34"/>
      <c r="AG504" s="34">
        <v>1025719.6366825957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2868024.1263817325</v>
      </c>
      <c r="AN504" s="39">
        <v>348278.35576784139</v>
      </c>
      <c r="AO504" s="40">
        <v>676486.80822517979</v>
      </c>
      <c r="AP504" s="114">
        <f>+N504-'Приложение №2'!E504</f>
        <v>0</v>
      </c>
      <c r="AQ504" s="1">
        <v>5649461.0499999998</v>
      </c>
      <c r="AR504" s="1">
        <f>+(K504*13.29+L504*22.52)*12*0.85</f>
        <v>1327726.2071999998</v>
      </c>
      <c r="AS504" s="1">
        <f>+(K504*13.29+L504*22.52)*12*30</f>
        <v>46860924.959999993</v>
      </c>
      <c r="AT504" s="36">
        <f t="shared" si="150"/>
        <v>-29198177.88768696</v>
      </c>
      <c r="AU504" s="36">
        <f>+P504-'[10]Приложение №1'!$P485</f>
        <v>0</v>
      </c>
      <c r="AV504" s="36">
        <f>+Q504-'[10]Приложение №1'!$Q485</f>
        <v>0</v>
      </c>
      <c r="AW504" s="36">
        <f>+R504-'[10]Приложение №1'!$R485</f>
        <v>0</v>
      </c>
      <c r="AX504" s="36">
        <f>+S504-'[10]Приложение №1'!$S485</f>
        <v>0</v>
      </c>
      <c r="AY504" s="36">
        <f>+T504-'[10]Приложение №1'!$T485</f>
        <v>0</v>
      </c>
    </row>
    <row r="505" spans="1:51" x14ac:dyDescent="0.25">
      <c r="A505" s="100">
        <f t="shared" si="180"/>
        <v>489</v>
      </c>
      <c r="B505" s="101">
        <f t="shared" si="181"/>
        <v>34</v>
      </c>
      <c r="C505" s="92" t="s">
        <v>546</v>
      </c>
      <c r="D505" s="92" t="s">
        <v>139</v>
      </c>
      <c r="E505" s="93">
        <v>1997</v>
      </c>
      <c r="F505" s="93">
        <v>1997</v>
      </c>
      <c r="G505" s="93" t="s">
        <v>548</v>
      </c>
      <c r="H505" s="93">
        <v>9</v>
      </c>
      <c r="I505" s="93">
        <v>1</v>
      </c>
      <c r="J505" s="52">
        <v>2892.9</v>
      </c>
      <c r="K505" s="52">
        <v>2475.6999999999998</v>
      </c>
      <c r="L505" s="52">
        <v>0</v>
      </c>
      <c r="M505" s="94">
        <v>81</v>
      </c>
      <c r="N505" s="78">
        <f t="shared" si="177"/>
        <v>13615505.81675427</v>
      </c>
      <c r="O505" s="52"/>
      <c r="P505" s="79">
        <f>+'Приложение №2'!E505-'Приложение №1'!R505-'Приложение №1'!S505</f>
        <v>0</v>
      </c>
      <c r="Q505" s="79"/>
      <c r="R505" s="79">
        <f t="shared" si="182"/>
        <v>1789671.8205999997</v>
      </c>
      <c r="S505" s="79">
        <f>+'Приложение №2'!E505-'Приложение №1'!R505</f>
        <v>11825833.996154271</v>
      </c>
      <c r="T505" s="79">
        <f>+'Приложение №2'!E505-'Приложение №1'!P505-'Приложение №1'!Q505-'Приложение №1'!R505-'Приложение №1'!S505</f>
        <v>0</v>
      </c>
      <c r="U505" s="79">
        <f t="shared" si="178"/>
        <v>5499.6590123012766</v>
      </c>
      <c r="V505" s="79">
        <v>1200.2830200640001</v>
      </c>
      <c r="W505" s="95" t="s">
        <v>623</v>
      </c>
      <c r="X505" s="36" t="e">
        <f>+#REF!-'[1]Приложение №1'!$P1334</f>
        <v>#REF!</v>
      </c>
      <c r="Z505" s="38">
        <f t="shared" si="183"/>
        <v>15958327.596498143</v>
      </c>
      <c r="AA505" s="34">
        <v>5934192.4713683669</v>
      </c>
      <c r="AB505" s="34">
        <v>2374242.9576923214</v>
      </c>
      <c r="AC505" s="34">
        <v>1753610.8507606245</v>
      </c>
      <c r="AD505" s="34">
        <v>1120637.726412365</v>
      </c>
      <c r="AE505" s="34">
        <v>0</v>
      </c>
      <c r="AF505" s="34"/>
      <c r="AG505" s="34">
        <v>263647.88892809901</v>
      </c>
      <c r="AH505" s="34">
        <v>0</v>
      </c>
      <c r="AI505" s="34">
        <v>2597035.6702842941</v>
      </c>
      <c r="AJ505" s="34">
        <v>0</v>
      </c>
      <c r="AK505" s="34">
        <v>0</v>
      </c>
      <c r="AL505" s="34">
        <v>0</v>
      </c>
      <c r="AM505" s="34">
        <v>1448276.7490575134</v>
      </c>
      <c r="AN505" s="39">
        <v>159583.27596498144</v>
      </c>
      <c r="AO505" s="40">
        <v>307100.00602957892</v>
      </c>
      <c r="AP505" s="114">
        <f>+N505-'Приложение №2'!E505</f>
        <v>0</v>
      </c>
      <c r="AQ505" s="1">
        <v>1454070.88</v>
      </c>
      <c r="AR505" s="1">
        <f>+(K505*13.29+L505*22.52)*12*0.85</f>
        <v>335600.94059999991</v>
      </c>
      <c r="AS505" s="1">
        <f>+(K505*13.29+L505*22.52)*12*30</f>
        <v>11844739.079999998</v>
      </c>
      <c r="AT505" s="36">
        <f t="shared" si="150"/>
        <v>-18905.083845727146</v>
      </c>
      <c r="AU505" s="36">
        <f>+P505-'[10]Приложение №1'!$P486</f>
        <v>0</v>
      </c>
      <c r="AV505" s="36">
        <f>+Q505-'[10]Приложение №1'!$Q486</f>
        <v>0</v>
      </c>
      <c r="AW505" s="36">
        <f>+R505-'[10]Приложение №1'!$R486</f>
        <v>0</v>
      </c>
      <c r="AX505" s="36">
        <f>+S505-'[10]Приложение №1'!$S486</f>
        <v>0</v>
      </c>
      <c r="AY505" s="36">
        <f>+T505-'[10]Приложение №1'!$T486</f>
        <v>0</v>
      </c>
    </row>
    <row r="506" spans="1:51" x14ac:dyDescent="0.25">
      <c r="A506" s="100">
        <f t="shared" si="180"/>
        <v>490</v>
      </c>
      <c r="B506" s="101">
        <f t="shared" si="181"/>
        <v>35</v>
      </c>
      <c r="C506" s="92" t="s">
        <v>546</v>
      </c>
      <c r="D506" s="92" t="s">
        <v>141</v>
      </c>
      <c r="E506" s="93">
        <v>1987</v>
      </c>
      <c r="F506" s="93">
        <v>2016</v>
      </c>
      <c r="G506" s="93" t="s">
        <v>548</v>
      </c>
      <c r="H506" s="93">
        <v>5</v>
      </c>
      <c r="I506" s="93">
        <v>4</v>
      </c>
      <c r="J506" s="52">
        <v>5812.1</v>
      </c>
      <c r="K506" s="52">
        <v>4766.5</v>
      </c>
      <c r="L506" s="52">
        <v>87</v>
      </c>
      <c r="M506" s="94">
        <v>201</v>
      </c>
      <c r="N506" s="78">
        <f t="shared" si="177"/>
        <v>30335468.022675067</v>
      </c>
      <c r="O506" s="52"/>
      <c r="P506" s="79">
        <v>3288504.7317224042</v>
      </c>
      <c r="Q506" s="79"/>
      <c r="R506" s="79">
        <f t="shared" si="182"/>
        <v>2857758.32</v>
      </c>
      <c r="S506" s="79">
        <f>+AS506</f>
        <v>17785800</v>
      </c>
      <c r="T506" s="79">
        <f>+'Приложение №2'!E506-'Приложение №1'!P506-'Приложение №1'!R506-'Приложение №1'!S506</f>
        <v>6403404.9709526636</v>
      </c>
      <c r="U506" s="79">
        <f t="shared" si="178"/>
        <v>6364.3067287685026</v>
      </c>
      <c r="V506" s="79">
        <v>1201.2830200640001</v>
      </c>
      <c r="W506" s="95" t="s">
        <v>623</v>
      </c>
      <c r="X506" s="36" t="e">
        <f>+#REF!-'[1]Приложение №1'!$P570</f>
        <v>#REF!</v>
      </c>
      <c r="Z506" s="38">
        <f t="shared" si="183"/>
        <v>8348211.4144000001</v>
      </c>
      <c r="AA506" s="34">
        <v>0</v>
      </c>
      <c r="AB506" s="34">
        <v>0</v>
      </c>
      <c r="AC506" s="34">
        <v>0</v>
      </c>
      <c r="AD506" s="34">
        <v>0</v>
      </c>
      <c r="AE506" s="34">
        <v>0</v>
      </c>
      <c r="AF506" s="34"/>
      <c r="AG506" s="34">
        <v>0</v>
      </c>
      <c r="AH506" s="34">
        <v>0</v>
      </c>
      <c r="AI506" s="34">
        <v>0</v>
      </c>
      <c r="AJ506" s="34">
        <v>7270908.124217337</v>
      </c>
      <c r="AK506" s="34">
        <v>0</v>
      </c>
      <c r="AL506" s="34">
        <v>0</v>
      </c>
      <c r="AM506" s="34">
        <v>834821.14144000004</v>
      </c>
      <c r="AN506" s="39">
        <v>83482.114144000006</v>
      </c>
      <c r="AO506" s="40">
        <v>159000.0345986624</v>
      </c>
      <c r="AP506" s="114">
        <f>+N506-'Приложение №2'!E506</f>
        <v>0</v>
      </c>
      <c r="AQ506" s="1">
        <v>2353827.3199999998</v>
      </c>
      <c r="AR506" s="1">
        <f>+(K506*10+L506*20)*12*0.85</f>
        <v>503931</v>
      </c>
      <c r="AS506" s="1">
        <f>+(K506*10+L506*20)*12*30</f>
        <v>17785800</v>
      </c>
      <c r="AT506" s="36">
        <f t="shared" si="150"/>
        <v>0</v>
      </c>
      <c r="AU506" s="36">
        <f>+P506-'[10]Приложение №1'!$P487</f>
        <v>0</v>
      </c>
      <c r="AV506" s="36">
        <f>+Q506-'[10]Приложение №1'!$Q487</f>
        <v>0</v>
      </c>
      <c r="AW506" s="36">
        <f>+R506-'[10]Приложение №1'!$R487</f>
        <v>0</v>
      </c>
      <c r="AX506" s="36">
        <f>+S506-'[10]Приложение №1'!$S487</f>
        <v>0</v>
      </c>
      <c r="AY506" s="36">
        <f>+T506-'[10]Приложение №1'!$T487</f>
        <v>0</v>
      </c>
    </row>
    <row r="507" spans="1:51" x14ac:dyDescent="0.25">
      <c r="A507" s="100">
        <f t="shared" si="180"/>
        <v>491</v>
      </c>
      <c r="B507" s="101">
        <f t="shared" si="181"/>
        <v>36</v>
      </c>
      <c r="C507" s="92" t="s">
        <v>547</v>
      </c>
      <c r="D507" s="92" t="s">
        <v>640</v>
      </c>
      <c r="E507" s="93">
        <v>1991</v>
      </c>
      <c r="F507" s="93">
        <v>2007</v>
      </c>
      <c r="G507" s="93" t="s">
        <v>548</v>
      </c>
      <c r="H507" s="93">
        <v>9</v>
      </c>
      <c r="I507" s="93">
        <v>5</v>
      </c>
      <c r="J507" s="52">
        <v>17171.8</v>
      </c>
      <c r="K507" s="52">
        <v>14372.9</v>
      </c>
      <c r="L507" s="52">
        <v>1885.6</v>
      </c>
      <c r="M507" s="94">
        <v>500</v>
      </c>
      <c r="N507" s="78">
        <f t="shared" si="177"/>
        <v>17956800</v>
      </c>
      <c r="O507" s="52"/>
      <c r="P507" s="79">
        <f>+'Приложение №2'!E507-'Приложение №1'!R507</f>
        <v>7716317.4366000015</v>
      </c>
      <c r="Q507" s="79"/>
      <c r="R507" s="79">
        <v>10240482.563399998</v>
      </c>
      <c r="S507" s="97"/>
      <c r="T507" s="79"/>
      <c r="U507" s="79">
        <f t="shared" si="178"/>
        <v>1249.3512095680064</v>
      </c>
      <c r="V507" s="79">
        <v>1202.2830200640001</v>
      </c>
      <c r="W507" s="95" t="s">
        <v>623</v>
      </c>
      <c r="X507" s="36" t="e">
        <f>+#REF!-'[1]Приложение №1'!$P174</f>
        <v>#REF!</v>
      </c>
      <c r="Z507" s="38">
        <f t="shared" si="183"/>
        <v>41065952.285400696</v>
      </c>
      <c r="AA507" s="34">
        <v>35121361.789660126</v>
      </c>
      <c r="AB507" s="34">
        <v>0</v>
      </c>
      <c r="AC507" s="34">
        <v>0</v>
      </c>
      <c r="AD507" s="34">
        <v>0</v>
      </c>
      <c r="AE507" s="34">
        <v>0</v>
      </c>
      <c r="AF507" s="34"/>
      <c r="AG507" s="34">
        <v>1560393.0841138863</v>
      </c>
      <c r="AH507" s="34">
        <v>0</v>
      </c>
      <c r="AI507" s="34">
        <v>0</v>
      </c>
      <c r="AJ507" s="34">
        <v>0</v>
      </c>
      <c r="AK507" s="34">
        <v>0</v>
      </c>
      <c r="AL507" s="34">
        <v>0</v>
      </c>
      <c r="AM507" s="34">
        <v>3171382.2027939623</v>
      </c>
      <c r="AN507" s="39">
        <v>410659.52285400691</v>
      </c>
      <c r="AO507" s="40">
        <v>802155.68597870832</v>
      </c>
      <c r="AP507" s="114">
        <f>+N507-'Приложение №2'!E507</f>
        <v>0</v>
      </c>
      <c r="AR507" s="1">
        <f>+(K507*13.29+L507*22.52)*12*0.85</f>
        <v>2381491.4405999999</v>
      </c>
      <c r="AS507" s="1">
        <f>+(K507*13.29+L507*22.52)*12*30</f>
        <v>84052639.079999998</v>
      </c>
      <c r="AT507" s="36">
        <f t="shared" si="150"/>
        <v>-84052639.079999998</v>
      </c>
      <c r="AU507" s="36">
        <f>+P507-'[10]Приложение №1'!$P488</f>
        <v>0</v>
      </c>
      <c r="AV507" s="36">
        <f>+Q507-'[10]Приложение №1'!$Q488</f>
        <v>0</v>
      </c>
      <c r="AW507" s="36">
        <f>+R507-'[10]Приложение №1'!$R488</f>
        <v>0</v>
      </c>
      <c r="AX507" s="36">
        <f>+S507-'[10]Приложение №1'!$S488</f>
        <v>0</v>
      </c>
      <c r="AY507" s="36">
        <f>+T507-'[10]Приложение №1'!$T488</f>
        <v>0</v>
      </c>
    </row>
    <row r="508" spans="1:51" x14ac:dyDescent="0.25">
      <c r="A508" s="100">
        <f t="shared" si="180"/>
        <v>492</v>
      </c>
      <c r="B508" s="101">
        <f t="shared" si="181"/>
        <v>37</v>
      </c>
      <c r="C508" s="92" t="s">
        <v>547</v>
      </c>
      <c r="D508" s="92" t="s">
        <v>641</v>
      </c>
      <c r="E508" s="93">
        <v>1992</v>
      </c>
      <c r="F508" s="93">
        <v>2008</v>
      </c>
      <c r="G508" s="93" t="s">
        <v>548</v>
      </c>
      <c r="H508" s="93">
        <v>9</v>
      </c>
      <c r="I508" s="93">
        <v>5</v>
      </c>
      <c r="J508" s="52">
        <v>17240</v>
      </c>
      <c r="K508" s="52">
        <v>14691.6</v>
      </c>
      <c r="L508" s="52">
        <v>793.1</v>
      </c>
      <c r="M508" s="94">
        <v>518</v>
      </c>
      <c r="N508" s="78">
        <f t="shared" si="177"/>
        <v>17956800</v>
      </c>
      <c r="O508" s="52"/>
      <c r="P508" s="79">
        <f>207528.1202+6635786.94</f>
        <v>6843315.0602000002</v>
      </c>
      <c r="Q508" s="79"/>
      <c r="R508" s="79">
        <v>7749271.8798000002</v>
      </c>
      <c r="S508" s="97"/>
      <c r="T508" s="79">
        <f>+'Приложение №2'!E508-'Приложение №1'!P508-'Приложение №1'!R508</f>
        <v>3364213.0599999996</v>
      </c>
      <c r="U508" s="79">
        <f t="shared" si="178"/>
        <v>1222.249448664543</v>
      </c>
      <c r="V508" s="79">
        <v>1203.2830200640001</v>
      </c>
      <c r="W508" s="95" t="s">
        <v>623</v>
      </c>
      <c r="X508" s="36" t="e">
        <f>+#REF!-'[1]Приложение №1'!$P175</f>
        <v>#REF!</v>
      </c>
      <c r="Z508" s="38">
        <f t="shared" si="183"/>
        <v>41205480.870442264</v>
      </c>
      <c r="AA508" s="34">
        <v>35240692.613433242</v>
      </c>
      <c r="AB508" s="34">
        <v>0</v>
      </c>
      <c r="AC508" s="34">
        <v>0</v>
      </c>
      <c r="AD508" s="34">
        <v>0</v>
      </c>
      <c r="AE508" s="34">
        <v>0</v>
      </c>
      <c r="AF508" s="34"/>
      <c r="AG508" s="34">
        <v>1565694.7860596243</v>
      </c>
      <c r="AH508" s="34">
        <v>0</v>
      </c>
      <c r="AI508" s="34">
        <v>0</v>
      </c>
      <c r="AJ508" s="34">
        <v>0</v>
      </c>
      <c r="AK508" s="34">
        <v>0</v>
      </c>
      <c r="AL508" s="34">
        <v>0</v>
      </c>
      <c r="AM508" s="34">
        <v>3182157.5153523218</v>
      </c>
      <c r="AN508" s="39">
        <v>412054.80870442267</v>
      </c>
      <c r="AO508" s="40">
        <v>804881.14689265017</v>
      </c>
      <c r="AP508" s="114">
        <f>+N508-'Приложение №2'!E508</f>
        <v>0</v>
      </c>
      <c r="AQ508" s="1">
        <v>620</v>
      </c>
      <c r="AR508" s="1">
        <f>+(K508*13.29+L508*22.52)*12*0.85</f>
        <v>2173742.1551999999</v>
      </c>
      <c r="AS508" s="1">
        <f>+(K508*13.29+L508*22.52)*12*30</f>
        <v>76720311.359999999</v>
      </c>
      <c r="AT508" s="36">
        <f t="shared" si="150"/>
        <v>-76720311.359999999</v>
      </c>
      <c r="AU508" s="36">
        <f>+P508-'[10]Приложение №1'!$P489</f>
        <v>0</v>
      </c>
      <c r="AV508" s="36">
        <f>+Q508-'[10]Приложение №1'!$Q489</f>
        <v>0</v>
      </c>
      <c r="AW508" s="36">
        <f>+R508-'[10]Приложение №1'!$R489</f>
        <v>0</v>
      </c>
      <c r="AX508" s="36">
        <f>+S508-'[10]Приложение №1'!$S489</f>
        <v>0</v>
      </c>
      <c r="AY508" s="36">
        <f>+T508-'[10]Приложение №1'!$T489</f>
        <v>0</v>
      </c>
    </row>
    <row r="509" spans="1:51" x14ac:dyDescent="0.25">
      <c r="A509" s="100">
        <f t="shared" si="180"/>
        <v>493</v>
      </c>
      <c r="B509" s="101">
        <f t="shared" si="181"/>
        <v>38</v>
      </c>
      <c r="C509" s="92" t="s">
        <v>546</v>
      </c>
      <c r="D509" s="92" t="s">
        <v>62</v>
      </c>
      <c r="E509" s="93">
        <v>1990</v>
      </c>
      <c r="F509" s="93">
        <v>2017</v>
      </c>
      <c r="G509" s="93" t="s">
        <v>548</v>
      </c>
      <c r="H509" s="93">
        <v>9</v>
      </c>
      <c r="I509" s="93">
        <v>1</v>
      </c>
      <c r="J509" s="52">
        <v>3216.7</v>
      </c>
      <c r="K509" s="52">
        <v>2758.3</v>
      </c>
      <c r="L509" s="52">
        <v>0</v>
      </c>
      <c r="M509" s="94">
        <v>101</v>
      </c>
      <c r="N509" s="78">
        <f t="shared" si="177"/>
        <v>1275449.2849021249</v>
      </c>
      <c r="O509" s="52"/>
      <c r="P509" s="79"/>
      <c r="Q509" s="79"/>
      <c r="R509" s="79">
        <f>+AQ509+AR509</f>
        <v>1009698.5878754712</v>
      </c>
      <c r="S509" s="79">
        <f>+'Приложение №2'!E509-'Приложение №1'!R509</f>
        <v>265750.69702665368</v>
      </c>
      <c r="T509" s="79">
        <v>0</v>
      </c>
      <c r="U509" s="79">
        <f t="shared" si="178"/>
        <v>462.404120256</v>
      </c>
      <c r="V509" s="79">
        <v>1205.2830200640001</v>
      </c>
      <c r="W509" s="95" t="s">
        <v>623</v>
      </c>
      <c r="X509" s="36" t="e">
        <f>+#REF!-'[1]Приложение №1'!$P1312</f>
        <v>#REF!</v>
      </c>
      <c r="Z509" s="38">
        <f t="shared" si="183"/>
        <v>15264572.541393431</v>
      </c>
      <c r="AA509" s="34">
        <v>8237660.7623945801</v>
      </c>
      <c r="AB509" s="34">
        <v>3295849.9656590605</v>
      </c>
      <c r="AC509" s="34">
        <v>0</v>
      </c>
      <c r="AD509" s="34">
        <v>1555634.312885293</v>
      </c>
      <c r="AE509" s="34">
        <v>0</v>
      </c>
      <c r="AF509" s="34"/>
      <c r="AG509" s="34">
        <v>365987.77006138454</v>
      </c>
      <c r="AH509" s="34">
        <v>0</v>
      </c>
      <c r="AI509" s="34">
        <v>0</v>
      </c>
      <c r="AJ509" s="34">
        <v>0</v>
      </c>
      <c r="AK509" s="34">
        <v>0</v>
      </c>
      <c r="AL509" s="34">
        <v>0</v>
      </c>
      <c r="AM509" s="34">
        <v>1362557.5016525821</v>
      </c>
      <c r="AN509" s="39">
        <v>152645.7254139343</v>
      </c>
      <c r="AO509" s="40">
        <v>294236.50332659599</v>
      </c>
      <c r="AP509" s="114">
        <f>+N509-'Приложение №2'!E509</f>
        <v>0</v>
      </c>
      <c r="AQ509" s="36">
        <f>1661335.31-R39</f>
        <v>635788.95647547115</v>
      </c>
      <c r="AR509" s="1">
        <f>+(K509*13.29+L509*22.52)*12*0.85</f>
        <v>373909.63140000001</v>
      </c>
      <c r="AS509" s="1">
        <f>+(K509*13.29+L509*22.52)*12*30-S39</f>
        <v>13196810.52</v>
      </c>
      <c r="AT509" s="36">
        <f t="shared" si="150"/>
        <v>-12931059.822973346</v>
      </c>
      <c r="AU509" s="36">
        <f>+P509-'[10]Приложение №1'!$P490</f>
        <v>0</v>
      </c>
      <c r="AV509" s="36">
        <f>+Q509-'[10]Приложение №1'!$Q490</f>
        <v>0</v>
      </c>
      <c r="AW509" s="36">
        <f>+R509-'[10]Приложение №1'!$R490</f>
        <v>0</v>
      </c>
      <c r="AX509" s="36">
        <f>+S509-'[10]Приложение №1'!$S490</f>
        <v>0</v>
      </c>
      <c r="AY509" s="36">
        <f>+T509-'[10]Приложение №1'!$T490</f>
        <v>0</v>
      </c>
    </row>
    <row r="510" spans="1:51" x14ac:dyDescent="0.25">
      <c r="A510" s="100">
        <f t="shared" si="180"/>
        <v>494</v>
      </c>
      <c r="B510" s="101">
        <f t="shared" si="181"/>
        <v>39</v>
      </c>
      <c r="C510" s="92" t="s">
        <v>546</v>
      </c>
      <c r="D510" s="92" t="s">
        <v>294</v>
      </c>
      <c r="E510" s="93">
        <v>1988</v>
      </c>
      <c r="F510" s="93">
        <v>2016</v>
      </c>
      <c r="G510" s="93" t="s">
        <v>548</v>
      </c>
      <c r="H510" s="93">
        <v>5</v>
      </c>
      <c r="I510" s="93">
        <v>6</v>
      </c>
      <c r="J510" s="52">
        <v>5149.1000000000004</v>
      </c>
      <c r="K510" s="52">
        <v>4596.3999999999996</v>
      </c>
      <c r="L510" s="52">
        <v>0</v>
      </c>
      <c r="M510" s="94">
        <v>197</v>
      </c>
      <c r="N510" s="78">
        <f t="shared" si="177"/>
        <v>22487460.02870208</v>
      </c>
      <c r="O510" s="52"/>
      <c r="P510" s="79">
        <v>2733720.5987020801</v>
      </c>
      <c r="Q510" s="79"/>
      <c r="R510" s="79">
        <f>+AQ510+AR510</f>
        <v>2624004.63</v>
      </c>
      <c r="S510" s="79">
        <f>+AS510</f>
        <v>16547040</v>
      </c>
      <c r="T510" s="79">
        <f>+'Приложение №2'!E510-'Приложение №1'!P510-'Приложение №1'!Q510-'Приложение №1'!R510-'Приложение №1'!S510</f>
        <v>582694.80000000075</v>
      </c>
      <c r="U510" s="79">
        <f t="shared" si="178"/>
        <v>4892.4071074541125</v>
      </c>
      <c r="V510" s="79">
        <v>1206.2830200640001</v>
      </c>
      <c r="W510" s="95" t="s">
        <v>623</v>
      </c>
      <c r="X510" s="36" t="e">
        <f>+#REF!-'[1]Приложение №1'!$P951</f>
        <v>#REF!</v>
      </c>
      <c r="Z510" s="38">
        <f t="shared" si="183"/>
        <v>22653297.02870208</v>
      </c>
      <c r="AA510" s="34">
        <v>0</v>
      </c>
      <c r="AB510" s="34">
        <v>0</v>
      </c>
      <c r="AC510" s="34">
        <v>0</v>
      </c>
      <c r="AD510" s="34">
        <v>0</v>
      </c>
      <c r="AE510" s="34">
        <v>0</v>
      </c>
      <c r="AF510" s="34"/>
      <c r="AG510" s="34">
        <v>0</v>
      </c>
      <c r="AH510" s="34">
        <v>0</v>
      </c>
      <c r="AI510" s="34">
        <v>0</v>
      </c>
      <c r="AJ510" s="34">
        <v>0</v>
      </c>
      <c r="AK510" s="34">
        <v>22006228.384087857</v>
      </c>
      <c r="AL510" s="34">
        <v>0</v>
      </c>
      <c r="AM510" s="34">
        <v>141837</v>
      </c>
      <c r="AN510" s="34">
        <v>24000</v>
      </c>
      <c r="AO510" s="40">
        <v>481231.6446142245</v>
      </c>
      <c r="AP510" s="114">
        <f>+N510-'Приложение №2'!E510</f>
        <v>0</v>
      </c>
      <c r="AQ510" s="1">
        <v>2155171.83</v>
      </c>
      <c r="AR510" s="1">
        <f>+(K510*10+L510*20)*12*0.85</f>
        <v>468832.8</v>
      </c>
      <c r="AS510" s="1">
        <f>+(K510*10+L510*20)*12*30</f>
        <v>16547040</v>
      </c>
      <c r="AT510" s="36">
        <f t="shared" si="150"/>
        <v>0</v>
      </c>
      <c r="AU510" s="36">
        <f>+P510-'[10]Приложение №1'!$P491</f>
        <v>0</v>
      </c>
      <c r="AV510" s="36">
        <f>+Q510-'[10]Приложение №1'!$Q491</f>
        <v>0</v>
      </c>
      <c r="AW510" s="36">
        <f>+R510-'[10]Приложение №1'!$R491</f>
        <v>0</v>
      </c>
      <c r="AX510" s="36">
        <f>+S510-'[10]Приложение №1'!$S491</f>
        <v>0</v>
      </c>
      <c r="AY510" s="36">
        <f>+T510-'[10]Приложение №1'!$T491</f>
        <v>0</v>
      </c>
    </row>
    <row r="511" spans="1:51" x14ac:dyDescent="0.25">
      <c r="A511" s="100">
        <f t="shared" si="180"/>
        <v>495</v>
      </c>
      <c r="B511" s="101">
        <f t="shared" si="181"/>
        <v>40</v>
      </c>
      <c r="C511" s="92" t="s">
        <v>546</v>
      </c>
      <c r="D511" s="92" t="s">
        <v>295</v>
      </c>
      <c r="E511" s="93">
        <v>1994</v>
      </c>
      <c r="F511" s="93">
        <v>2017</v>
      </c>
      <c r="G511" s="93" t="s">
        <v>548</v>
      </c>
      <c r="H511" s="93">
        <v>10</v>
      </c>
      <c r="I511" s="93">
        <v>1</v>
      </c>
      <c r="J511" s="52">
        <v>3265.2</v>
      </c>
      <c r="K511" s="52">
        <v>2810.5</v>
      </c>
      <c r="L511" s="52">
        <v>0</v>
      </c>
      <c r="M511" s="94">
        <v>90</v>
      </c>
      <c r="N511" s="78">
        <f t="shared" si="177"/>
        <v>3419863.41420834</v>
      </c>
      <c r="O511" s="52"/>
      <c r="P511" s="79"/>
      <c r="Q511" s="79"/>
      <c r="R511" s="79">
        <f>+AQ511+AR511</f>
        <v>2103623.1689999998</v>
      </c>
      <c r="S511" s="79">
        <f>+'Приложение №2'!E511-'Приложение №1'!R511</f>
        <v>1316240.2452083402</v>
      </c>
      <c r="T511" s="79">
        <v>0</v>
      </c>
      <c r="U511" s="79">
        <f t="shared" si="178"/>
        <v>1216.8167280584735</v>
      </c>
      <c r="V511" s="79">
        <v>1207.2830200640001</v>
      </c>
      <c r="W511" s="95" t="s">
        <v>623</v>
      </c>
      <c r="X511" s="36" t="e">
        <f>+#REF!-'[1]Приложение №1'!$P954</f>
        <v>#REF!</v>
      </c>
      <c r="Z511" s="38">
        <f t="shared" si="183"/>
        <v>3340785.3491203776</v>
      </c>
      <c r="AA511" s="34">
        <v>0</v>
      </c>
      <c r="AB511" s="34">
        <v>0</v>
      </c>
      <c r="AC511" s="34">
        <v>0</v>
      </c>
      <c r="AD511" s="34">
        <v>0</v>
      </c>
      <c r="AE511" s="34">
        <v>0</v>
      </c>
      <c r="AF511" s="34"/>
      <c r="AG511" s="34">
        <v>0</v>
      </c>
      <c r="AH511" s="34">
        <v>0</v>
      </c>
      <c r="AI511" s="34">
        <v>2942363.2883842816</v>
      </c>
      <c r="AJ511" s="34">
        <v>0</v>
      </c>
      <c r="AK511" s="34">
        <v>0</v>
      </c>
      <c r="AL511" s="34">
        <v>0</v>
      </c>
      <c r="AM511" s="34">
        <v>300670.68142083398</v>
      </c>
      <c r="AN511" s="39">
        <v>33407.853491203779</v>
      </c>
      <c r="AO511" s="40">
        <v>64343.525824058474</v>
      </c>
      <c r="AP511" s="114">
        <f>+N511-'Приложение №2'!E511</f>
        <v>0</v>
      </c>
      <c r="AQ511" s="1">
        <v>1722637.41</v>
      </c>
      <c r="AR511" s="1">
        <f>+(K511*13.29+L511*22.52)*12*0.85</f>
        <v>380985.75899999996</v>
      </c>
      <c r="AS511" s="1">
        <f>+(K511*13.29+L511*22.52)*12*30</f>
        <v>13446556.199999999</v>
      </c>
      <c r="AT511" s="36">
        <f t="shared" si="150"/>
        <v>-12130315.954791659</v>
      </c>
      <c r="AU511" s="36">
        <f>+P511-'[10]Приложение №1'!$P492</f>
        <v>0</v>
      </c>
      <c r="AV511" s="36">
        <f>+Q511-'[10]Приложение №1'!$Q492</f>
        <v>0</v>
      </c>
      <c r="AW511" s="36">
        <f>+R511-'[10]Приложение №1'!$R492</f>
        <v>0</v>
      </c>
      <c r="AX511" s="36">
        <f>+S511-'[10]Приложение №1'!$S492</f>
        <v>0</v>
      </c>
      <c r="AY511" s="36">
        <f>+T511-'[10]Приложение №1'!$T492</f>
        <v>0</v>
      </c>
    </row>
    <row r="512" spans="1:51" x14ac:dyDescent="0.25">
      <c r="A512" s="100">
        <f t="shared" si="180"/>
        <v>496</v>
      </c>
      <c r="B512" s="101">
        <f t="shared" si="181"/>
        <v>41</v>
      </c>
      <c r="C512" s="92" t="s">
        <v>546</v>
      </c>
      <c r="D512" s="92" t="s">
        <v>296</v>
      </c>
      <c r="E512" s="93">
        <v>1989</v>
      </c>
      <c r="F512" s="93">
        <v>2017</v>
      </c>
      <c r="G512" s="93" t="s">
        <v>548</v>
      </c>
      <c r="H512" s="93">
        <v>10</v>
      </c>
      <c r="I512" s="93">
        <v>1</v>
      </c>
      <c r="J512" s="52">
        <v>3562.9</v>
      </c>
      <c r="K512" s="52">
        <v>3068</v>
      </c>
      <c r="L512" s="52">
        <v>0</v>
      </c>
      <c r="M512" s="94">
        <v>120</v>
      </c>
      <c r="N512" s="78">
        <f t="shared" si="177"/>
        <v>11503201.959506918</v>
      </c>
      <c r="O512" s="52"/>
      <c r="P512" s="79"/>
      <c r="Q512" s="79"/>
      <c r="R512" s="79">
        <f>+AQ512+AR512</f>
        <v>2214546.784</v>
      </c>
      <c r="S512" s="79">
        <f>+'Приложение №2'!E512-'Приложение №1'!R512</f>
        <v>9288655.1755069178</v>
      </c>
      <c r="T512" s="79">
        <v>0</v>
      </c>
      <c r="U512" s="79">
        <f t="shared" si="178"/>
        <v>3749.4139372577961</v>
      </c>
      <c r="V512" s="79">
        <v>1208.2830200640001</v>
      </c>
      <c r="W512" s="95" t="s">
        <v>623</v>
      </c>
      <c r="X512" s="36" t="e">
        <f>+#REF!-'[1]Приложение №1'!$P955</f>
        <v>#REF!</v>
      </c>
      <c r="Z512" s="38">
        <f t="shared" si="183"/>
        <v>21469720.476183783</v>
      </c>
      <c r="AA512" s="34">
        <v>7342919.2042241972</v>
      </c>
      <c r="AB512" s="34">
        <v>2937868.0070875632</v>
      </c>
      <c r="AC512" s="34">
        <v>0</v>
      </c>
      <c r="AD512" s="34">
        <v>0</v>
      </c>
      <c r="AE512" s="34">
        <v>0</v>
      </c>
      <c r="AF512" s="34"/>
      <c r="AG512" s="34">
        <v>326235.65145619493</v>
      </c>
      <c r="AH512" s="34">
        <v>0</v>
      </c>
      <c r="AI512" s="34">
        <v>3213549.8114351672</v>
      </c>
      <c r="AJ512" s="34">
        <v>5105615.6190507403</v>
      </c>
      <c r="AK512" s="34">
        <v>0</v>
      </c>
      <c r="AL512" s="34">
        <v>0</v>
      </c>
      <c r="AM512" s="34">
        <v>1914957.5722048364</v>
      </c>
      <c r="AN512" s="39">
        <v>214697.20476183784</v>
      </c>
      <c r="AO512" s="40">
        <v>413877.40596324624</v>
      </c>
      <c r="AP512" s="114">
        <f>+N512-'Приложение №2'!E512</f>
        <v>0</v>
      </c>
      <c r="AQ512" s="1">
        <v>1798654.84</v>
      </c>
      <c r="AR512" s="1">
        <f>+(K512*13.29+L512*22.52)*12*0.85</f>
        <v>415891.9439999999</v>
      </c>
      <c r="AS512" s="1">
        <f>+(K512*13.29+L512*22.52)*12*30</f>
        <v>14678539.199999997</v>
      </c>
      <c r="AT512" s="36">
        <f t="shared" si="150"/>
        <v>-5389884.0244930796</v>
      </c>
      <c r="AU512" s="36">
        <f>+P512-'[10]Приложение №1'!$P493</f>
        <v>0</v>
      </c>
      <c r="AV512" s="36">
        <f>+Q512-'[10]Приложение №1'!$Q493</f>
        <v>0</v>
      </c>
      <c r="AW512" s="36">
        <f>+R512-'[10]Приложение №1'!$R493</f>
        <v>0</v>
      </c>
      <c r="AX512" s="36">
        <f>+S512-'[10]Приложение №1'!$S493</f>
        <v>0</v>
      </c>
      <c r="AY512" s="36">
        <f>+T512-'[10]Приложение №1'!$T493</f>
        <v>0</v>
      </c>
    </row>
    <row r="513" spans="1:51" x14ac:dyDescent="0.25">
      <c r="A513" s="100">
        <f t="shared" si="180"/>
        <v>497</v>
      </c>
      <c r="B513" s="101">
        <f t="shared" si="181"/>
        <v>42</v>
      </c>
      <c r="C513" s="92" t="s">
        <v>546</v>
      </c>
      <c r="D513" s="92" t="s">
        <v>144</v>
      </c>
      <c r="E513" s="93">
        <v>1989</v>
      </c>
      <c r="F513" s="93">
        <v>2016</v>
      </c>
      <c r="G513" s="93" t="s">
        <v>548</v>
      </c>
      <c r="H513" s="93">
        <v>5</v>
      </c>
      <c r="I513" s="93">
        <v>4</v>
      </c>
      <c r="J513" s="52">
        <v>5827.1</v>
      </c>
      <c r="K513" s="52">
        <v>4877.5</v>
      </c>
      <c r="L513" s="52">
        <v>0</v>
      </c>
      <c r="M513" s="94">
        <v>218</v>
      </c>
      <c r="N513" s="78">
        <f t="shared" si="177"/>
        <v>18513063.03403087</v>
      </c>
      <c r="O513" s="52"/>
      <c r="P513" s="79"/>
      <c r="Q513" s="79"/>
      <c r="R513" s="79">
        <f>+AQ513+AR513</f>
        <v>2791378.78</v>
      </c>
      <c r="S513" s="79">
        <f>+'Приложение №2'!E513-'Приложение №1'!R513</f>
        <v>15721684.25403087</v>
      </c>
      <c r="T513" s="79">
        <v>0</v>
      </c>
      <c r="U513" s="79">
        <f t="shared" si="178"/>
        <v>3795.6049275306755</v>
      </c>
      <c r="V513" s="79">
        <v>1209.2830200640001</v>
      </c>
      <c r="W513" s="95" t="s">
        <v>623</v>
      </c>
      <c r="X513" s="36" t="e">
        <f>+#REF!-'[1]Приложение №1'!$P573</f>
        <v>#REF!</v>
      </c>
      <c r="Z513" s="38">
        <f t="shared" si="183"/>
        <v>20671116.862985976</v>
      </c>
      <c r="AA513" s="34">
        <v>9672123.3663251549</v>
      </c>
      <c r="AB513" s="34">
        <v>4139883.059433911</v>
      </c>
      <c r="AC513" s="34">
        <v>0</v>
      </c>
      <c r="AD513" s="34">
        <v>3903303.7014767192</v>
      </c>
      <c r="AE513" s="34">
        <v>0</v>
      </c>
      <c r="AF513" s="34"/>
      <c r="AG513" s="34">
        <v>401573.35786682391</v>
      </c>
      <c r="AH513" s="34">
        <v>0</v>
      </c>
      <c r="AI513" s="34">
        <v>0</v>
      </c>
      <c r="AJ513" s="34">
        <v>0</v>
      </c>
      <c r="AK513" s="34">
        <v>0</v>
      </c>
      <c r="AL513" s="34">
        <v>0</v>
      </c>
      <c r="AM513" s="34">
        <v>1951342.6603252462</v>
      </c>
      <c r="AN513" s="39">
        <v>206711.16862985978</v>
      </c>
      <c r="AO513" s="40">
        <v>396179.54892826063</v>
      </c>
      <c r="AP513" s="114">
        <f>+N513-'Приложение №2'!E513</f>
        <v>0</v>
      </c>
      <c r="AQ513" s="1">
        <v>2293873.7799999998</v>
      </c>
      <c r="AR513" s="1">
        <f>+(K513*10+L513*20)*12*0.85</f>
        <v>497505</v>
      </c>
      <c r="AS513" s="1">
        <f>+(K513*10+L513*20)*12*30</f>
        <v>17559000</v>
      </c>
      <c r="AT513" s="36">
        <f t="shared" si="150"/>
        <v>-1837315.7459691297</v>
      </c>
      <c r="AU513" s="36">
        <f>+P513-'[10]Приложение №1'!$P494</f>
        <v>0</v>
      </c>
      <c r="AV513" s="36">
        <f>+Q513-'[10]Приложение №1'!$Q494</f>
        <v>0</v>
      </c>
      <c r="AW513" s="36">
        <f>+R513-'[10]Приложение №1'!$R494</f>
        <v>0</v>
      </c>
      <c r="AX513" s="36">
        <f>+S513-'[10]Приложение №1'!$S494</f>
        <v>0</v>
      </c>
      <c r="AY513" s="36">
        <f>+T513-'[10]Приложение №1'!$T494</f>
        <v>0</v>
      </c>
    </row>
    <row r="514" spans="1:51" x14ac:dyDescent="0.25">
      <c r="A514" s="100">
        <f t="shared" si="180"/>
        <v>498</v>
      </c>
      <c r="B514" s="101">
        <f t="shared" si="181"/>
        <v>43</v>
      </c>
      <c r="C514" s="92" t="s">
        <v>546</v>
      </c>
      <c r="D514" s="92" t="s">
        <v>700</v>
      </c>
      <c r="E514" s="93">
        <v>1994</v>
      </c>
      <c r="F514" s="93">
        <v>1994</v>
      </c>
      <c r="G514" s="93" t="s">
        <v>548</v>
      </c>
      <c r="H514" s="93">
        <v>10</v>
      </c>
      <c r="I514" s="93">
        <v>1</v>
      </c>
      <c r="J514" s="52">
        <v>4860.7</v>
      </c>
      <c r="K514" s="52">
        <v>4172.3999999999996</v>
      </c>
      <c r="L514" s="52">
        <v>0</v>
      </c>
      <c r="M514" s="94">
        <v>162</v>
      </c>
      <c r="N514" s="78">
        <f t="shared" si="177"/>
        <v>3591360</v>
      </c>
      <c r="O514" s="52"/>
      <c r="P514" s="79"/>
      <c r="Q514" s="79"/>
      <c r="R514" s="79">
        <v>2136734.9907999998</v>
      </c>
      <c r="S514" s="97"/>
      <c r="T514" s="79">
        <f>+'Приложение №2'!E514-'Приложение №1'!R514</f>
        <v>1454625.0092000002</v>
      </c>
      <c r="U514" s="79">
        <f t="shared" si="178"/>
        <v>860.74201898188096</v>
      </c>
      <c r="V514" s="79">
        <v>1210.2830200640001</v>
      </c>
      <c r="W514" s="95" t="s">
        <v>623</v>
      </c>
      <c r="X514" s="36"/>
      <c r="Z514" s="38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9"/>
      <c r="AO514" s="40"/>
      <c r="AP514" s="114">
        <f>+N514-'Приложение №2'!E514</f>
        <v>0</v>
      </c>
      <c r="AR514" s="1">
        <f>+(K514*13.29+L514*22.52)*12*0.85</f>
        <v>565602.1991999998</v>
      </c>
      <c r="AS514" s="1">
        <f>+(K514*13.29+L514*22.52)*12*30</f>
        <v>19962430.559999995</v>
      </c>
      <c r="AT514" s="36">
        <f t="shared" si="150"/>
        <v>-19962430.559999995</v>
      </c>
      <c r="AU514" s="36">
        <f>+P514-'[10]Приложение №1'!$P495</f>
        <v>0</v>
      </c>
      <c r="AV514" s="36">
        <f>+Q514-'[10]Приложение №1'!$Q495</f>
        <v>0</v>
      </c>
      <c r="AW514" s="36">
        <f>+R514-'[10]Приложение №1'!$R495</f>
        <v>0</v>
      </c>
      <c r="AX514" s="36">
        <f>+S514-'[10]Приложение №1'!$S495</f>
        <v>0</v>
      </c>
      <c r="AY514" s="36">
        <f>+T514-'[10]Приложение №1'!$T495</f>
        <v>0</v>
      </c>
    </row>
    <row r="515" spans="1:51" x14ac:dyDescent="0.25">
      <c r="A515" s="100">
        <f t="shared" si="180"/>
        <v>499</v>
      </c>
      <c r="B515" s="101">
        <f t="shared" si="181"/>
        <v>44</v>
      </c>
      <c r="C515" s="92" t="s">
        <v>546</v>
      </c>
      <c r="D515" s="92" t="s">
        <v>64</v>
      </c>
      <c r="E515" s="93">
        <v>1994</v>
      </c>
      <c r="F515" s="93">
        <v>1994</v>
      </c>
      <c r="G515" s="93" t="s">
        <v>548</v>
      </c>
      <c r="H515" s="93">
        <v>10</v>
      </c>
      <c r="I515" s="93">
        <v>1</v>
      </c>
      <c r="J515" s="52">
        <v>3200.9</v>
      </c>
      <c r="K515" s="52">
        <v>2751.2</v>
      </c>
      <c r="L515" s="52">
        <v>0</v>
      </c>
      <c r="M515" s="94">
        <v>107</v>
      </c>
      <c r="N515" s="78">
        <f t="shared" si="177"/>
        <v>14159244.434273491</v>
      </c>
      <c r="O515" s="52"/>
      <c r="P515" s="79">
        <v>1140762.2226702368</v>
      </c>
      <c r="Q515" s="79"/>
      <c r="R515" s="79">
        <f>+AQ515+AR515</f>
        <v>1819924.9996</v>
      </c>
      <c r="S515" s="79">
        <f>+'Приложение №2'!E515-'Приложение №1'!P515-'Приложение №1'!Q515-'Приложение №1'!R515</f>
        <v>11198557.212003253</v>
      </c>
      <c r="T515" s="79"/>
      <c r="U515" s="79">
        <f t="shared" si="178"/>
        <v>5146.5703817510512</v>
      </c>
      <c r="V515" s="79">
        <v>1211.2830200640001</v>
      </c>
      <c r="W515" s="95" t="s">
        <v>623</v>
      </c>
      <c r="X515" s="36" t="e">
        <f>+#REF!-'[1]Приложение №1'!$P957</f>
        <v>#REF!</v>
      </c>
      <c r="Z515" s="38">
        <f t="shared" ref="Z515:Z524" si="184">SUM(AA515:AO515)</f>
        <v>19454250.558480944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/>
      <c r="AG515" s="34">
        <v>0</v>
      </c>
      <c r="AH515" s="34">
        <v>0</v>
      </c>
      <c r="AI515" s="34">
        <v>0</v>
      </c>
      <c r="AJ515" s="34">
        <v>0</v>
      </c>
      <c r="AK515" s="34">
        <v>18910849.804207452</v>
      </c>
      <c r="AL515" s="34">
        <v>0</v>
      </c>
      <c r="AM515" s="34">
        <v>105858.77</v>
      </c>
      <c r="AN515" s="34">
        <v>24000</v>
      </c>
      <c r="AO515" s="40">
        <v>413541.98427349224</v>
      </c>
      <c r="AP515" s="114">
        <f>+N515-'Приложение №2'!E515</f>
        <v>0</v>
      </c>
      <c r="AQ515" s="1">
        <f>1634745.79-187767.96</f>
        <v>1446977.83</v>
      </c>
      <c r="AR515" s="1">
        <f>+(K515*13.29+L515*22.52)*12*0.85</f>
        <v>372947.16959999991</v>
      </c>
      <c r="AS515" s="1">
        <f>+(K515*13.29+L515*22.52)*12*30-105832.49</f>
        <v>13057008.789999997</v>
      </c>
      <c r="AT515" s="36">
        <f t="shared" si="150"/>
        <v>-1858451.5779967438</v>
      </c>
      <c r="AU515" s="36">
        <f>+P515-'[10]Приложение №1'!$P496</f>
        <v>0</v>
      </c>
      <c r="AV515" s="36">
        <f>+Q515-'[10]Приложение №1'!$Q496</f>
        <v>0</v>
      </c>
      <c r="AW515" s="36">
        <f>+R515-'[10]Приложение №1'!$R496</f>
        <v>0</v>
      </c>
      <c r="AX515" s="36">
        <f>+S515-'[10]Приложение №1'!$S496</f>
        <v>0</v>
      </c>
      <c r="AY515" s="36">
        <f>+T515-'[10]Приложение №1'!$T496</f>
        <v>0</v>
      </c>
    </row>
    <row r="516" spans="1:51" x14ac:dyDescent="0.25">
      <c r="A516" s="100">
        <f t="shared" si="180"/>
        <v>500</v>
      </c>
      <c r="B516" s="101">
        <f t="shared" si="181"/>
        <v>45</v>
      </c>
      <c r="C516" s="92" t="s">
        <v>546</v>
      </c>
      <c r="D516" s="92" t="s">
        <v>297</v>
      </c>
      <c r="E516" s="93">
        <v>1995</v>
      </c>
      <c r="F516" s="93">
        <v>2010</v>
      </c>
      <c r="G516" s="93" t="s">
        <v>52</v>
      </c>
      <c r="H516" s="93">
        <v>9</v>
      </c>
      <c r="I516" s="93">
        <v>1</v>
      </c>
      <c r="J516" s="52">
        <v>2996.5</v>
      </c>
      <c r="K516" s="52">
        <v>2550.1</v>
      </c>
      <c r="L516" s="52">
        <v>76.599999999999994</v>
      </c>
      <c r="M516" s="94">
        <v>83</v>
      </c>
      <c r="N516" s="78">
        <f t="shared" si="177"/>
        <v>28151375.461213589</v>
      </c>
      <c r="O516" s="52"/>
      <c r="P516" s="79">
        <v>3090162.8634445257</v>
      </c>
      <c r="Q516" s="79"/>
      <c r="R516" s="79">
        <f>+AQ516+AR516</f>
        <v>437725.94620000006</v>
      </c>
      <c r="S516" s="79">
        <f>+AS516</f>
        <v>12322887.476784125</v>
      </c>
      <c r="T516" s="79">
        <f>+'Приложение №2'!E516-'Приложение №1'!P516-'Приложение №1'!R516-'Приложение №1'!S516</f>
        <v>12300599.17478494</v>
      </c>
      <c r="U516" s="79">
        <f t="shared" si="178"/>
        <v>11039.322168234026</v>
      </c>
      <c r="V516" s="79">
        <v>1212.2830200640001</v>
      </c>
      <c r="W516" s="95" t="s">
        <v>623</v>
      </c>
      <c r="X516" s="36" t="e">
        <f>+#REF!-'[1]Приложение №1'!$P1320</f>
        <v>#REF!</v>
      </c>
      <c r="Z516" s="38">
        <f t="shared" si="184"/>
        <v>13446173.905525668</v>
      </c>
      <c r="AA516" s="34">
        <v>6133316.7977849664</v>
      </c>
      <c r="AB516" s="34">
        <v>2453911.6795918704</v>
      </c>
      <c r="AC516" s="34">
        <v>1812454.0010526525</v>
      </c>
      <c r="AD516" s="34">
        <v>1158241.1970624225</v>
      </c>
      <c r="AE516" s="34">
        <v>0</v>
      </c>
      <c r="AF516" s="34"/>
      <c r="AG516" s="34">
        <v>272494.70482550462</v>
      </c>
      <c r="AH516" s="34">
        <v>0</v>
      </c>
      <c r="AI516" s="34">
        <v>0</v>
      </c>
      <c r="AJ516" s="34">
        <v>0</v>
      </c>
      <c r="AK516" s="34">
        <v>0</v>
      </c>
      <c r="AL516" s="34">
        <v>0</v>
      </c>
      <c r="AM516" s="34">
        <v>1222586.4968225325</v>
      </c>
      <c r="AN516" s="39">
        <v>134461.73905525671</v>
      </c>
      <c r="AO516" s="40">
        <v>258707.28933046467</v>
      </c>
      <c r="AP516" s="114">
        <f>+N516-'Приложение №2'!E516</f>
        <v>0</v>
      </c>
      <c r="AQ516" s="36">
        <f>1427710.38-R240</f>
        <v>74444.164000000106</v>
      </c>
      <c r="AR516" s="1">
        <f>+(K516*13.29+L516*22.52)*12*0.85</f>
        <v>363281.78219999996</v>
      </c>
      <c r="AS516" s="1">
        <f>+(K516*13.29+L516*22.52)*12*30-S240</f>
        <v>12322887.476784125</v>
      </c>
      <c r="AT516" s="36">
        <f t="shared" si="150"/>
        <v>0</v>
      </c>
      <c r="AU516" s="36">
        <f>+P516-'[10]Приложение №1'!$P497</f>
        <v>0</v>
      </c>
      <c r="AV516" s="36">
        <f>+Q516-'[10]Приложение №1'!$Q497</f>
        <v>0</v>
      </c>
      <c r="AW516" s="36">
        <f>+R516-'[10]Приложение №1'!$R497</f>
        <v>0</v>
      </c>
      <c r="AX516" s="36">
        <f>+S516-'[10]Приложение №1'!$S497</f>
        <v>0</v>
      </c>
      <c r="AY516" s="36">
        <f>+T516-'[10]Приложение №1'!$T497</f>
        <v>0</v>
      </c>
    </row>
    <row r="517" spans="1:51" x14ac:dyDescent="0.25">
      <c r="A517" s="100">
        <f t="shared" si="180"/>
        <v>501</v>
      </c>
      <c r="B517" s="101">
        <f t="shared" si="181"/>
        <v>46</v>
      </c>
      <c r="C517" s="92" t="s">
        <v>546</v>
      </c>
      <c r="D517" s="92" t="s">
        <v>146</v>
      </c>
      <c r="E517" s="93">
        <v>1994</v>
      </c>
      <c r="F517" s="93">
        <v>1994</v>
      </c>
      <c r="G517" s="93" t="s">
        <v>548</v>
      </c>
      <c r="H517" s="93">
        <v>10</v>
      </c>
      <c r="I517" s="93">
        <v>1</v>
      </c>
      <c r="J517" s="52">
        <v>3166.2</v>
      </c>
      <c r="K517" s="52">
        <v>2444.1</v>
      </c>
      <c r="L517" s="52">
        <v>336.1</v>
      </c>
      <c r="M517" s="94">
        <v>81</v>
      </c>
      <c r="N517" s="78">
        <f t="shared" si="177"/>
        <v>7069135.474907618</v>
      </c>
      <c r="O517" s="52"/>
      <c r="P517" s="79"/>
      <c r="Q517" s="79"/>
      <c r="R517" s="79">
        <f>+AQ517+AR517</f>
        <v>739592.79219999991</v>
      </c>
      <c r="S517" s="79">
        <f>+'Приложение №2'!E517-'Приложение №1'!R517</f>
        <v>6329542.682707618</v>
      </c>
      <c r="T517" s="79">
        <v>0</v>
      </c>
      <c r="U517" s="79">
        <f t="shared" si="178"/>
        <v>2892.3266130304073</v>
      </c>
      <c r="V517" s="79">
        <v>1213.2830200640001</v>
      </c>
      <c r="W517" s="95" t="s">
        <v>623</v>
      </c>
      <c r="X517" s="36" t="e">
        <f>+#REF!-'[1]Приложение №1'!$P576</f>
        <v>#REF!</v>
      </c>
      <c r="Z517" s="38">
        <f t="shared" si="184"/>
        <v>9992018.8381021637</v>
      </c>
      <c r="AA517" s="34">
        <v>6623579.5797926262</v>
      </c>
      <c r="AB517" s="34">
        <v>0</v>
      </c>
      <c r="AC517" s="34">
        <v>1957331.3602554079</v>
      </c>
      <c r="AD517" s="34">
        <v>0</v>
      </c>
      <c r="AE517" s="34">
        <v>0</v>
      </c>
      <c r="AF517" s="34"/>
      <c r="AG517" s="34">
        <v>294276.39595196897</v>
      </c>
      <c r="AH517" s="34">
        <v>0</v>
      </c>
      <c r="AI517" s="34">
        <v>0</v>
      </c>
      <c r="AJ517" s="34">
        <v>0</v>
      </c>
      <c r="AK517" s="34">
        <v>0</v>
      </c>
      <c r="AL517" s="34">
        <v>0</v>
      </c>
      <c r="AM517" s="34">
        <v>822828.94197537948</v>
      </c>
      <c r="AN517" s="39">
        <v>99920.188381021639</v>
      </c>
      <c r="AO517" s="40">
        <v>194082.37174575933</v>
      </c>
      <c r="AP517" s="114">
        <f>+N517-'Приложение №2'!E517</f>
        <v>0</v>
      </c>
      <c r="AQ517" s="1">
        <f>1768426.79-363720.72-1073634.1</f>
        <v>331071.96999999997</v>
      </c>
      <c r="AR517" s="1">
        <f>+(K517*13.29+L517*22.52)*12*0.85</f>
        <v>408520.82219999994</v>
      </c>
      <c r="AS517" s="1">
        <f>+(K517*13.29+L517*22.52)*12*30-166487.48-2093121.55</f>
        <v>12158772.929999998</v>
      </c>
      <c r="AT517" s="36">
        <f t="shared" si="150"/>
        <v>-5829230.2472923798</v>
      </c>
      <c r="AU517" s="36">
        <f>+P517-'[10]Приложение №1'!$P498</f>
        <v>0</v>
      </c>
      <c r="AV517" s="36">
        <f>+Q517-'[10]Приложение №1'!$Q498</f>
        <v>0</v>
      </c>
      <c r="AW517" s="36">
        <f>+R517-'[10]Приложение №1'!$R498</f>
        <v>0</v>
      </c>
      <c r="AX517" s="36">
        <f>+S517-'[10]Приложение №1'!$S498</f>
        <v>0</v>
      </c>
      <c r="AY517" s="36">
        <f>+T517-'[10]Приложение №1'!$T498</f>
        <v>0</v>
      </c>
    </row>
    <row r="518" spans="1:51" x14ac:dyDescent="0.25">
      <c r="A518" s="100">
        <f t="shared" si="180"/>
        <v>502</v>
      </c>
      <c r="B518" s="101">
        <f t="shared" si="181"/>
        <v>47</v>
      </c>
      <c r="C518" s="92" t="s">
        <v>546</v>
      </c>
      <c r="D518" s="92" t="s">
        <v>65</v>
      </c>
      <c r="E518" s="93">
        <v>1990</v>
      </c>
      <c r="F518" s="93">
        <v>1990</v>
      </c>
      <c r="G518" s="93" t="s">
        <v>548</v>
      </c>
      <c r="H518" s="93">
        <v>5</v>
      </c>
      <c r="I518" s="93">
        <v>8</v>
      </c>
      <c r="J518" s="52">
        <v>7467.3</v>
      </c>
      <c r="K518" s="52">
        <v>6603.4</v>
      </c>
      <c r="L518" s="52">
        <v>0</v>
      </c>
      <c r="M518" s="94">
        <v>290</v>
      </c>
      <c r="N518" s="78">
        <f t="shared" si="177"/>
        <v>5116420.3570661396</v>
      </c>
      <c r="O518" s="52"/>
      <c r="P518" s="79">
        <v>1268562.6795129601</v>
      </c>
      <c r="Q518" s="79"/>
      <c r="R518" s="79">
        <f>+AR518</f>
        <v>673546.79999999993</v>
      </c>
      <c r="S518" s="79">
        <f>+'Приложение №2'!E518-'Приложение №1'!P518-R518</f>
        <v>3174310.8775531789</v>
      </c>
      <c r="T518" s="79">
        <f>+'Приложение №2'!E518-'Приложение №1'!P518-'Приложение №1'!Q518-'Приложение №1'!R518-'Приложение №1'!S518</f>
        <v>0</v>
      </c>
      <c r="U518" s="79">
        <f t="shared" si="178"/>
        <v>774.81605794986524</v>
      </c>
      <c r="V518" s="79">
        <v>1214.2830200640001</v>
      </c>
      <c r="W518" s="95" t="s">
        <v>623</v>
      </c>
      <c r="X518" s="36" t="e">
        <f>+#REF!-'[1]Приложение №1'!$P367</f>
        <v>#REF!</v>
      </c>
      <c r="Z518" s="38">
        <f t="shared" si="184"/>
        <v>55317447.938477099</v>
      </c>
      <c r="AA518" s="34">
        <v>0</v>
      </c>
      <c r="AB518" s="34">
        <v>0</v>
      </c>
      <c r="AC518" s="34">
        <v>5006928.9614249235</v>
      </c>
      <c r="AD518" s="34">
        <v>0</v>
      </c>
      <c r="AE518" s="34">
        <v>0</v>
      </c>
      <c r="AF518" s="34"/>
      <c r="AG518" s="34">
        <v>0</v>
      </c>
      <c r="AH518" s="34">
        <v>0</v>
      </c>
      <c r="AI518" s="34">
        <v>0</v>
      </c>
      <c r="AJ518" s="34">
        <v>0</v>
      </c>
      <c r="AK518" s="34">
        <v>43172023.590383455</v>
      </c>
      <c r="AL518" s="34">
        <v>0</v>
      </c>
      <c r="AM518" s="34">
        <v>5531744.793847709</v>
      </c>
      <c r="AN518" s="39">
        <v>553174.47938477097</v>
      </c>
      <c r="AO518" s="40">
        <v>1053576.1134362346</v>
      </c>
      <c r="AP518" s="114">
        <f>+N518-'Приложение №2'!E518</f>
        <v>0</v>
      </c>
      <c r="AQ518" s="36">
        <f>3256134.06-R43</f>
        <v>-673546.79999999981</v>
      </c>
      <c r="AR518" s="1">
        <f>+(K518*10+L518*20)*12*0.85</f>
        <v>673546.79999999993</v>
      </c>
      <c r="AS518" s="1">
        <f>+(K518*10+L518*20)*12*30-S43</f>
        <v>15658775.140227769</v>
      </c>
      <c r="AT518" s="36">
        <f t="shared" si="150"/>
        <v>-12484464.262674589</v>
      </c>
      <c r="AU518" s="36">
        <f>+P518-'[10]Приложение №1'!$P499</f>
        <v>0</v>
      </c>
      <c r="AV518" s="36">
        <f>+Q518-'[10]Приложение №1'!$Q499</f>
        <v>0</v>
      </c>
      <c r="AW518" s="36">
        <f>+R518-'[10]Приложение №1'!$R499</f>
        <v>0</v>
      </c>
      <c r="AX518" s="36">
        <f>+S518-'[10]Приложение №1'!$S499</f>
        <v>0</v>
      </c>
      <c r="AY518" s="36">
        <f>+T518-'[10]Приложение №1'!$T499</f>
        <v>0</v>
      </c>
    </row>
    <row r="519" spans="1:51" x14ac:dyDescent="0.25">
      <c r="A519" s="100">
        <f t="shared" si="180"/>
        <v>503</v>
      </c>
      <c r="B519" s="101">
        <f t="shared" si="181"/>
        <v>48</v>
      </c>
      <c r="C519" s="92" t="s">
        <v>547</v>
      </c>
      <c r="D519" s="92" t="s">
        <v>642</v>
      </c>
      <c r="E519" s="93">
        <v>1994</v>
      </c>
      <c r="F519" s="93">
        <v>2005</v>
      </c>
      <c r="G519" s="93" t="s">
        <v>548</v>
      </c>
      <c r="H519" s="93">
        <v>10</v>
      </c>
      <c r="I519" s="93">
        <v>1</v>
      </c>
      <c r="J519" s="52">
        <v>3221.8</v>
      </c>
      <c r="K519" s="52">
        <v>2772.9</v>
      </c>
      <c r="L519" s="52">
        <v>0</v>
      </c>
      <c r="M519" s="94">
        <v>100</v>
      </c>
      <c r="N519" s="78">
        <f t="shared" si="177"/>
        <v>3591360</v>
      </c>
      <c r="O519" s="52"/>
      <c r="P519" s="79">
        <f>+'Приложение №2'!E519-'Приложение №1'!R519</f>
        <v>1908022.4918</v>
      </c>
      <c r="Q519" s="79"/>
      <c r="R519" s="79">
        <v>1683337.5082</v>
      </c>
      <c r="S519" s="79">
        <f>+AS519</f>
        <v>0</v>
      </c>
      <c r="T519" s="79">
        <f>+'Приложение №2'!E519-'Приложение №1'!R519-P519</f>
        <v>0</v>
      </c>
      <c r="U519" s="79">
        <f t="shared" si="178"/>
        <v>1295.1639078221356</v>
      </c>
      <c r="V519" s="79">
        <v>1215.2830200640001</v>
      </c>
      <c r="W519" s="95" t="s">
        <v>623</v>
      </c>
      <c r="X519" s="36" t="e">
        <f>+#REF!-'[1]Приложение №1'!$P187</f>
        <v>#REF!</v>
      </c>
      <c r="Z519" s="38">
        <f t="shared" si="184"/>
        <v>12312273.314337611</v>
      </c>
      <c r="AA519" s="34">
        <v>6644426.5309337154</v>
      </c>
      <c r="AB519" s="34">
        <v>2658404.3195578591</v>
      </c>
      <c r="AC519" s="34">
        <v>0</v>
      </c>
      <c r="AD519" s="34">
        <v>1254761.2968176242</v>
      </c>
      <c r="AE519" s="34">
        <v>0</v>
      </c>
      <c r="AF519" s="34"/>
      <c r="AG519" s="34">
        <v>295202.59689429664</v>
      </c>
      <c r="AH519" s="34">
        <v>0</v>
      </c>
      <c r="AI519" s="34">
        <v>0</v>
      </c>
      <c r="AJ519" s="34">
        <v>0</v>
      </c>
      <c r="AK519" s="34">
        <v>0</v>
      </c>
      <c r="AL519" s="34">
        <v>0</v>
      </c>
      <c r="AM519" s="34">
        <v>1099027.196559557</v>
      </c>
      <c r="AN519" s="39">
        <v>123122.73314337611</v>
      </c>
      <c r="AO519" s="40">
        <v>237328.64043118211</v>
      </c>
      <c r="AP519" s="114">
        <f>+N519-'Приложение №2'!E519</f>
        <v>0</v>
      </c>
      <c r="AR519" s="1">
        <f>+(K519*13.29+L519*22.52)*12*0.85</f>
        <v>375888.7782</v>
      </c>
      <c r="AT519" s="36">
        <f t="shared" si="150"/>
        <v>0</v>
      </c>
      <c r="AU519" s="36">
        <f>+P519-'[10]Приложение №1'!$P500</f>
        <v>0</v>
      </c>
      <c r="AV519" s="36">
        <f>+Q519-'[10]Приложение №1'!$Q500</f>
        <v>0</v>
      </c>
      <c r="AW519" s="36">
        <f>+R519-'[10]Приложение №1'!$R500</f>
        <v>0</v>
      </c>
      <c r="AX519" s="36">
        <f>+S519-'[10]Приложение №1'!$S500</f>
        <v>0</v>
      </c>
      <c r="AY519" s="36">
        <f>+T519-'[10]Приложение №1'!$T500</f>
        <v>0</v>
      </c>
    </row>
    <row r="520" spans="1:51" x14ac:dyDescent="0.25">
      <c r="A520" s="100">
        <f t="shared" si="180"/>
        <v>504</v>
      </c>
      <c r="B520" s="101">
        <f t="shared" si="181"/>
        <v>49</v>
      </c>
      <c r="C520" s="92" t="s">
        <v>546</v>
      </c>
      <c r="D520" s="92" t="s">
        <v>147</v>
      </c>
      <c r="E520" s="93">
        <v>1985</v>
      </c>
      <c r="F520" s="93">
        <v>2009</v>
      </c>
      <c r="G520" s="93" t="s">
        <v>548</v>
      </c>
      <c r="H520" s="93">
        <v>5</v>
      </c>
      <c r="I520" s="93">
        <v>4</v>
      </c>
      <c r="J520" s="52">
        <v>5739.1</v>
      </c>
      <c r="K520" s="52">
        <v>4751.1000000000004</v>
      </c>
      <c r="L520" s="52">
        <v>96</v>
      </c>
      <c r="M520" s="94">
        <v>191</v>
      </c>
      <c r="N520" s="78">
        <f t="shared" si="177"/>
        <v>3723951.8689671173</v>
      </c>
      <c r="O520" s="52"/>
      <c r="P520" s="79"/>
      <c r="Q520" s="79"/>
      <c r="R520" s="79">
        <f t="shared" ref="R520:R547" si="185">+AQ520+AR520</f>
        <v>2103716.6800000002</v>
      </c>
      <c r="S520" s="79">
        <f>+'Приложение №2'!E520-'Приложение №1'!R520</f>
        <v>1620235.1889671171</v>
      </c>
      <c r="T520" s="79">
        <v>0</v>
      </c>
      <c r="U520" s="79">
        <f t="shared" si="178"/>
        <v>783.80835363749804</v>
      </c>
      <c r="V520" s="79">
        <v>1216.2830200640001</v>
      </c>
      <c r="W520" s="95" t="s">
        <v>623</v>
      </c>
      <c r="X520" s="36">
        <f>+S520-'[1]Приложение №1'!$P579</f>
        <v>-2563980.3941420033</v>
      </c>
      <c r="Z520" s="38">
        <f t="shared" si="184"/>
        <v>4184215.5831091204</v>
      </c>
      <c r="AA520" s="34">
        <v>0</v>
      </c>
      <c r="AB520" s="34">
        <v>0</v>
      </c>
      <c r="AC520" s="34">
        <v>3644259.2989712209</v>
      </c>
      <c r="AD520" s="34">
        <v>0</v>
      </c>
      <c r="AE520" s="34">
        <v>0</v>
      </c>
      <c r="AF520" s="34"/>
      <c r="AG520" s="34">
        <v>0</v>
      </c>
      <c r="AH520" s="34">
        <v>0</v>
      </c>
      <c r="AI520" s="34">
        <v>0</v>
      </c>
      <c r="AJ520" s="34">
        <v>0</v>
      </c>
      <c r="AK520" s="34">
        <v>0</v>
      </c>
      <c r="AL520" s="34">
        <v>0</v>
      </c>
      <c r="AM520" s="34">
        <v>418421.55831091205</v>
      </c>
      <c r="AN520" s="39">
        <v>41842.155831091208</v>
      </c>
      <c r="AO520" s="40">
        <v>79692.569995896309</v>
      </c>
      <c r="AP520" s="114">
        <f>+N520-'Приложение №2'!E520</f>
        <v>0</v>
      </c>
      <c r="AQ520" s="1">
        <f>2310305.52-710785.04</f>
        <v>1599520.48</v>
      </c>
      <c r="AR520" s="1">
        <f>+(K520*10+L520*20)*12*0.85</f>
        <v>504196.2</v>
      </c>
      <c r="AS520" s="1">
        <f>+(K520*10+L520*20)*12*30-979982.96</f>
        <v>16815177.039999999</v>
      </c>
      <c r="AT520" s="36">
        <f t="shared" si="150"/>
        <v>-15194941.851032883</v>
      </c>
      <c r="AU520" s="36">
        <f>+P520-'[10]Приложение №1'!$P501</f>
        <v>0</v>
      </c>
      <c r="AV520" s="36">
        <f>+Q520-'[10]Приложение №1'!$Q501</f>
        <v>0</v>
      </c>
      <c r="AW520" s="36">
        <f>+R520-'[10]Приложение №1'!$R501</f>
        <v>0</v>
      </c>
      <c r="AX520" s="36">
        <f>+S520-'[10]Приложение №1'!$S501</f>
        <v>0</v>
      </c>
      <c r="AY520" s="36">
        <f>+T520-'[10]Приложение №1'!$T501</f>
        <v>0</v>
      </c>
    </row>
    <row r="521" spans="1:51" x14ac:dyDescent="0.25">
      <c r="A521" s="100">
        <f t="shared" si="180"/>
        <v>505</v>
      </c>
      <c r="B521" s="101">
        <f t="shared" si="181"/>
        <v>50</v>
      </c>
      <c r="C521" s="92" t="s">
        <v>546</v>
      </c>
      <c r="D521" s="92" t="s">
        <v>148</v>
      </c>
      <c r="E521" s="93">
        <v>1986</v>
      </c>
      <c r="F521" s="93">
        <v>2016</v>
      </c>
      <c r="G521" s="93" t="s">
        <v>548</v>
      </c>
      <c r="H521" s="93">
        <v>5</v>
      </c>
      <c r="I521" s="93">
        <v>3</v>
      </c>
      <c r="J521" s="52">
        <v>4418.7</v>
      </c>
      <c r="K521" s="52">
        <v>3551.6</v>
      </c>
      <c r="L521" s="52">
        <v>167.4</v>
      </c>
      <c r="M521" s="94">
        <v>164</v>
      </c>
      <c r="N521" s="78">
        <f t="shared" si="177"/>
        <v>5704539.4663399998</v>
      </c>
      <c r="O521" s="52"/>
      <c r="P521" s="79"/>
      <c r="Q521" s="79"/>
      <c r="R521" s="79">
        <f t="shared" si="185"/>
        <v>2110631.09</v>
      </c>
      <c r="S521" s="79">
        <f>+'Приложение №2'!E521-'Приложение №1'!R521</f>
        <v>3593908.37634</v>
      </c>
      <c r="T521" s="79">
        <v>0</v>
      </c>
      <c r="U521" s="79">
        <f t="shared" si="178"/>
        <v>1606.1886097364568</v>
      </c>
      <c r="V521" s="79">
        <v>1217.2830200640001</v>
      </c>
      <c r="W521" s="95" t="s">
        <v>623</v>
      </c>
      <c r="X521" s="36" t="e">
        <f>+#REF!-'[1]Приложение №1'!$P580</f>
        <v>#REF!</v>
      </c>
      <c r="Z521" s="38">
        <f t="shared" si="184"/>
        <v>6409594.9059999995</v>
      </c>
      <c r="AA521" s="34">
        <v>0</v>
      </c>
      <c r="AB521" s="34">
        <v>0</v>
      </c>
      <c r="AC521" s="34">
        <v>0</v>
      </c>
      <c r="AD521" s="34">
        <v>0</v>
      </c>
      <c r="AE521" s="34">
        <v>0</v>
      </c>
      <c r="AF521" s="34"/>
      <c r="AG521" s="34">
        <v>0</v>
      </c>
      <c r="AH521" s="34">
        <v>0</v>
      </c>
      <c r="AI521" s="34">
        <v>0</v>
      </c>
      <c r="AJ521" s="34">
        <v>5582462.3217603238</v>
      </c>
      <c r="AK521" s="34">
        <v>0</v>
      </c>
      <c r="AL521" s="34">
        <v>0</v>
      </c>
      <c r="AM521" s="34">
        <v>640959.49060000002</v>
      </c>
      <c r="AN521" s="39">
        <v>64095.949059999999</v>
      </c>
      <c r="AO521" s="40">
        <v>122077.14457967599</v>
      </c>
      <c r="AP521" s="114">
        <f>+N521-'Приложение №2'!E521</f>
        <v>0</v>
      </c>
      <c r="AQ521" s="1">
        <v>1714218.29</v>
      </c>
      <c r="AR521" s="1">
        <f>+(K521*10+L521*20)*12*0.85</f>
        <v>396412.8</v>
      </c>
      <c r="AS521" s="1">
        <f>+(K521*10+L521*20)*12*30</f>
        <v>13991040</v>
      </c>
      <c r="AT521" s="36">
        <f t="shared" si="150"/>
        <v>-10397131.62366</v>
      </c>
      <c r="AU521" s="36">
        <f>+P521-'[10]Приложение №1'!$P502</f>
        <v>0</v>
      </c>
      <c r="AV521" s="36">
        <f>+Q521-'[10]Приложение №1'!$Q502</f>
        <v>0</v>
      </c>
      <c r="AW521" s="36">
        <f>+R521-'[10]Приложение №1'!$R502</f>
        <v>0</v>
      </c>
      <c r="AX521" s="36">
        <f>+S521-'[10]Приложение №1'!$S502</f>
        <v>0</v>
      </c>
      <c r="AY521" s="36">
        <f>+T521-'[10]Приложение №1'!$T502</f>
        <v>0</v>
      </c>
    </row>
    <row r="522" spans="1:51" x14ac:dyDescent="0.25">
      <c r="A522" s="100">
        <f t="shared" si="180"/>
        <v>506</v>
      </c>
      <c r="B522" s="101">
        <f t="shared" si="181"/>
        <v>51</v>
      </c>
      <c r="C522" s="92" t="s">
        <v>546</v>
      </c>
      <c r="D522" s="92" t="s">
        <v>149</v>
      </c>
      <c r="E522" s="93">
        <v>1985</v>
      </c>
      <c r="F522" s="93">
        <v>2015</v>
      </c>
      <c r="G522" s="93" t="s">
        <v>45</v>
      </c>
      <c r="H522" s="93">
        <v>5</v>
      </c>
      <c r="I522" s="93">
        <v>3</v>
      </c>
      <c r="J522" s="52">
        <v>6741.3</v>
      </c>
      <c r="K522" s="52">
        <v>3901.9</v>
      </c>
      <c r="L522" s="52">
        <v>698.1</v>
      </c>
      <c r="M522" s="94">
        <v>305</v>
      </c>
      <c r="N522" s="78">
        <f t="shared" si="177"/>
        <v>7558612.3204800002</v>
      </c>
      <c r="O522" s="52"/>
      <c r="P522" s="79"/>
      <c r="Q522" s="79"/>
      <c r="R522" s="79">
        <f t="shared" si="185"/>
        <v>2116179.3499999996</v>
      </c>
      <c r="S522" s="79">
        <f>+'Приложение №2'!E522-'Приложение №1'!R522</f>
        <v>5442432.9704800006</v>
      </c>
      <c r="T522" s="79">
        <v>4.6566128730773926E-10</v>
      </c>
      <c r="U522" s="79">
        <f t="shared" si="178"/>
        <v>1937.1619776211589</v>
      </c>
      <c r="V522" s="79">
        <v>1218.2830200640001</v>
      </c>
      <c r="W522" s="95" t="s">
        <v>623</v>
      </c>
      <c r="X522" s="36" t="e">
        <f>+#REF!-'[1]Приложение №1'!$P583</f>
        <v>#REF!</v>
      </c>
      <c r="Z522" s="38">
        <f t="shared" si="184"/>
        <v>8492822.8320000004</v>
      </c>
      <c r="AA522" s="34">
        <v>0</v>
      </c>
      <c r="AB522" s="34">
        <v>0</v>
      </c>
      <c r="AC522" s="34">
        <v>0</v>
      </c>
      <c r="AD522" s="34">
        <v>0</v>
      </c>
      <c r="AE522" s="34">
        <v>0</v>
      </c>
      <c r="AF522" s="34"/>
      <c r="AG522" s="34">
        <v>0</v>
      </c>
      <c r="AH522" s="34">
        <v>0</v>
      </c>
      <c r="AI522" s="34">
        <v>0</v>
      </c>
      <c r="AJ522" s="34">
        <v>7396858.0168217281</v>
      </c>
      <c r="AK522" s="34">
        <v>0</v>
      </c>
      <c r="AL522" s="34">
        <v>0</v>
      </c>
      <c r="AM522" s="34">
        <v>849282.28320000006</v>
      </c>
      <c r="AN522" s="39">
        <v>84928.228320000009</v>
      </c>
      <c r="AO522" s="40">
        <v>161754.30365827202</v>
      </c>
      <c r="AP522" s="114">
        <f>+N522-'Приложение №2'!E522</f>
        <v>0</v>
      </c>
      <c r="AQ522" s="1">
        <f>2328144.32-752371.17</f>
        <v>1575773.15</v>
      </c>
      <c r="AR522" s="1">
        <f>+(K522*10+L522*20)*12*0.85</f>
        <v>540406.19999999995</v>
      </c>
      <c r="AS522" s="1">
        <f>+(K522*10+L522*20)*12*30-895524.57</f>
        <v>18177635.43</v>
      </c>
      <c r="AT522" s="36">
        <f t="shared" si="150"/>
        <v>-12735202.459519999</v>
      </c>
      <c r="AU522" s="36">
        <f>+P522-'[10]Приложение №1'!$P503</f>
        <v>0</v>
      </c>
      <c r="AV522" s="36">
        <f>+Q522-'[10]Приложение №1'!$Q503</f>
        <v>0</v>
      </c>
      <c r="AW522" s="36">
        <f>+R522-'[10]Приложение №1'!$R503</f>
        <v>0</v>
      </c>
      <c r="AX522" s="36">
        <f>+S522-'[10]Приложение №1'!$S503</f>
        <v>0</v>
      </c>
      <c r="AY522" s="36">
        <f>+T522-'[10]Приложение №1'!$T503</f>
        <v>0</v>
      </c>
    </row>
    <row r="523" spans="1:51" x14ac:dyDescent="0.25">
      <c r="A523" s="100">
        <f t="shared" si="180"/>
        <v>507</v>
      </c>
      <c r="B523" s="101">
        <f t="shared" si="181"/>
        <v>52</v>
      </c>
      <c r="C523" s="92" t="s">
        <v>546</v>
      </c>
      <c r="D523" s="92" t="s">
        <v>152</v>
      </c>
      <c r="E523" s="93">
        <v>1996</v>
      </c>
      <c r="F523" s="93">
        <v>1996</v>
      </c>
      <c r="G523" s="93" t="s">
        <v>45</v>
      </c>
      <c r="H523" s="93">
        <v>3</v>
      </c>
      <c r="I523" s="93">
        <v>3</v>
      </c>
      <c r="J523" s="52">
        <v>2048.3000000000002</v>
      </c>
      <c r="K523" s="52">
        <v>1683.6</v>
      </c>
      <c r="L523" s="52">
        <v>86.8</v>
      </c>
      <c r="M523" s="94">
        <v>51</v>
      </c>
      <c r="N523" s="78">
        <f t="shared" si="177"/>
        <v>10973716.392657893</v>
      </c>
      <c r="O523" s="52"/>
      <c r="P523" s="79">
        <v>1188980.4111846876</v>
      </c>
      <c r="Q523" s="79"/>
      <c r="R523" s="79">
        <f t="shared" si="185"/>
        <v>995642.04</v>
      </c>
      <c r="S523" s="79">
        <f>+AS523</f>
        <v>6685920</v>
      </c>
      <c r="T523" s="79">
        <f>+'Приложение №2'!E523-'Приложение №1'!P523-'Приложение №1'!R523-'Приложение №1'!S523</f>
        <v>2103173.9414732046</v>
      </c>
      <c r="U523" s="79">
        <f t="shared" si="178"/>
        <v>6518.0068856366679</v>
      </c>
      <c r="V523" s="79">
        <v>1219.2830200640001</v>
      </c>
      <c r="W523" s="95" t="s">
        <v>623</v>
      </c>
      <c r="X523" s="36" t="e">
        <f>+#REF!-'[1]Приложение №1'!$P588</f>
        <v>#REF!</v>
      </c>
      <c r="Z523" s="38">
        <f t="shared" si="184"/>
        <v>33805835.966304243</v>
      </c>
      <c r="AA523" s="34">
        <v>6700361.0893385699</v>
      </c>
      <c r="AB523" s="34">
        <v>3490874.7316903411</v>
      </c>
      <c r="AC523" s="34">
        <v>1444478.386687834</v>
      </c>
      <c r="AD523" s="34">
        <v>0</v>
      </c>
      <c r="AE523" s="34">
        <v>0</v>
      </c>
      <c r="AF523" s="34"/>
      <c r="AG523" s="34">
        <v>547643.04082610249</v>
      </c>
      <c r="AH523" s="34">
        <v>0</v>
      </c>
      <c r="AI523" s="34">
        <v>0</v>
      </c>
      <c r="AJ523" s="34">
        <v>0</v>
      </c>
      <c r="AK523" s="34">
        <v>17457525.241583157</v>
      </c>
      <c r="AL523" s="34">
        <v>0</v>
      </c>
      <c r="AM523" s="34">
        <v>3178709.049390018</v>
      </c>
      <c r="AN523" s="39">
        <v>338058.35966304236</v>
      </c>
      <c r="AO523" s="40">
        <v>648186.06712517515</v>
      </c>
      <c r="AP523" s="114">
        <f>+N523-'Приложение №2'!E523</f>
        <v>0</v>
      </c>
      <c r="AQ523" s="1">
        <v>806207.64</v>
      </c>
      <c r="AR523" s="1">
        <f>+(K523*10+L523*20)*12*0.85</f>
        <v>189434.4</v>
      </c>
      <c r="AS523" s="1">
        <f>+(K523*10+L523*20)*12*30</f>
        <v>6685920</v>
      </c>
      <c r="AT523" s="36">
        <f t="shared" si="150"/>
        <v>0</v>
      </c>
      <c r="AU523" s="36">
        <f>+P523-'[10]Приложение №1'!$P504</f>
        <v>0</v>
      </c>
      <c r="AV523" s="36">
        <f>+Q523-'[10]Приложение №1'!$Q504</f>
        <v>0</v>
      </c>
      <c r="AW523" s="36">
        <f>+R523-'[10]Приложение №1'!$R504</f>
        <v>0</v>
      </c>
      <c r="AX523" s="36">
        <f>+S523-'[10]Приложение №1'!$S504</f>
        <v>0</v>
      </c>
      <c r="AY523" s="36">
        <f>+T523-'[10]Приложение №1'!$T504</f>
        <v>0</v>
      </c>
    </row>
    <row r="524" spans="1:51" x14ac:dyDescent="0.25">
      <c r="A524" s="100">
        <f t="shared" si="180"/>
        <v>508</v>
      </c>
      <c r="B524" s="101">
        <f t="shared" si="181"/>
        <v>53</v>
      </c>
      <c r="C524" s="92" t="s">
        <v>546</v>
      </c>
      <c r="D524" s="92" t="s">
        <v>153</v>
      </c>
      <c r="E524" s="93">
        <v>1986</v>
      </c>
      <c r="F524" s="93">
        <v>2016</v>
      </c>
      <c r="G524" s="93" t="s">
        <v>548</v>
      </c>
      <c r="H524" s="93">
        <v>5</v>
      </c>
      <c r="I524" s="93">
        <v>4</v>
      </c>
      <c r="J524" s="52">
        <v>3396.9</v>
      </c>
      <c r="K524" s="52">
        <v>3059.2</v>
      </c>
      <c r="L524" s="52">
        <v>0</v>
      </c>
      <c r="M524" s="94">
        <v>122</v>
      </c>
      <c r="N524" s="78">
        <f t="shared" si="177"/>
        <v>11276107.02613402</v>
      </c>
      <c r="O524" s="52"/>
      <c r="P524" s="79"/>
      <c r="Q524" s="79"/>
      <c r="R524" s="79">
        <f t="shared" si="185"/>
        <v>1808425.52</v>
      </c>
      <c r="S524" s="79">
        <f>+'Приложение №2'!E524-'Приложение №1'!R524</f>
        <v>9467681.5061340202</v>
      </c>
      <c r="T524" s="79">
        <v>2.3283064365386963E-10</v>
      </c>
      <c r="U524" s="79">
        <f t="shared" si="178"/>
        <v>3685.9659473502943</v>
      </c>
      <c r="V524" s="79">
        <v>1220.2830200640001</v>
      </c>
      <c r="W524" s="95" t="s">
        <v>623</v>
      </c>
      <c r="X524" s="36" t="e">
        <f>+#REF!-'[1]Приложение №1'!$P589</f>
        <v>#REF!</v>
      </c>
      <c r="Z524" s="38">
        <f t="shared" si="184"/>
        <v>12428415.848861372</v>
      </c>
      <c r="AA524" s="34">
        <v>6061746.8582748314</v>
      </c>
      <c r="AB524" s="34">
        <v>2605155.66</v>
      </c>
      <c r="AC524" s="34">
        <v>2187734.91</v>
      </c>
      <c r="AD524" s="34">
        <v>0</v>
      </c>
      <c r="AE524" s="34">
        <v>0</v>
      </c>
      <c r="AF524" s="34"/>
      <c r="AG524" s="34">
        <v>251675.45410878723</v>
      </c>
      <c r="AH524" s="34">
        <v>0</v>
      </c>
      <c r="AI524" s="34">
        <v>0</v>
      </c>
      <c r="AJ524" s="34">
        <v>0</v>
      </c>
      <c r="AK524" s="34">
        <v>0</v>
      </c>
      <c r="AL524" s="34">
        <v>0</v>
      </c>
      <c r="AM524" s="34">
        <v>1074948.6007849383</v>
      </c>
      <c r="AN524" s="39">
        <v>77360.2219424137</v>
      </c>
      <c r="AO524" s="40">
        <v>169794.14375039996</v>
      </c>
      <c r="AP524" s="114">
        <f>+N524-'Приложение №2'!E524</f>
        <v>0</v>
      </c>
      <c r="AQ524" s="1">
        <v>1496387.12</v>
      </c>
      <c r="AR524" s="1">
        <f>+(K524*10+L524*20)*12*0.85</f>
        <v>312038.39999999997</v>
      </c>
      <c r="AS524" s="1">
        <f>+(K524*10+L524*20)*12*30</f>
        <v>11013120</v>
      </c>
      <c r="AT524" s="36">
        <f t="shared" si="150"/>
        <v>-1545438.4938659798</v>
      </c>
      <c r="AU524" s="36">
        <f>+P524-'[10]Приложение №1'!$P505</f>
        <v>0</v>
      </c>
      <c r="AV524" s="36">
        <f>+Q524-'[10]Приложение №1'!$Q505</f>
        <v>0</v>
      </c>
      <c r="AW524" s="36">
        <f>+R524-'[10]Приложение №1'!$R505</f>
        <v>0</v>
      </c>
      <c r="AX524" s="36">
        <f>+S524-'[10]Приложение №1'!$S505</f>
        <v>0</v>
      </c>
      <c r="AY524" s="36">
        <f>+T524-'[10]Приложение №1'!$T505</f>
        <v>0</v>
      </c>
    </row>
    <row r="525" spans="1:51" x14ac:dyDescent="0.25">
      <c r="A525" s="100">
        <f t="shared" si="180"/>
        <v>509</v>
      </c>
      <c r="B525" s="101">
        <f t="shared" si="181"/>
        <v>54</v>
      </c>
      <c r="C525" s="92"/>
      <c r="D525" s="92" t="s">
        <v>763</v>
      </c>
      <c r="E525" s="93" t="s">
        <v>601</v>
      </c>
      <c r="F525" s="93"/>
      <c r="G525" s="93" t="s">
        <v>577</v>
      </c>
      <c r="H525" s="93" t="s">
        <v>575</v>
      </c>
      <c r="I525" s="93" t="s">
        <v>583</v>
      </c>
      <c r="J525" s="52">
        <v>11653.5</v>
      </c>
      <c r="K525" s="52">
        <v>8349.17</v>
      </c>
      <c r="L525" s="52">
        <v>926.4</v>
      </c>
      <c r="M525" s="94">
        <v>357</v>
      </c>
      <c r="N525" s="78">
        <f t="shared" si="177"/>
        <v>14365440</v>
      </c>
      <c r="O525" s="52"/>
      <c r="P525" s="79">
        <f>14365440-7445493.48</f>
        <v>6919946.5199999996</v>
      </c>
      <c r="Q525" s="79"/>
      <c r="R525" s="79">
        <v>7445493.4800000004</v>
      </c>
      <c r="S525" s="79"/>
      <c r="T525" s="79"/>
      <c r="U525" s="79"/>
      <c r="V525" s="79"/>
      <c r="W525" s="95" t="s">
        <v>623</v>
      </c>
      <c r="X525" s="36"/>
      <c r="Z525" s="38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9"/>
      <c r="AO525" s="40"/>
      <c r="AP525" s="114">
        <f>+N525-'Приложение №2'!E525</f>
        <v>0</v>
      </c>
      <c r="AT525" s="36">
        <f t="shared" si="150"/>
        <v>0</v>
      </c>
      <c r="AU525" s="36"/>
      <c r="AV525" s="36"/>
      <c r="AW525" s="36"/>
      <c r="AX525" s="36"/>
      <c r="AY525" s="36"/>
    </row>
    <row r="526" spans="1:51" x14ac:dyDescent="0.25">
      <c r="A526" s="100">
        <f t="shared" si="180"/>
        <v>510</v>
      </c>
      <c r="B526" s="101">
        <f t="shared" si="181"/>
        <v>55</v>
      </c>
      <c r="C526" s="92" t="s">
        <v>546</v>
      </c>
      <c r="D526" s="92" t="s">
        <v>155</v>
      </c>
      <c r="E526" s="93">
        <v>1980</v>
      </c>
      <c r="F526" s="93">
        <v>2012</v>
      </c>
      <c r="G526" s="93" t="s">
        <v>45</v>
      </c>
      <c r="H526" s="93">
        <v>4</v>
      </c>
      <c r="I526" s="93">
        <v>3</v>
      </c>
      <c r="J526" s="52">
        <v>5123.6000000000004</v>
      </c>
      <c r="K526" s="52">
        <v>3336.1</v>
      </c>
      <c r="L526" s="52">
        <v>937.6</v>
      </c>
      <c r="M526" s="94">
        <v>153</v>
      </c>
      <c r="N526" s="78">
        <f t="shared" ref="N526:N548" si="186">SUM(O526:T526)</f>
        <v>9583229.2646912001</v>
      </c>
      <c r="O526" s="52"/>
      <c r="P526" s="79"/>
      <c r="Q526" s="79"/>
      <c r="R526" s="79">
        <f t="shared" si="185"/>
        <v>2863173.66</v>
      </c>
      <c r="S526" s="79">
        <f>+'Приложение №2'!E526-'Приложение №1'!R526</f>
        <v>6720055.6046912</v>
      </c>
      <c r="T526" s="79">
        <v>0</v>
      </c>
      <c r="U526" s="79">
        <f t="shared" ref="U526:U589" si="187">N526/K526</f>
        <v>2872.5845342439375</v>
      </c>
      <c r="V526" s="79">
        <v>1221.2830200640001</v>
      </c>
      <c r="W526" s="95" t="s">
        <v>623</v>
      </c>
      <c r="X526" s="36" t="e">
        <f>+#REF!-'[1]Приложение №1'!$P594</f>
        <v>#REF!</v>
      </c>
      <c r="Z526" s="38">
        <f>SUM(AA526:AO526)</f>
        <v>9768437.6600000001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/>
      <c r="AG526" s="34">
        <v>0</v>
      </c>
      <c r="AH526" s="34">
        <v>0</v>
      </c>
      <c r="AI526" s="34">
        <v>0</v>
      </c>
      <c r="AJ526" s="34">
        <v>0</v>
      </c>
      <c r="AK526" s="34">
        <v>9403121.0399999991</v>
      </c>
      <c r="AL526" s="34">
        <v>0</v>
      </c>
      <c r="AM526" s="34">
        <v>264024.74</v>
      </c>
      <c r="AN526" s="39">
        <v>20000</v>
      </c>
      <c r="AO526" s="40">
        <v>81291.88</v>
      </c>
      <c r="AP526" s="114">
        <f>+N526-'Приложение №2'!E526</f>
        <v>0</v>
      </c>
      <c r="AQ526" s="1">
        <v>2331621.06</v>
      </c>
      <c r="AR526" s="42">
        <f>+(K526*10+L526*20)*12*0.85</f>
        <v>531552.6</v>
      </c>
      <c r="AS526" s="1">
        <f>+(K526*10+L526*20)*12*30</f>
        <v>18760680</v>
      </c>
      <c r="AT526" s="36">
        <f t="shared" si="150"/>
        <v>-12040624.3953088</v>
      </c>
      <c r="AU526" s="36">
        <f>+P526-'[10]Приложение №1'!$P506</f>
        <v>0</v>
      </c>
      <c r="AV526" s="36">
        <f>+Q526-'[10]Приложение №1'!$Q506</f>
        <v>0</v>
      </c>
      <c r="AW526" s="36">
        <f>+R526-'[10]Приложение №1'!$R506</f>
        <v>0</v>
      </c>
      <c r="AX526" s="36">
        <f>+S526-'[10]Приложение №1'!$S506</f>
        <v>0</v>
      </c>
      <c r="AY526" s="36">
        <f>+T526-'[10]Приложение №1'!$T506</f>
        <v>0</v>
      </c>
    </row>
    <row r="527" spans="1:51" x14ac:dyDescent="0.25">
      <c r="A527" s="100">
        <f t="shared" si="180"/>
        <v>511</v>
      </c>
      <c r="B527" s="101">
        <f t="shared" si="181"/>
        <v>56</v>
      </c>
      <c r="C527" s="92" t="s">
        <v>546</v>
      </c>
      <c r="D527" s="92" t="s">
        <v>158</v>
      </c>
      <c r="E527" s="93">
        <v>1979</v>
      </c>
      <c r="F527" s="93">
        <v>2015</v>
      </c>
      <c r="G527" s="93" t="s">
        <v>548</v>
      </c>
      <c r="H527" s="93">
        <v>5</v>
      </c>
      <c r="I527" s="93">
        <v>4</v>
      </c>
      <c r="J527" s="52">
        <v>4063.4</v>
      </c>
      <c r="K527" s="52">
        <v>3700.2</v>
      </c>
      <c r="L527" s="52">
        <v>117.2</v>
      </c>
      <c r="M527" s="94">
        <v>192</v>
      </c>
      <c r="N527" s="78">
        <f t="shared" si="186"/>
        <v>12813865.938446978</v>
      </c>
      <c r="O527" s="52"/>
      <c r="P527" s="79">
        <v>687023.047624161</v>
      </c>
      <c r="Q527" s="79"/>
      <c r="R527" s="79">
        <f t="shared" si="185"/>
        <v>1425904.3699999999</v>
      </c>
      <c r="S527" s="79">
        <f>+AS527</f>
        <v>9996505.4600000009</v>
      </c>
      <c r="T527" s="79">
        <f>+'Приложение №2'!E527-'Приложение №1'!P527-'Приложение №1'!R527-'Приложение №1'!S527</f>
        <v>704433.06082281657</v>
      </c>
      <c r="U527" s="79">
        <f t="shared" si="187"/>
        <v>3463.0198201305279</v>
      </c>
      <c r="V527" s="79">
        <v>1222.2830200640001</v>
      </c>
      <c r="W527" s="95" t="s">
        <v>623</v>
      </c>
      <c r="X527" s="36" t="e">
        <f>+#REF!-'[1]Приложение №1'!$P962</f>
        <v>#REF!</v>
      </c>
      <c r="Z527" s="38">
        <f>SUM(AA527:AO527)</f>
        <v>14237628.820496641</v>
      </c>
      <c r="AA527" s="34">
        <v>0</v>
      </c>
      <c r="AB527" s="34">
        <v>0</v>
      </c>
      <c r="AC527" s="34">
        <v>0</v>
      </c>
      <c r="AD527" s="34">
        <v>0</v>
      </c>
      <c r="AE527" s="34">
        <v>0</v>
      </c>
      <c r="AF527" s="34"/>
      <c r="AG527" s="34">
        <v>0</v>
      </c>
      <c r="AH527" s="34">
        <v>0</v>
      </c>
      <c r="AI527" s="34">
        <v>12539649.207364213</v>
      </c>
      <c r="AJ527" s="34">
        <v>0</v>
      </c>
      <c r="AK527" s="34">
        <v>0</v>
      </c>
      <c r="AL527" s="34">
        <v>0</v>
      </c>
      <c r="AM527" s="34">
        <v>1281386.5938446978</v>
      </c>
      <c r="AN527" s="39">
        <v>142376.28820496643</v>
      </c>
      <c r="AO527" s="40">
        <v>274216.73108276533</v>
      </c>
      <c r="AP527" s="114">
        <f>+N527-'Приложение №2'!E527</f>
        <v>0</v>
      </c>
      <c r="AQ527" s="1">
        <f>1892593.7-868018.53</f>
        <v>1024575.1699999999</v>
      </c>
      <c r="AR527" s="1">
        <f>+(K527*10+L527*20)*12*0.85</f>
        <v>401329.2</v>
      </c>
      <c r="AS527" s="1">
        <f>+(K527*10+L527*20)*12*30-4168054.54</f>
        <v>9996505.4600000009</v>
      </c>
      <c r="AT527" s="36">
        <f t="shared" si="150"/>
        <v>0</v>
      </c>
      <c r="AU527" s="36">
        <f>+P527-'[10]Приложение №1'!$P507</f>
        <v>0</v>
      </c>
      <c r="AV527" s="36">
        <f>+Q527-'[10]Приложение №1'!$Q507</f>
        <v>0</v>
      </c>
      <c r="AW527" s="36">
        <f>+R527-'[10]Приложение №1'!$R507</f>
        <v>0</v>
      </c>
      <c r="AX527" s="36">
        <f>+S527-'[10]Приложение №1'!$S507</f>
        <v>0</v>
      </c>
      <c r="AY527" s="36">
        <f>+T527-'[10]Приложение №1'!$T507</f>
        <v>0</v>
      </c>
    </row>
    <row r="528" spans="1:51" x14ac:dyDescent="0.25">
      <c r="A528" s="100">
        <f t="shared" si="180"/>
        <v>512</v>
      </c>
      <c r="B528" s="101">
        <f t="shared" si="181"/>
        <v>57</v>
      </c>
      <c r="C528" s="92" t="s">
        <v>546</v>
      </c>
      <c r="D528" s="92" t="s">
        <v>66</v>
      </c>
      <c r="E528" s="93">
        <v>1983</v>
      </c>
      <c r="F528" s="93">
        <v>2015</v>
      </c>
      <c r="G528" s="93" t="s">
        <v>548</v>
      </c>
      <c r="H528" s="93">
        <v>5</v>
      </c>
      <c r="I528" s="93">
        <v>4</v>
      </c>
      <c r="J528" s="52">
        <v>4471.8999999999996</v>
      </c>
      <c r="K528" s="52">
        <v>3791</v>
      </c>
      <c r="L528" s="52">
        <v>256.8</v>
      </c>
      <c r="M528" s="94">
        <v>156</v>
      </c>
      <c r="N528" s="78">
        <f t="shared" si="186"/>
        <v>30321154.784761567</v>
      </c>
      <c r="O528" s="52"/>
      <c r="P528" s="79">
        <v>5162464.244825148</v>
      </c>
      <c r="Q528" s="79"/>
      <c r="R528" s="79">
        <f t="shared" si="185"/>
        <v>0</v>
      </c>
      <c r="S528" s="79">
        <f>+AS528</f>
        <v>6559427.6825673096</v>
      </c>
      <c r="T528" s="79">
        <f>+'Приложение №2'!E528-'Приложение №1'!P528-'Приложение №1'!R528-'Приложение №1'!S528</f>
        <v>18599262.85736911</v>
      </c>
      <c r="U528" s="79">
        <f t="shared" si="187"/>
        <v>7998.1943510318033</v>
      </c>
      <c r="V528" s="79">
        <v>1223.2830200640001</v>
      </c>
      <c r="W528" s="95" t="s">
        <v>623</v>
      </c>
      <c r="X528" s="36" t="e">
        <f>+#REF!-'[1]Приложение №1'!$P369</f>
        <v>#REF!</v>
      </c>
      <c r="Z528" s="38">
        <f>SUM(AA528:AO528)</f>
        <v>30449371.414761566</v>
      </c>
      <c r="AA528" s="34">
        <v>0</v>
      </c>
      <c r="AB528" s="34">
        <v>0</v>
      </c>
      <c r="AC528" s="34">
        <v>0</v>
      </c>
      <c r="AD528" s="34">
        <v>0</v>
      </c>
      <c r="AE528" s="34">
        <v>0</v>
      </c>
      <c r="AF528" s="34"/>
      <c r="AG528" s="34">
        <v>0</v>
      </c>
      <c r="AH528" s="34">
        <v>0</v>
      </c>
      <c r="AI528" s="34">
        <v>0</v>
      </c>
      <c r="AJ528" s="34">
        <v>0</v>
      </c>
      <c r="AK528" s="34">
        <v>29741216.056796018</v>
      </c>
      <c r="AL528" s="34">
        <v>0</v>
      </c>
      <c r="AM528" s="34">
        <v>104216.63</v>
      </c>
      <c r="AN528" s="34">
        <v>24000</v>
      </c>
      <c r="AO528" s="40">
        <v>579938.72796554875</v>
      </c>
      <c r="AP528" s="114">
        <f>+N528-'Приложение №2'!E528</f>
        <v>0</v>
      </c>
      <c r="AQ528" s="36">
        <f>1796152.17-R260</f>
        <v>-439069.20000000019</v>
      </c>
      <c r="AR528" s="1">
        <f>+(K528*10+L528*20)*12*0.85</f>
        <v>439069.2</v>
      </c>
      <c r="AS528" s="1">
        <f>+(K528*10+L528*20)*12*30-S260</f>
        <v>6559427.6825673096</v>
      </c>
      <c r="AT528" s="36">
        <f t="shared" ref="AT528:AT591" si="188">+S528-AS528</f>
        <v>0</v>
      </c>
      <c r="AU528" s="36">
        <f>+P528-'[10]Приложение №1'!$P508</f>
        <v>0</v>
      </c>
      <c r="AV528" s="36">
        <f>+Q528-'[10]Приложение №1'!$Q508</f>
        <v>0</v>
      </c>
      <c r="AW528" s="36">
        <f>+R528-'[10]Приложение №1'!$R508</f>
        <v>0</v>
      </c>
      <c r="AX528" s="36">
        <f>+S528-'[10]Приложение №1'!$S508</f>
        <v>0</v>
      </c>
      <c r="AY528" s="36">
        <f>+T528-'[10]Приложение №1'!$T508</f>
        <v>0</v>
      </c>
    </row>
    <row r="529" spans="1:51" x14ac:dyDescent="0.25">
      <c r="A529" s="100">
        <f t="shared" si="180"/>
        <v>513</v>
      </c>
      <c r="B529" s="101">
        <f t="shared" si="181"/>
        <v>58</v>
      </c>
      <c r="C529" s="92" t="s">
        <v>546</v>
      </c>
      <c r="D529" s="92" t="s">
        <v>750</v>
      </c>
      <c r="E529" s="93">
        <v>1983</v>
      </c>
      <c r="F529" s="93">
        <v>2015</v>
      </c>
      <c r="G529" s="93" t="s">
        <v>548</v>
      </c>
      <c r="H529" s="93">
        <v>5</v>
      </c>
      <c r="I529" s="93">
        <v>4</v>
      </c>
      <c r="J529" s="52">
        <v>4470.7</v>
      </c>
      <c r="K529" s="52">
        <v>3912.6</v>
      </c>
      <c r="L529" s="52">
        <v>0</v>
      </c>
      <c r="M529" s="94">
        <v>167</v>
      </c>
      <c r="N529" s="78">
        <f t="shared" si="186"/>
        <v>18644724.211052157</v>
      </c>
      <c r="O529" s="52"/>
      <c r="P529" s="79">
        <f>+'Приложение №2'!E529-'Приложение №1'!R529-'Приложение №1'!S529</f>
        <v>2021287.1010521576</v>
      </c>
      <c r="Q529" s="79"/>
      <c r="R529" s="79">
        <f t="shared" si="185"/>
        <v>2538077.1100000003</v>
      </c>
      <c r="S529" s="79">
        <f>+AS529</f>
        <v>14085360</v>
      </c>
      <c r="T529" s="79"/>
      <c r="U529" s="39">
        <f t="shared" si="187"/>
        <v>4765.3029215999995</v>
      </c>
      <c r="V529" s="39">
        <v>1224.2830200640001</v>
      </c>
      <c r="W529" s="95" t="s">
        <v>623</v>
      </c>
      <c r="X529" s="36"/>
      <c r="Z529" s="38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40"/>
      <c r="AP529" s="114">
        <f>+N529-'Приложение №2'!E529</f>
        <v>0</v>
      </c>
      <c r="AQ529" s="31">
        <v>2138991.91</v>
      </c>
      <c r="AR529" s="1">
        <f>+(K529*10+L529*20)*12*0.85</f>
        <v>399085.2</v>
      </c>
      <c r="AS529" s="1">
        <f>+(K529*10+L529*20)*12*30</f>
        <v>14085360</v>
      </c>
      <c r="AT529" s="36">
        <f t="shared" si="188"/>
        <v>0</v>
      </c>
      <c r="AU529" s="36"/>
      <c r="AV529" s="36"/>
      <c r="AW529" s="36"/>
      <c r="AX529" s="36"/>
      <c r="AY529" s="36"/>
    </row>
    <row r="530" spans="1:51" x14ac:dyDescent="0.25">
      <c r="A530" s="100">
        <f t="shared" si="180"/>
        <v>514</v>
      </c>
      <c r="B530" s="101">
        <f t="shared" si="181"/>
        <v>59</v>
      </c>
      <c r="C530" s="92" t="s">
        <v>546</v>
      </c>
      <c r="D530" s="92" t="s">
        <v>160</v>
      </c>
      <c r="E530" s="93">
        <v>1992</v>
      </c>
      <c r="F530" s="93">
        <v>2012</v>
      </c>
      <c r="G530" s="93" t="s">
        <v>548</v>
      </c>
      <c r="H530" s="93">
        <v>9</v>
      </c>
      <c r="I530" s="93">
        <v>2</v>
      </c>
      <c r="J530" s="52">
        <v>6461</v>
      </c>
      <c r="K530" s="52">
        <v>5606</v>
      </c>
      <c r="L530" s="52">
        <v>127.2</v>
      </c>
      <c r="M530" s="94">
        <v>222</v>
      </c>
      <c r="N530" s="78">
        <f t="shared" si="186"/>
        <v>13744076.860234279</v>
      </c>
      <c r="O530" s="52"/>
      <c r="P530" s="79"/>
      <c r="Q530" s="79"/>
      <c r="R530" s="79">
        <f t="shared" si="185"/>
        <v>4082540.3367999997</v>
      </c>
      <c r="S530" s="79">
        <f>+'Приложение №2'!E530-'Приложение №1'!R530</f>
        <v>9661536.5234342795</v>
      </c>
      <c r="T530" s="79">
        <v>0</v>
      </c>
      <c r="U530" s="79">
        <f t="shared" si="187"/>
        <v>2451.6726472055439</v>
      </c>
      <c r="V530" s="79">
        <v>1225.2830200640001</v>
      </c>
      <c r="W530" s="95" t="s">
        <v>623</v>
      </c>
      <c r="X530" s="36" t="e">
        <f>+#REF!-'[1]Приложение №1'!$P963</f>
        <v>#REF!</v>
      </c>
      <c r="Z530" s="38">
        <f t="shared" ref="Z530:Z551" si="189">SUM(AA530:AO530)</f>
        <v>20270690.991399139</v>
      </c>
      <c r="AA530" s="34">
        <v>13437177.92113563</v>
      </c>
      <c r="AB530" s="34">
        <v>0</v>
      </c>
      <c r="AC530" s="34">
        <v>3970815.0889603682</v>
      </c>
      <c r="AD530" s="34">
        <v>0</v>
      </c>
      <c r="AE530" s="34">
        <v>0</v>
      </c>
      <c r="AF530" s="34"/>
      <c r="AG530" s="34">
        <v>596995.06026331545</v>
      </c>
      <c r="AH530" s="34">
        <v>0</v>
      </c>
      <c r="AI530" s="34">
        <v>0</v>
      </c>
      <c r="AJ530" s="34">
        <v>0</v>
      </c>
      <c r="AK530" s="34">
        <v>0</v>
      </c>
      <c r="AL530" s="34">
        <v>0</v>
      </c>
      <c r="AM530" s="34">
        <v>1669263.3882914896</v>
      </c>
      <c r="AN530" s="39">
        <v>202706.9099139914</v>
      </c>
      <c r="AO530" s="40">
        <v>393732.62283434434</v>
      </c>
      <c r="AP530" s="114">
        <f>+N530-'Приложение №2'!E530</f>
        <v>0</v>
      </c>
      <c r="AQ530" s="1">
        <v>3293383.84</v>
      </c>
      <c r="AR530" s="1">
        <f>+(K530*13.29+L530*22.52)*12*0.85</f>
        <v>789156.49679999985</v>
      </c>
      <c r="AS530" s="1">
        <f>+(K530*13.29+L530*22.52)*12*30</f>
        <v>27852582.239999995</v>
      </c>
      <c r="AT530" s="36">
        <f t="shared" si="188"/>
        <v>-18191045.716565713</v>
      </c>
      <c r="AU530" s="36">
        <f>+P530-'[10]Приложение №1'!$P509</f>
        <v>0</v>
      </c>
      <c r="AV530" s="36">
        <f>+Q530-'[10]Приложение №1'!$Q509</f>
        <v>0</v>
      </c>
      <c r="AW530" s="36">
        <f>+R530-'[10]Приложение №1'!$R509</f>
        <v>0</v>
      </c>
      <c r="AX530" s="36">
        <f>+S530-'[10]Приложение №1'!$S509</f>
        <v>0</v>
      </c>
      <c r="AY530" s="36">
        <f>+T530-'[10]Приложение №1'!$T509</f>
        <v>0</v>
      </c>
    </row>
    <row r="531" spans="1:51" x14ac:dyDescent="0.25">
      <c r="A531" s="100">
        <f t="shared" si="180"/>
        <v>515</v>
      </c>
      <c r="B531" s="101">
        <f t="shared" si="181"/>
        <v>60</v>
      </c>
      <c r="C531" s="92" t="s">
        <v>546</v>
      </c>
      <c r="D531" s="92" t="s">
        <v>67</v>
      </c>
      <c r="E531" s="93">
        <v>1992</v>
      </c>
      <c r="F531" s="93">
        <v>2017</v>
      </c>
      <c r="G531" s="93" t="s">
        <v>548</v>
      </c>
      <c r="H531" s="93">
        <v>9</v>
      </c>
      <c r="I531" s="93">
        <v>2</v>
      </c>
      <c r="J531" s="52">
        <v>6450</v>
      </c>
      <c r="K531" s="52">
        <v>5551</v>
      </c>
      <c r="L531" s="52">
        <v>31</v>
      </c>
      <c r="M531" s="94">
        <v>215</v>
      </c>
      <c r="N531" s="78">
        <f t="shared" si="186"/>
        <v>18619115.200956475</v>
      </c>
      <c r="O531" s="52"/>
      <c r="P531" s="79"/>
      <c r="Q531" s="79"/>
      <c r="R531" s="79">
        <f t="shared" si="185"/>
        <v>1799839.3219999999</v>
      </c>
      <c r="S531" s="79">
        <f>+'Приложение №2'!E531-'Приложение №1'!P531-'Приложение №1'!Q531-'Приложение №1'!R531</f>
        <v>16819275.878956474</v>
      </c>
      <c r="T531" s="79"/>
      <c r="U531" s="79">
        <f t="shared" si="187"/>
        <v>3354.1911729339713</v>
      </c>
      <c r="V531" s="79">
        <v>1226.2830200640001</v>
      </c>
      <c r="W531" s="95" t="s">
        <v>623</v>
      </c>
      <c r="X531" s="36" t="e">
        <f>+#REF!-'[1]Приложение №1'!$P964</f>
        <v>#REF!</v>
      </c>
      <c r="Z531" s="38">
        <f t="shared" si="189"/>
        <v>39482783.303666979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/>
      <c r="AG531" s="34">
        <v>0</v>
      </c>
      <c r="AH531" s="34">
        <v>0</v>
      </c>
      <c r="AI531" s="34">
        <v>0</v>
      </c>
      <c r="AJ531" s="34">
        <v>0</v>
      </c>
      <c r="AK531" s="34">
        <v>38467833.172710508</v>
      </c>
      <c r="AL531" s="34">
        <v>0</v>
      </c>
      <c r="AM531" s="34">
        <v>149736.53</v>
      </c>
      <c r="AN531" s="34">
        <v>24000</v>
      </c>
      <c r="AO531" s="40">
        <v>841213.6009564735</v>
      </c>
      <c r="AP531" s="114">
        <f>+N531-'Приложение №2'!E531</f>
        <v>0</v>
      </c>
      <c r="AQ531" s="1">
        <f>3463402.89-'[3]Приложение №1'!$R$346</f>
        <v>1040236.04</v>
      </c>
      <c r="AR531" s="1">
        <f>+(K531*13.29+L531*22.52)*12*0.85</f>
        <v>759603.28199999989</v>
      </c>
      <c r="AS531" s="1">
        <f>+(K531*13.29+L531*22.52)*12*30-'[3]Приложение №1'!$S$346</f>
        <v>25928484.029999997</v>
      </c>
      <c r="AT531" s="36">
        <f t="shared" si="188"/>
        <v>-9109208.1510435231</v>
      </c>
      <c r="AU531" s="36">
        <f>+P531-'[10]Приложение №1'!$P510</f>
        <v>0</v>
      </c>
      <c r="AV531" s="36">
        <f>+Q531-'[10]Приложение №1'!$Q510</f>
        <v>0</v>
      </c>
      <c r="AW531" s="36">
        <f>+R531-'[10]Приложение №1'!$R510</f>
        <v>0</v>
      </c>
      <c r="AX531" s="36">
        <f>+S531-'[10]Приложение №1'!$S510</f>
        <v>0</v>
      </c>
      <c r="AY531" s="36">
        <f>+T531-'[10]Приложение №1'!$T510</f>
        <v>0</v>
      </c>
    </row>
    <row r="532" spans="1:51" x14ac:dyDescent="0.25">
      <c r="A532" s="100">
        <f t="shared" si="180"/>
        <v>516</v>
      </c>
      <c r="B532" s="101">
        <f t="shared" si="181"/>
        <v>61</v>
      </c>
      <c r="C532" s="92" t="s">
        <v>546</v>
      </c>
      <c r="D532" s="92" t="s">
        <v>299</v>
      </c>
      <c r="E532" s="93">
        <v>1992</v>
      </c>
      <c r="F532" s="93">
        <v>1992</v>
      </c>
      <c r="G532" s="93" t="s">
        <v>45</v>
      </c>
      <c r="H532" s="93">
        <v>2</v>
      </c>
      <c r="I532" s="93">
        <v>8</v>
      </c>
      <c r="J532" s="52">
        <v>962.7</v>
      </c>
      <c r="K532" s="52">
        <v>961.6</v>
      </c>
      <c r="L532" s="52">
        <v>0</v>
      </c>
      <c r="M532" s="94">
        <v>42</v>
      </c>
      <c r="N532" s="78">
        <f t="shared" si="186"/>
        <v>20033884.560000002</v>
      </c>
      <c r="O532" s="52"/>
      <c r="P532" s="79">
        <f>3229187.718+3305635.25-6000000</f>
        <v>534822.96800000034</v>
      </c>
      <c r="Q532" s="79"/>
      <c r="R532" s="79">
        <f t="shared" si="185"/>
        <v>603918.38</v>
      </c>
      <c r="S532" s="79">
        <f>+AS532</f>
        <v>3461760</v>
      </c>
      <c r="T532" s="79">
        <f>+'Приложение №2'!E532-'Приложение №1'!P532-'Приложение №1'!R532-'Приложение №1'!S532</f>
        <v>15433383.212000001</v>
      </c>
      <c r="U532" s="79">
        <f t="shared" si="187"/>
        <v>20833.906572379368</v>
      </c>
      <c r="V532" s="79">
        <v>1227.2830200640001</v>
      </c>
      <c r="W532" s="95" t="s">
        <v>623</v>
      </c>
      <c r="X532" s="36" t="e">
        <f>+#REF!-'[1]Приложение №1'!$P966</f>
        <v>#REF!</v>
      </c>
      <c r="Z532" s="38">
        <f t="shared" si="189"/>
        <v>20215689.170000002</v>
      </c>
      <c r="AA532" s="34">
        <v>0</v>
      </c>
      <c r="AB532" s="34">
        <v>0</v>
      </c>
      <c r="AC532" s="34">
        <v>0</v>
      </c>
      <c r="AD532" s="34">
        <v>0</v>
      </c>
      <c r="AE532" s="34">
        <v>0</v>
      </c>
      <c r="AF532" s="34"/>
      <c r="AG532" s="34">
        <v>0</v>
      </c>
      <c r="AH532" s="34">
        <v>0</v>
      </c>
      <c r="AI532" s="34">
        <v>8186116.5976968007</v>
      </c>
      <c r="AJ532" s="34">
        <v>0</v>
      </c>
      <c r="AK532" s="34">
        <v>9511775.5987569001</v>
      </c>
      <c r="AL532" s="34">
        <v>0</v>
      </c>
      <c r="AM532" s="34">
        <v>1928623.0238000001</v>
      </c>
      <c r="AN532" s="39">
        <v>202156.89170000004</v>
      </c>
      <c r="AO532" s="40">
        <v>387017.05804630002</v>
      </c>
      <c r="AP532" s="114">
        <f>+N532-'Приложение №2'!E532</f>
        <v>0</v>
      </c>
      <c r="AQ532" s="1">
        <v>505835.18</v>
      </c>
      <c r="AR532" s="1">
        <f>+(K532*10+L532*20)*12*0.85</f>
        <v>98083.199999999997</v>
      </c>
      <c r="AS532" s="1">
        <f>+(K532*10+L532*20)*12*30</f>
        <v>3461760</v>
      </c>
      <c r="AT532" s="36">
        <f t="shared" si="188"/>
        <v>0</v>
      </c>
      <c r="AU532" s="36">
        <f>+P532-'[10]Приложение №1'!$P511</f>
        <v>0</v>
      </c>
      <c r="AV532" s="36">
        <f>+Q532-'[10]Приложение №1'!$Q511</f>
        <v>0</v>
      </c>
      <c r="AW532" s="36">
        <f>+R532-'[10]Приложение №1'!$R511</f>
        <v>0</v>
      </c>
      <c r="AX532" s="36">
        <f>+S532-'[10]Приложение №1'!$S511</f>
        <v>0</v>
      </c>
      <c r="AY532" s="36">
        <f>+T532-'[10]Приложение №1'!$T511</f>
        <v>0</v>
      </c>
    </row>
    <row r="533" spans="1:51" x14ac:dyDescent="0.25">
      <c r="A533" s="100">
        <f t="shared" ref="A533:A562" si="190">+A532+1</f>
        <v>517</v>
      </c>
      <c r="B533" s="101">
        <f t="shared" ref="B533:B562" si="191">+B532+1</f>
        <v>62</v>
      </c>
      <c r="C533" s="92" t="s">
        <v>546</v>
      </c>
      <c r="D533" s="92" t="s">
        <v>300</v>
      </c>
      <c r="E533" s="93">
        <v>1984</v>
      </c>
      <c r="F533" s="93">
        <v>2016</v>
      </c>
      <c r="G533" s="93" t="s">
        <v>548</v>
      </c>
      <c r="H533" s="93">
        <v>5</v>
      </c>
      <c r="I533" s="93">
        <v>4</v>
      </c>
      <c r="J533" s="52">
        <v>5755.6</v>
      </c>
      <c r="K533" s="52">
        <v>4829.1000000000004</v>
      </c>
      <c r="L533" s="52">
        <v>0</v>
      </c>
      <c r="M533" s="94">
        <v>186</v>
      </c>
      <c r="N533" s="78">
        <f t="shared" si="186"/>
        <v>32986394.763732113</v>
      </c>
      <c r="O533" s="52"/>
      <c r="P533" s="79">
        <v>3288801.0671485327</v>
      </c>
      <c r="Q533" s="79"/>
      <c r="R533" s="79">
        <f t="shared" si="185"/>
        <v>2704214.54</v>
      </c>
      <c r="S533" s="79">
        <f>+AS533</f>
        <v>17384760</v>
      </c>
      <c r="T533" s="79">
        <f>+'Приложение №2'!E533-'Приложение №1'!P533-'Приложение №1'!R533-'Приложение №1'!S533</f>
        <v>9608619.1565835811</v>
      </c>
      <c r="U533" s="79">
        <f t="shared" si="187"/>
        <v>6830.7541288712409</v>
      </c>
      <c r="V533" s="79">
        <v>1228.2830200640001</v>
      </c>
      <c r="W533" s="95" t="s">
        <v>623</v>
      </c>
      <c r="X533" s="36" t="e">
        <f>+#REF!-'[1]Приложение №1'!$P967</f>
        <v>#REF!</v>
      </c>
      <c r="Z533" s="38">
        <f t="shared" si="189"/>
        <v>33258616.608594127</v>
      </c>
      <c r="AA533" s="34">
        <v>9139483.8463669065</v>
      </c>
      <c r="AB533" s="34">
        <v>0</v>
      </c>
      <c r="AC533" s="34">
        <v>0</v>
      </c>
      <c r="AD533" s="34">
        <v>3864839.2348521813</v>
      </c>
      <c r="AE533" s="34">
        <v>0</v>
      </c>
      <c r="AF533" s="34"/>
      <c r="AG533" s="34">
        <v>397616.119024474</v>
      </c>
      <c r="AH533" s="34">
        <v>0</v>
      </c>
      <c r="AI533" s="34">
        <v>15843387.174315393</v>
      </c>
      <c r="AJ533" s="34">
        <v>0</v>
      </c>
      <c r="AK533" s="34">
        <v>0</v>
      </c>
      <c r="AL533" s="34">
        <v>0</v>
      </c>
      <c r="AM533" s="34">
        <v>3041168.0119349672</v>
      </c>
      <c r="AN533" s="39">
        <v>332586.16608594125</v>
      </c>
      <c r="AO533" s="40">
        <v>639536.05601426703</v>
      </c>
      <c r="AP533" s="114">
        <f>+N533-'Приложение №2'!E533</f>
        <v>0</v>
      </c>
      <c r="AQ533" s="42">
        <v>2211646.34</v>
      </c>
      <c r="AR533" s="1">
        <f>+(K533*10+L533*20)*12*0.85</f>
        <v>492568.2</v>
      </c>
      <c r="AS533" s="1">
        <f>+(K533*10+L533*20)*12*30</f>
        <v>17384760</v>
      </c>
      <c r="AT533" s="36">
        <f t="shared" si="188"/>
        <v>0</v>
      </c>
      <c r="AU533" s="36">
        <f>+P533-'[10]Приложение №1'!$P512</f>
        <v>0</v>
      </c>
      <c r="AV533" s="36">
        <f>+Q533-'[10]Приложение №1'!$Q512</f>
        <v>0</v>
      </c>
      <c r="AW533" s="36">
        <f>+R533-'[10]Приложение №1'!$R512</f>
        <v>0</v>
      </c>
      <c r="AX533" s="36">
        <f>+S533-'[10]Приложение №1'!$S512</f>
        <v>0</v>
      </c>
      <c r="AY533" s="36">
        <f>+T533-'[10]Приложение №1'!$T512</f>
        <v>0</v>
      </c>
    </row>
    <row r="534" spans="1:51" x14ac:dyDescent="0.25">
      <c r="A534" s="100">
        <f t="shared" si="190"/>
        <v>518</v>
      </c>
      <c r="B534" s="101">
        <f t="shared" si="191"/>
        <v>63</v>
      </c>
      <c r="C534" s="92" t="s">
        <v>546</v>
      </c>
      <c r="D534" s="92" t="s">
        <v>165</v>
      </c>
      <c r="E534" s="93">
        <v>1988</v>
      </c>
      <c r="F534" s="93">
        <v>2017</v>
      </c>
      <c r="G534" s="93" t="s">
        <v>548</v>
      </c>
      <c r="H534" s="93">
        <v>9</v>
      </c>
      <c r="I534" s="93">
        <v>3</v>
      </c>
      <c r="J534" s="52">
        <v>8927</v>
      </c>
      <c r="K534" s="52">
        <v>7116.5</v>
      </c>
      <c r="L534" s="52">
        <v>0</v>
      </c>
      <c r="M534" s="94">
        <v>291</v>
      </c>
      <c r="N534" s="78">
        <f t="shared" si="186"/>
        <v>7562846.0122871753</v>
      </c>
      <c r="O534" s="52"/>
      <c r="P534" s="79"/>
      <c r="Q534" s="79"/>
      <c r="R534" s="79">
        <f t="shared" si="185"/>
        <v>5418954.5269999998</v>
      </c>
      <c r="S534" s="79">
        <f>+'Приложение №2'!E534-'Приложение №1'!R534</f>
        <v>2143891.4852871755</v>
      </c>
      <c r="T534" s="79">
        <v>0</v>
      </c>
      <c r="U534" s="79">
        <f t="shared" si="187"/>
        <v>1062.7198780702838</v>
      </c>
      <c r="V534" s="79">
        <v>1229.2830200640001</v>
      </c>
      <c r="W534" s="95" t="s">
        <v>623</v>
      </c>
      <c r="X534" s="36" t="e">
        <f>+#REF!-'[1]Приложение №1'!$P968</f>
        <v>#REF!</v>
      </c>
      <c r="Z534" s="38">
        <f t="shared" si="189"/>
        <v>8403162.2358746398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/>
      <c r="AG534" s="34">
        <v>0</v>
      </c>
      <c r="AH534" s="34">
        <v>0</v>
      </c>
      <c r="AI534" s="34">
        <v>7401001.10762423</v>
      </c>
      <c r="AJ534" s="34">
        <v>0</v>
      </c>
      <c r="AK534" s="34">
        <v>0</v>
      </c>
      <c r="AL534" s="34">
        <v>0</v>
      </c>
      <c r="AM534" s="34">
        <v>756284.6012287176</v>
      </c>
      <c r="AN534" s="39">
        <v>84031.622358746405</v>
      </c>
      <c r="AO534" s="40">
        <v>161844.90466294557</v>
      </c>
      <c r="AP534" s="114">
        <f>+N534-'Приложение №2'!E534</f>
        <v>0</v>
      </c>
      <c r="AQ534" s="1">
        <v>4454256.0199999996</v>
      </c>
      <c r="AR534" s="1">
        <f>+(K534*13.29+L534*22.52)*12*0.85</f>
        <v>964698.50699999987</v>
      </c>
      <c r="AS534" s="1">
        <f>+(K534*13.29+L534*22.52)*12*30</f>
        <v>34048182.599999994</v>
      </c>
      <c r="AT534" s="36">
        <f t="shared" si="188"/>
        <v>-31904291.114712819</v>
      </c>
      <c r="AU534" s="36">
        <f>+P534-'[10]Приложение №1'!$P513</f>
        <v>0</v>
      </c>
      <c r="AV534" s="36">
        <f>+Q534-'[10]Приложение №1'!$Q513</f>
        <v>0</v>
      </c>
      <c r="AW534" s="36">
        <f>+R534-'[10]Приложение №1'!$R513</f>
        <v>0</v>
      </c>
      <c r="AX534" s="36">
        <f>+S534-'[10]Приложение №1'!$S513</f>
        <v>0</v>
      </c>
      <c r="AY534" s="36">
        <f>+T534-'[10]Приложение №1'!$T513</f>
        <v>0</v>
      </c>
    </row>
    <row r="535" spans="1:51" x14ac:dyDescent="0.25">
      <c r="A535" s="100">
        <f t="shared" si="190"/>
        <v>519</v>
      </c>
      <c r="B535" s="101">
        <f t="shared" si="191"/>
        <v>64</v>
      </c>
      <c r="C535" s="92" t="s">
        <v>546</v>
      </c>
      <c r="D535" s="92" t="s">
        <v>161</v>
      </c>
      <c r="E535" s="93">
        <v>1996</v>
      </c>
      <c r="F535" s="93">
        <v>1996</v>
      </c>
      <c r="G535" s="93" t="s">
        <v>45</v>
      </c>
      <c r="H535" s="93">
        <v>3</v>
      </c>
      <c r="I535" s="93">
        <v>2</v>
      </c>
      <c r="J535" s="52">
        <v>1212.9000000000001</v>
      </c>
      <c r="K535" s="52">
        <v>969.5</v>
      </c>
      <c r="L535" s="52">
        <v>83.1</v>
      </c>
      <c r="M535" s="94">
        <v>29</v>
      </c>
      <c r="N535" s="78">
        <f t="shared" si="186"/>
        <v>6797608.8843123196</v>
      </c>
      <c r="O535" s="52"/>
      <c r="P535" s="79">
        <f>1035981.19203952+28011.37</f>
        <v>1063992.5620395201</v>
      </c>
      <c r="Q535" s="79"/>
      <c r="R535" s="79">
        <f t="shared" si="185"/>
        <v>647279.99</v>
      </c>
      <c r="S535" s="79">
        <f>+AS535</f>
        <v>4088520</v>
      </c>
      <c r="T535" s="79">
        <f>+'Приложение №2'!E535-'Приложение №1'!P535-'Приложение №1'!Q535-'Приложение №1'!R535-'Приложение №1'!S535</f>
        <v>997816.33227279969</v>
      </c>
      <c r="U535" s="79">
        <f t="shared" si="187"/>
        <v>7011.4583644273534</v>
      </c>
      <c r="V535" s="79">
        <v>1230.2830200640001</v>
      </c>
      <c r="W535" s="95" t="s">
        <v>623</v>
      </c>
      <c r="X535" s="36" t="e">
        <f>+#REF!-'[1]Приложение №1'!$P596</f>
        <v>#REF!</v>
      </c>
      <c r="Z535" s="38">
        <f t="shared" si="189"/>
        <v>8757819.8400000017</v>
      </c>
      <c r="AA535" s="34">
        <v>4004514.1821484803</v>
      </c>
      <c r="AB535" s="34">
        <v>2086346.4776985601</v>
      </c>
      <c r="AC535" s="34">
        <v>863302.14653759997</v>
      </c>
      <c r="AD535" s="34">
        <v>448610.79529728007</v>
      </c>
      <c r="AE535" s="34">
        <v>0</v>
      </c>
      <c r="AF535" s="34"/>
      <c r="AG535" s="34">
        <v>327305.36184192001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771121.50719999999</v>
      </c>
      <c r="AN535" s="39">
        <v>87578.198400000023</v>
      </c>
      <c r="AO535" s="40">
        <v>169041.17087616003</v>
      </c>
      <c r="AP535" s="114">
        <f>+N535-'Приложение №2'!E535</f>
        <v>0</v>
      </c>
      <c r="AQ535" s="41">
        <v>531438.59</v>
      </c>
      <c r="AR535" s="1">
        <f>+(K535*10+L535*20)*12*0.85</f>
        <v>115841.4</v>
      </c>
      <c r="AS535" s="1">
        <f>+(K535*10+L535*20)*12*30</f>
        <v>4088520</v>
      </c>
      <c r="AT535" s="36">
        <f t="shared" si="188"/>
        <v>0</v>
      </c>
      <c r="AU535" s="36">
        <f>+P535-'[10]Приложение №1'!$P514</f>
        <v>0</v>
      </c>
      <c r="AV535" s="36">
        <f>+Q535-'[10]Приложение №1'!$Q514</f>
        <v>0</v>
      </c>
      <c r="AW535" s="36">
        <f>+R535-'[10]Приложение №1'!$R514</f>
        <v>0</v>
      </c>
      <c r="AX535" s="36">
        <f>+S535-'[10]Приложение №1'!$S514</f>
        <v>0</v>
      </c>
      <c r="AY535" s="36">
        <f>+T535-'[10]Приложение №1'!$T514</f>
        <v>0</v>
      </c>
    </row>
    <row r="536" spans="1:51" x14ac:dyDescent="0.25">
      <c r="A536" s="100">
        <f t="shared" si="190"/>
        <v>520</v>
      </c>
      <c r="B536" s="101">
        <f t="shared" si="191"/>
        <v>65</v>
      </c>
      <c r="C536" s="92" t="s">
        <v>546</v>
      </c>
      <c r="D536" s="92" t="s">
        <v>162</v>
      </c>
      <c r="E536" s="93">
        <v>1983</v>
      </c>
      <c r="F536" s="93">
        <v>2007</v>
      </c>
      <c r="G536" s="93" t="s">
        <v>548</v>
      </c>
      <c r="H536" s="93">
        <v>5</v>
      </c>
      <c r="I536" s="93">
        <v>3</v>
      </c>
      <c r="J536" s="52">
        <v>5113.2</v>
      </c>
      <c r="K536" s="52">
        <v>4295.2</v>
      </c>
      <c r="L536" s="52">
        <v>0</v>
      </c>
      <c r="M536" s="94">
        <v>187</v>
      </c>
      <c r="N536" s="78">
        <f t="shared" si="186"/>
        <v>3323108.484322099</v>
      </c>
      <c r="O536" s="52"/>
      <c r="P536" s="79"/>
      <c r="Q536" s="79"/>
      <c r="R536" s="79">
        <f t="shared" si="185"/>
        <v>2453478.9500000002</v>
      </c>
      <c r="S536" s="79">
        <f>+'Приложение №2'!E536-'Приложение №1'!R536</f>
        <v>869629.53432209883</v>
      </c>
      <c r="T536" s="79">
        <v>0</v>
      </c>
      <c r="U536" s="79">
        <f t="shared" si="187"/>
        <v>773.67956889599998</v>
      </c>
      <c r="V536" s="79">
        <v>1231.2830200640001</v>
      </c>
      <c r="W536" s="95" t="s">
        <v>623</v>
      </c>
      <c r="X536" s="36" t="e">
        <f>+#REF!-'[1]Приложение №1'!$P597</f>
        <v>#REF!</v>
      </c>
      <c r="Z536" s="38">
        <f t="shared" si="189"/>
        <v>17280414.083158389</v>
      </c>
      <c r="AA536" s="34">
        <v>10767125.593739318</v>
      </c>
      <c r="AB536" s="34">
        <v>0</v>
      </c>
      <c r="AC536" s="34">
        <v>4113978.3002970773</v>
      </c>
      <c r="AD536" s="34">
        <v>0</v>
      </c>
      <c r="AE536" s="34">
        <v>0</v>
      </c>
      <c r="AF536" s="34"/>
      <c r="AG536" s="34">
        <v>447036.35546105617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1444274.3103040662</v>
      </c>
      <c r="AN536" s="39">
        <v>172804.14083158388</v>
      </c>
      <c r="AO536" s="40">
        <v>335195.38252528664</v>
      </c>
      <c r="AP536" s="114">
        <f>+N536-'Приложение №2'!E536</f>
        <v>0</v>
      </c>
      <c r="AQ536" s="1">
        <v>2015368.55</v>
      </c>
      <c r="AR536" s="1">
        <f>+(K536*10+L536*20)*12*0.85</f>
        <v>438110.39999999997</v>
      </c>
      <c r="AS536" s="1">
        <f>+(K536*10+L536*20)*12*30</f>
        <v>15462720</v>
      </c>
      <c r="AT536" s="36">
        <f t="shared" si="188"/>
        <v>-14593090.465677902</v>
      </c>
      <c r="AU536" s="36">
        <f>+P536-'[10]Приложение №1'!$P515</f>
        <v>0</v>
      </c>
      <c r="AV536" s="36">
        <f>+Q536-'[10]Приложение №1'!$Q515</f>
        <v>0</v>
      </c>
      <c r="AW536" s="36">
        <f>+R536-'[10]Приложение №1'!$R515</f>
        <v>0</v>
      </c>
      <c r="AX536" s="36">
        <f>+S536-'[10]Приложение №1'!$S515</f>
        <v>0</v>
      </c>
      <c r="AY536" s="36">
        <f>+T536-'[10]Приложение №1'!$T515</f>
        <v>0</v>
      </c>
    </row>
    <row r="537" spans="1:51" x14ac:dyDescent="0.25">
      <c r="A537" s="100">
        <f t="shared" si="190"/>
        <v>521</v>
      </c>
      <c r="B537" s="101">
        <f t="shared" si="191"/>
        <v>66</v>
      </c>
      <c r="C537" s="92" t="s">
        <v>546</v>
      </c>
      <c r="D537" s="92" t="s">
        <v>163</v>
      </c>
      <c r="E537" s="93">
        <v>1980</v>
      </c>
      <c r="F537" s="93">
        <v>2011</v>
      </c>
      <c r="G537" s="93" t="s">
        <v>548</v>
      </c>
      <c r="H537" s="93">
        <v>5</v>
      </c>
      <c r="I537" s="93">
        <v>6</v>
      </c>
      <c r="J537" s="52">
        <v>6841.9</v>
      </c>
      <c r="K537" s="52">
        <v>5717.4</v>
      </c>
      <c r="L537" s="52">
        <v>467.7</v>
      </c>
      <c r="M537" s="94">
        <v>273</v>
      </c>
      <c r="N537" s="78">
        <f t="shared" si="186"/>
        <v>25777524.930161469</v>
      </c>
      <c r="O537" s="52"/>
      <c r="P537" s="79">
        <f>+'Приложение №2'!E537-'Приложение №1'!R537-'Приложение №1'!S537</f>
        <v>0</v>
      </c>
      <c r="Q537" s="79"/>
      <c r="R537" s="79">
        <f t="shared" si="185"/>
        <v>3647493.98</v>
      </c>
      <c r="S537" s="79">
        <f>+'Приложение №2'!E537-'Приложение №1'!R537</f>
        <v>22130030.950161468</v>
      </c>
      <c r="T537" s="79">
        <f>+'Приложение №2'!E537-'Приложение №1'!P537-'Приложение №1'!R537-'Приложение №1'!S537</f>
        <v>0</v>
      </c>
      <c r="U537" s="79">
        <f t="shared" si="187"/>
        <v>4508.6096705078307</v>
      </c>
      <c r="V537" s="79">
        <v>1232.2830200640001</v>
      </c>
      <c r="W537" s="95" t="s">
        <v>623</v>
      </c>
      <c r="X537" s="36" t="e">
        <f>+#REF!-'[1]Приложение №1'!$P598</f>
        <v>#REF!</v>
      </c>
      <c r="Z537" s="38">
        <f t="shared" si="189"/>
        <v>28963511.157484796</v>
      </c>
      <c r="AA537" s="34">
        <v>0</v>
      </c>
      <c r="AB537" s="34">
        <v>0</v>
      </c>
      <c r="AC537" s="34">
        <v>0</v>
      </c>
      <c r="AD537" s="34">
        <v>0</v>
      </c>
      <c r="AE537" s="34">
        <v>0</v>
      </c>
      <c r="AF537" s="34"/>
      <c r="AG537" s="34">
        <v>0</v>
      </c>
      <c r="AH537" s="34">
        <v>0</v>
      </c>
      <c r="AI537" s="34">
        <v>0</v>
      </c>
      <c r="AJ537" s="34">
        <v>0</v>
      </c>
      <c r="AK537" s="34">
        <v>25225885.896656014</v>
      </c>
      <c r="AL537" s="34">
        <v>0</v>
      </c>
      <c r="AM537" s="34">
        <v>2896351.11574848</v>
      </c>
      <c r="AN537" s="39">
        <v>289635.11157484795</v>
      </c>
      <c r="AO537" s="40">
        <v>551639.03350545547</v>
      </c>
      <c r="AP537" s="114">
        <f>+N537-'Приложение №2'!E537</f>
        <v>0</v>
      </c>
      <c r="AQ537" s="1">
        <v>2968908.38</v>
      </c>
      <c r="AR537" s="1">
        <f>+(K537*10+L537*20)*12*0.85</f>
        <v>678585.6</v>
      </c>
      <c r="AS537" s="1">
        <f>+(K537*10+L537*20)*12*30</f>
        <v>23950080</v>
      </c>
      <c r="AT537" s="36">
        <f t="shared" si="188"/>
        <v>-1820049.0498385318</v>
      </c>
      <c r="AU537" s="36">
        <f>+P537-'[10]Приложение №1'!$P516</f>
        <v>0</v>
      </c>
      <c r="AV537" s="36">
        <f>+Q537-'[10]Приложение №1'!$Q516</f>
        <v>0</v>
      </c>
      <c r="AW537" s="36">
        <f>+R537-'[10]Приложение №1'!$R516</f>
        <v>0</v>
      </c>
      <c r="AX537" s="36">
        <f>+S537-'[10]Приложение №1'!$S516</f>
        <v>0</v>
      </c>
      <c r="AY537" s="36">
        <f>+T537-'[10]Приложение №1'!$T516</f>
        <v>0</v>
      </c>
    </row>
    <row r="538" spans="1:51" x14ac:dyDescent="0.25">
      <c r="A538" s="100">
        <f t="shared" si="190"/>
        <v>522</v>
      </c>
      <c r="B538" s="101">
        <f t="shared" si="191"/>
        <v>67</v>
      </c>
      <c r="C538" s="92" t="s">
        <v>546</v>
      </c>
      <c r="D538" s="92" t="s">
        <v>301</v>
      </c>
      <c r="E538" s="93">
        <v>1987</v>
      </c>
      <c r="F538" s="93">
        <v>2017</v>
      </c>
      <c r="G538" s="93" t="s">
        <v>548</v>
      </c>
      <c r="H538" s="93">
        <v>9</v>
      </c>
      <c r="I538" s="93">
        <v>1</v>
      </c>
      <c r="J538" s="52">
        <v>2767.8</v>
      </c>
      <c r="K538" s="52">
        <v>2150.8000000000002</v>
      </c>
      <c r="L538" s="52">
        <v>66.8</v>
      </c>
      <c r="M538" s="94">
        <v>94</v>
      </c>
      <c r="N538" s="78">
        <f t="shared" si="186"/>
        <v>13959928.783242105</v>
      </c>
      <c r="O538" s="52"/>
      <c r="P538" s="79">
        <v>2937535.5499065467</v>
      </c>
      <c r="Q538" s="79"/>
      <c r="R538" s="79">
        <f t="shared" si="185"/>
        <v>0</v>
      </c>
      <c r="S538" s="79">
        <f>+AS538</f>
        <v>6597178.9126290623</v>
      </c>
      <c r="T538" s="79">
        <f>+'Приложение №2'!E538-'Приложение №1'!P538-'Приложение №1'!R538-'Приложение №1'!S538</f>
        <v>4425214.320706496</v>
      </c>
      <c r="U538" s="79">
        <f t="shared" si="187"/>
        <v>6490.5750340534232</v>
      </c>
      <c r="V538" s="79">
        <v>1233.2830200640001</v>
      </c>
      <c r="W538" s="95" t="s">
        <v>623</v>
      </c>
      <c r="X538" s="36" t="e">
        <f>+#REF!-'[1]Приложение №1'!$P1352</f>
        <v>#REF!</v>
      </c>
      <c r="Z538" s="38">
        <f t="shared" si="189"/>
        <v>24358296.106563497</v>
      </c>
      <c r="AA538" s="34">
        <v>5322442.2844350552</v>
      </c>
      <c r="AB538" s="34">
        <v>2129484.5377048999</v>
      </c>
      <c r="AC538" s="34">
        <v>0</v>
      </c>
      <c r="AD538" s="34">
        <v>0</v>
      </c>
      <c r="AE538" s="34">
        <v>0</v>
      </c>
      <c r="AF538" s="34"/>
      <c r="AG538" s="34">
        <v>236468.68196531132</v>
      </c>
      <c r="AH538" s="34">
        <v>0</v>
      </c>
      <c r="AI538" s="34">
        <v>0</v>
      </c>
      <c r="AJ538" s="34">
        <v>0</v>
      </c>
      <c r="AK538" s="34">
        <v>13665253.188203763</v>
      </c>
      <c r="AL538" s="34">
        <v>0</v>
      </c>
      <c r="AM538" s="34">
        <v>2294103.4047365393</v>
      </c>
      <c r="AN538" s="39">
        <v>243582.96106563497</v>
      </c>
      <c r="AO538" s="40">
        <v>466961.04845229239</v>
      </c>
      <c r="AP538" s="114">
        <f>+N538-'Приложение №2'!E538</f>
        <v>0</v>
      </c>
      <c r="AQ538" s="36">
        <f>1394329.46-R244</f>
        <v>-306902.37360000005</v>
      </c>
      <c r="AR538" s="1">
        <f>+(K538*13.29+L538*22.52)*12*0.85</f>
        <v>306902.37360000005</v>
      </c>
      <c r="AS538" s="1">
        <f>+(K538*13.29+L538*22.52)*12*30-S244</f>
        <v>6597178.9126290623</v>
      </c>
      <c r="AT538" s="36">
        <f t="shared" si="188"/>
        <v>0</v>
      </c>
      <c r="AU538" s="36">
        <f>+P538-'[10]Приложение №1'!$P517</f>
        <v>0</v>
      </c>
      <c r="AV538" s="36">
        <f>+Q538-'[10]Приложение №1'!$Q517</f>
        <v>0</v>
      </c>
      <c r="AW538" s="36">
        <f>+R538-'[10]Приложение №1'!$R517</f>
        <v>0</v>
      </c>
      <c r="AX538" s="36">
        <f>+S538-'[10]Приложение №1'!$S517</f>
        <v>0</v>
      </c>
      <c r="AY538" s="36">
        <f>+T538-'[10]Приложение №1'!$T517</f>
        <v>0</v>
      </c>
    </row>
    <row r="539" spans="1:51" x14ac:dyDescent="0.25">
      <c r="A539" s="100">
        <f t="shared" si="190"/>
        <v>523</v>
      </c>
      <c r="B539" s="101">
        <f t="shared" si="191"/>
        <v>68</v>
      </c>
      <c r="C539" s="92" t="s">
        <v>546</v>
      </c>
      <c r="D539" s="92" t="s">
        <v>166</v>
      </c>
      <c r="E539" s="93">
        <v>1987</v>
      </c>
      <c r="F539" s="93">
        <v>2016</v>
      </c>
      <c r="G539" s="93" t="s">
        <v>548</v>
      </c>
      <c r="H539" s="93">
        <v>5</v>
      </c>
      <c r="I539" s="93">
        <v>4</v>
      </c>
      <c r="J539" s="52">
        <v>5859.43</v>
      </c>
      <c r="K539" s="52">
        <v>4644.3999999999996</v>
      </c>
      <c r="L539" s="52">
        <v>278.60000000000002</v>
      </c>
      <c r="M539" s="94">
        <v>182</v>
      </c>
      <c r="N539" s="78">
        <f t="shared" si="186"/>
        <v>7536651.091054799</v>
      </c>
      <c r="O539" s="52"/>
      <c r="P539" s="79"/>
      <c r="Q539" s="79"/>
      <c r="R539" s="79">
        <f t="shared" si="185"/>
        <v>3004626.7699999996</v>
      </c>
      <c r="S539" s="79">
        <f>+'Приложение №2'!E539-'Приложение №1'!R539</f>
        <v>4532024.3210547995</v>
      </c>
      <c r="T539" s="79">
        <v>0</v>
      </c>
      <c r="U539" s="79">
        <f t="shared" si="187"/>
        <v>1622.7394477337868</v>
      </c>
      <c r="V539" s="79">
        <v>1234.2830200640001</v>
      </c>
      <c r="W539" s="95" t="s">
        <v>623</v>
      </c>
      <c r="X539" s="36" t="e">
        <f>+#REF!-'[1]Приложение №1'!$P601</f>
        <v>#REF!</v>
      </c>
      <c r="Z539" s="38">
        <f t="shared" si="189"/>
        <v>8468147.2933200002</v>
      </c>
      <c r="AA539" s="34">
        <v>0</v>
      </c>
      <c r="AB539" s="34">
        <v>0</v>
      </c>
      <c r="AC539" s="34">
        <v>0</v>
      </c>
      <c r="AD539" s="34">
        <v>0</v>
      </c>
      <c r="AE539" s="34">
        <v>0</v>
      </c>
      <c r="AF539" s="34"/>
      <c r="AG539" s="34">
        <v>0</v>
      </c>
      <c r="AH539" s="34">
        <v>0</v>
      </c>
      <c r="AI539" s="34">
        <v>0</v>
      </c>
      <c r="AJ539" s="34">
        <v>7375366.7577062268</v>
      </c>
      <c r="AK539" s="34">
        <v>0</v>
      </c>
      <c r="AL539" s="34">
        <v>0</v>
      </c>
      <c r="AM539" s="34">
        <v>846814.72933200002</v>
      </c>
      <c r="AN539" s="39">
        <v>84681.472933199999</v>
      </c>
      <c r="AO539" s="40">
        <v>161284.33334857272</v>
      </c>
      <c r="AP539" s="114">
        <f>+N539-'Приложение №2'!E539</f>
        <v>0</v>
      </c>
      <c r="AQ539" s="1">
        <v>2474063.5699999998</v>
      </c>
      <c r="AR539" s="1">
        <f>+(K539*10+L539*20)*12*0.85</f>
        <v>530563.19999999995</v>
      </c>
      <c r="AS539" s="1">
        <f>+(K539*10+L539*20)*12*30</f>
        <v>18725760</v>
      </c>
      <c r="AT539" s="36">
        <f t="shared" si="188"/>
        <v>-14193735.678945201</v>
      </c>
      <c r="AU539" s="36">
        <f>+P539-'[10]Приложение №1'!$P518</f>
        <v>0</v>
      </c>
      <c r="AV539" s="36">
        <f>+Q539-'[10]Приложение №1'!$Q518</f>
        <v>0</v>
      </c>
      <c r="AW539" s="36">
        <f>+R539-'[10]Приложение №1'!$R518</f>
        <v>0</v>
      </c>
      <c r="AX539" s="36">
        <f>+S539-'[10]Приложение №1'!$S518</f>
        <v>0</v>
      </c>
      <c r="AY539" s="36">
        <f>+T539-'[10]Приложение №1'!$T518</f>
        <v>0</v>
      </c>
    </row>
    <row r="540" spans="1:51" x14ac:dyDescent="0.25">
      <c r="A540" s="100">
        <f t="shared" si="190"/>
        <v>524</v>
      </c>
      <c r="B540" s="101">
        <f t="shared" si="191"/>
        <v>69</v>
      </c>
      <c r="C540" s="92" t="s">
        <v>546</v>
      </c>
      <c r="D540" s="92" t="s">
        <v>167</v>
      </c>
      <c r="E540" s="93">
        <v>1987</v>
      </c>
      <c r="F540" s="93">
        <v>2016</v>
      </c>
      <c r="G540" s="93" t="s">
        <v>548</v>
      </c>
      <c r="H540" s="93">
        <v>5</v>
      </c>
      <c r="I540" s="93">
        <v>5</v>
      </c>
      <c r="J540" s="52">
        <v>7155.6</v>
      </c>
      <c r="K540" s="52">
        <v>5789.5</v>
      </c>
      <c r="L540" s="52">
        <v>194.7</v>
      </c>
      <c r="M540" s="94">
        <v>243</v>
      </c>
      <c r="N540" s="78">
        <f t="shared" si="186"/>
        <v>46216506.053262837</v>
      </c>
      <c r="O540" s="52"/>
      <c r="P540" s="79">
        <v>5155802.1643344508</v>
      </c>
      <c r="Q540" s="79"/>
      <c r="R540" s="79">
        <f t="shared" si="185"/>
        <v>3546652.9</v>
      </c>
      <c r="S540" s="79">
        <f>+AS540</f>
        <v>22244040</v>
      </c>
      <c r="T540" s="79">
        <f>+'Приложение №2'!E540-'Приложение №1'!P540-'Приложение №1'!R540-'Приложение №1'!S540</f>
        <v>15270010.988928385</v>
      </c>
      <c r="U540" s="79">
        <f t="shared" si="187"/>
        <v>7982.8147600419443</v>
      </c>
      <c r="V540" s="79">
        <v>1235.2830200640001</v>
      </c>
      <c r="W540" s="95" t="s">
        <v>623</v>
      </c>
      <c r="X540" s="36" t="e">
        <f>+#REF!-'[1]Приложение №1'!$P971</f>
        <v>#REF!</v>
      </c>
      <c r="Z540" s="38">
        <f t="shared" si="189"/>
        <v>41277450.38367226</v>
      </c>
      <c r="AA540" s="34">
        <v>11858561.038653761</v>
      </c>
      <c r="AB540" s="34">
        <v>0</v>
      </c>
      <c r="AC540" s="34">
        <v>0</v>
      </c>
      <c r="AD540" s="34">
        <v>4785667.3703647591</v>
      </c>
      <c r="AE540" s="34">
        <v>0</v>
      </c>
      <c r="AF540" s="34"/>
      <c r="AG540" s="34">
        <v>0</v>
      </c>
      <c r="AH540" s="34">
        <v>0</v>
      </c>
      <c r="AI540" s="34">
        <v>19618197.919447646</v>
      </c>
      <c r="AJ540" s="34">
        <v>0</v>
      </c>
      <c r="AK540" s="34">
        <v>0</v>
      </c>
      <c r="AL540" s="34">
        <v>0</v>
      </c>
      <c r="AM540" s="34">
        <v>3809263.7313926965</v>
      </c>
      <c r="AN540" s="39">
        <v>412774.50383672258</v>
      </c>
      <c r="AO540" s="40">
        <v>792985.81997667684</v>
      </c>
      <c r="AP540" s="114">
        <f>+N540-'Приложение №2'!E540</f>
        <v>0</v>
      </c>
      <c r="AQ540" s="1">
        <v>2916405.1</v>
      </c>
      <c r="AR540" s="1">
        <f>+(K540*10+L540*20)*12*0.85</f>
        <v>630247.79999999993</v>
      </c>
      <c r="AS540" s="1">
        <f>+(K540*10+L540*20)*12*30</f>
        <v>22244040</v>
      </c>
      <c r="AT540" s="36">
        <f t="shared" si="188"/>
        <v>0</v>
      </c>
      <c r="AU540" s="36">
        <f>+P540-'[10]Приложение №1'!$P519</f>
        <v>0</v>
      </c>
      <c r="AV540" s="36">
        <f>+Q540-'[10]Приложение №1'!$Q519</f>
        <v>0</v>
      </c>
      <c r="AW540" s="36">
        <f>+R540-'[10]Приложение №1'!$R519</f>
        <v>0</v>
      </c>
      <c r="AX540" s="36">
        <f>+S540-'[10]Приложение №1'!$S519</f>
        <v>0</v>
      </c>
      <c r="AY540" s="36">
        <f>+T540-'[10]Приложение №1'!$T519</f>
        <v>0</v>
      </c>
    </row>
    <row r="541" spans="1:51" x14ac:dyDescent="0.25">
      <c r="A541" s="100">
        <f t="shared" si="190"/>
        <v>525</v>
      </c>
      <c r="B541" s="101">
        <f t="shared" si="191"/>
        <v>70</v>
      </c>
      <c r="C541" s="92" t="s">
        <v>546</v>
      </c>
      <c r="D541" s="92" t="s">
        <v>168</v>
      </c>
      <c r="E541" s="93">
        <v>1995</v>
      </c>
      <c r="F541" s="93">
        <v>1995</v>
      </c>
      <c r="G541" s="93" t="s">
        <v>548</v>
      </c>
      <c r="H541" s="93">
        <v>5</v>
      </c>
      <c r="I541" s="93">
        <v>6</v>
      </c>
      <c r="J541" s="52">
        <v>5276.5</v>
      </c>
      <c r="K541" s="52">
        <v>4687.3999999999996</v>
      </c>
      <c r="L541" s="52">
        <v>0</v>
      </c>
      <c r="M541" s="94">
        <v>200</v>
      </c>
      <c r="N541" s="78">
        <f t="shared" si="186"/>
        <v>3627706.1305964547</v>
      </c>
      <c r="O541" s="52"/>
      <c r="P541" s="79"/>
      <c r="Q541" s="79"/>
      <c r="R541" s="79">
        <f t="shared" si="185"/>
        <v>2653756.7599999998</v>
      </c>
      <c r="S541" s="79">
        <f>+'Приложение №2'!E541-'Приложение №1'!R541</f>
        <v>973949.37059645494</v>
      </c>
      <c r="T541" s="79">
        <v>0</v>
      </c>
      <c r="U541" s="79">
        <f t="shared" si="187"/>
        <v>773.927151639812</v>
      </c>
      <c r="V541" s="79">
        <v>1236.2830200640001</v>
      </c>
      <c r="W541" s="95" t="s">
        <v>623</v>
      </c>
      <c r="X541" s="36" t="e">
        <f>+#REF!-'[1]Приложение №1'!$P604</f>
        <v>#REF!</v>
      </c>
      <c r="Z541" s="38">
        <f t="shared" si="189"/>
        <v>26420103.173131198</v>
      </c>
      <c r="AA541" s="34">
        <v>0</v>
      </c>
      <c r="AB541" s="34">
        <v>0</v>
      </c>
      <c r="AC541" s="34">
        <v>3550073.2194016906</v>
      </c>
      <c r="AD541" s="34">
        <v>0</v>
      </c>
      <c r="AE541" s="34">
        <v>0</v>
      </c>
      <c r="AF541" s="34"/>
      <c r="AG541" s="34">
        <v>0</v>
      </c>
      <c r="AH541" s="34">
        <v>0</v>
      </c>
      <c r="AI541" s="34">
        <v>0</v>
      </c>
      <c r="AJ541" s="34">
        <v>0</v>
      </c>
      <c r="AK541" s="34">
        <v>19460621.319649618</v>
      </c>
      <c r="AL541" s="34">
        <v>0</v>
      </c>
      <c r="AM541" s="34">
        <v>2642010.3173131198</v>
      </c>
      <c r="AN541" s="39">
        <v>264201.03173131199</v>
      </c>
      <c r="AO541" s="40">
        <v>503197.28503545688</v>
      </c>
      <c r="AP541" s="114">
        <f>+N541-'Приложение №2'!E541</f>
        <v>0</v>
      </c>
      <c r="AQ541" s="1">
        <v>2175641.96</v>
      </c>
      <c r="AR541" s="1">
        <f>+(K541*10+L541*20)*12*0.85</f>
        <v>478114.8</v>
      </c>
      <c r="AS541" s="1">
        <f>+(K541*10+L541*20)*12*30</f>
        <v>16874640</v>
      </c>
      <c r="AT541" s="36">
        <f t="shared" si="188"/>
        <v>-15900690.629403545</v>
      </c>
      <c r="AU541" s="36">
        <f>+P541-'[10]Приложение №1'!$P520</f>
        <v>0</v>
      </c>
      <c r="AV541" s="36">
        <f>+Q541-'[10]Приложение №1'!$Q520</f>
        <v>0</v>
      </c>
      <c r="AW541" s="36">
        <f>+R541-'[10]Приложение №1'!$R520</f>
        <v>0</v>
      </c>
      <c r="AX541" s="36">
        <f>+S541-'[10]Приложение №1'!$S520</f>
        <v>0</v>
      </c>
      <c r="AY541" s="36">
        <f>+T541-'[10]Приложение №1'!$T520</f>
        <v>0</v>
      </c>
    </row>
    <row r="542" spans="1:51" x14ac:dyDescent="0.25">
      <c r="A542" s="100">
        <f t="shared" si="190"/>
        <v>526</v>
      </c>
      <c r="B542" s="101">
        <f t="shared" si="191"/>
        <v>71</v>
      </c>
      <c r="C542" s="92" t="s">
        <v>546</v>
      </c>
      <c r="D542" s="92" t="s">
        <v>68</v>
      </c>
      <c r="E542" s="93">
        <v>1993</v>
      </c>
      <c r="F542" s="93">
        <v>2017</v>
      </c>
      <c r="G542" s="93" t="s">
        <v>548</v>
      </c>
      <c r="H542" s="93">
        <v>9</v>
      </c>
      <c r="I542" s="93">
        <v>2</v>
      </c>
      <c r="J542" s="52">
        <v>6530.5</v>
      </c>
      <c r="K542" s="52">
        <v>5640.1</v>
      </c>
      <c r="L542" s="52">
        <v>180</v>
      </c>
      <c r="M542" s="94">
        <v>226</v>
      </c>
      <c r="N542" s="78">
        <f t="shared" si="186"/>
        <v>39683829.239116445</v>
      </c>
      <c r="O542" s="52"/>
      <c r="P542" s="79">
        <v>2102054.094579109</v>
      </c>
      <c r="Q542" s="79"/>
      <c r="R542" s="79">
        <f t="shared" si="185"/>
        <v>4320165.2457999997</v>
      </c>
      <c r="S542" s="79">
        <f>+AS542</f>
        <v>28443790.440000005</v>
      </c>
      <c r="T542" s="79">
        <f>+'Приложение №2'!E542-'Приложение №1'!P542-'Приложение №1'!R542-'Приложение №1'!S542</f>
        <v>4817819.4587373249</v>
      </c>
      <c r="U542" s="79">
        <f t="shared" si="187"/>
        <v>7036.0151839712844</v>
      </c>
      <c r="V542" s="79">
        <v>1237.2830200640001</v>
      </c>
      <c r="W542" s="95" t="s">
        <v>623</v>
      </c>
      <c r="X542" s="36" t="e">
        <f>+#REF!-'[1]Приложение №1'!$P975</f>
        <v>#REF!</v>
      </c>
      <c r="Z542" s="38">
        <f t="shared" si="189"/>
        <v>39857867.97911644</v>
      </c>
      <c r="AA542" s="34">
        <v>0</v>
      </c>
      <c r="AB542" s="34">
        <v>0</v>
      </c>
      <c r="AC542" s="34">
        <v>0</v>
      </c>
      <c r="AD542" s="34">
        <v>0</v>
      </c>
      <c r="AE542" s="34">
        <v>0</v>
      </c>
      <c r="AF542" s="34"/>
      <c r="AG542" s="34">
        <v>0</v>
      </c>
      <c r="AH542" s="34">
        <v>0</v>
      </c>
      <c r="AI542" s="34">
        <v>0</v>
      </c>
      <c r="AJ542" s="34">
        <v>0</v>
      </c>
      <c r="AK542" s="34">
        <v>38834595.293399349</v>
      </c>
      <c r="AL542" s="34">
        <v>0</v>
      </c>
      <c r="AM542" s="34">
        <v>150038.74</v>
      </c>
      <c r="AN542" s="34">
        <v>24000</v>
      </c>
      <c r="AO542" s="40">
        <v>849233.9457170919</v>
      </c>
      <c r="AP542" s="114">
        <f>+N542-'Приложение №2'!E542</f>
        <v>0</v>
      </c>
      <c r="AQ542" s="1">
        <v>3514257.85</v>
      </c>
      <c r="AR542" s="1">
        <f>+(K542*13.29+L542*22.52)*12*0.85</f>
        <v>805907.39580000006</v>
      </c>
      <c r="AS542" s="1">
        <f>+(K542*13.29+L542*22.52)*12*30</f>
        <v>28443790.440000005</v>
      </c>
      <c r="AT542" s="36">
        <f t="shared" si="188"/>
        <v>0</v>
      </c>
      <c r="AU542" s="36">
        <f>+P542-'[10]Приложение №1'!$P521</f>
        <v>0</v>
      </c>
      <c r="AV542" s="36">
        <f>+Q542-'[10]Приложение №1'!$Q521</f>
        <v>0</v>
      </c>
      <c r="AW542" s="36">
        <f>+R542-'[10]Приложение №1'!$R521</f>
        <v>0</v>
      </c>
      <c r="AX542" s="36">
        <f>+S542-'[10]Приложение №1'!$S521</f>
        <v>0</v>
      </c>
      <c r="AY542" s="36">
        <f>+T542-'[10]Приложение №1'!$T521</f>
        <v>0</v>
      </c>
    </row>
    <row r="543" spans="1:51" x14ac:dyDescent="0.25">
      <c r="A543" s="100">
        <f t="shared" si="190"/>
        <v>527</v>
      </c>
      <c r="B543" s="101">
        <f t="shared" si="191"/>
        <v>72</v>
      </c>
      <c r="C543" s="92" t="s">
        <v>546</v>
      </c>
      <c r="D543" s="92" t="s">
        <v>306</v>
      </c>
      <c r="E543" s="93">
        <v>1989</v>
      </c>
      <c r="F543" s="93">
        <v>2016</v>
      </c>
      <c r="G543" s="93" t="s">
        <v>548</v>
      </c>
      <c r="H543" s="93">
        <v>5</v>
      </c>
      <c r="I543" s="93">
        <v>8</v>
      </c>
      <c r="J543" s="52">
        <v>7135.2</v>
      </c>
      <c r="K543" s="52">
        <v>6073.2</v>
      </c>
      <c r="L543" s="52">
        <v>1062</v>
      </c>
      <c r="M543" s="94">
        <v>253</v>
      </c>
      <c r="N543" s="78">
        <f t="shared" si="186"/>
        <v>28688048.331907835</v>
      </c>
      <c r="O543" s="52"/>
      <c r="P543" s="79"/>
      <c r="Q543" s="79"/>
      <c r="R543" s="79">
        <f t="shared" si="185"/>
        <v>3724080.84</v>
      </c>
      <c r="S543" s="79">
        <f>+'Приложение №2'!E543-'Приложение №1'!R543</f>
        <v>24963967.491907835</v>
      </c>
      <c r="T543" s="79">
        <f>+'Приложение №2'!E543-'Приложение №1'!P543-'Приложение №1'!R543-'Приложение №1'!S543</f>
        <v>0</v>
      </c>
      <c r="U543" s="79">
        <f t="shared" si="187"/>
        <v>4723.7121010188757</v>
      </c>
      <c r="V543" s="79">
        <v>1238.2830200640001</v>
      </c>
      <c r="W543" s="95" t="s">
        <v>623</v>
      </c>
      <c r="X543" s="36" t="e">
        <f>+#REF!-'[1]Приложение №1'!$P977</f>
        <v>#REF!</v>
      </c>
      <c r="Z543" s="38">
        <f t="shared" si="189"/>
        <v>28889172.431907836</v>
      </c>
      <c r="AA543" s="34">
        <v>0</v>
      </c>
      <c r="AB543" s="34">
        <v>0</v>
      </c>
      <c r="AC543" s="34">
        <v>0</v>
      </c>
      <c r="AD543" s="34">
        <v>0</v>
      </c>
      <c r="AE543" s="34">
        <v>0</v>
      </c>
      <c r="AF543" s="34"/>
      <c r="AG543" s="34">
        <v>0</v>
      </c>
      <c r="AH543" s="34">
        <v>0</v>
      </c>
      <c r="AI543" s="34">
        <v>0</v>
      </c>
      <c r="AJ543" s="34">
        <v>0</v>
      </c>
      <c r="AK543" s="34">
        <v>28074124.097605009</v>
      </c>
      <c r="AL543" s="34">
        <v>0</v>
      </c>
      <c r="AM543" s="34">
        <v>177124.1</v>
      </c>
      <c r="AN543" s="34">
        <v>24000</v>
      </c>
      <c r="AO543" s="40">
        <v>613924.23430282774</v>
      </c>
      <c r="AP543" s="114">
        <f>+N543-'Приложение №2'!E543</f>
        <v>0</v>
      </c>
      <c r="AQ543" s="1">
        <v>2887966.44</v>
      </c>
      <c r="AR543" s="1">
        <f>+(K543*10+L543*20)*12*0.85</f>
        <v>836114.4</v>
      </c>
      <c r="AS543" s="1">
        <f>+(K543*10+L543*20)*12*30</f>
        <v>29509920</v>
      </c>
      <c r="AT543" s="36">
        <f t="shared" si="188"/>
        <v>-4545952.508092165</v>
      </c>
      <c r="AU543" s="36">
        <f>+P543-'[10]Приложение №1'!$P522</f>
        <v>0</v>
      </c>
      <c r="AV543" s="36">
        <f>+Q543-'[10]Приложение №1'!$Q522</f>
        <v>0</v>
      </c>
      <c r="AW543" s="36">
        <f>+R543-'[10]Приложение №1'!$R522</f>
        <v>0</v>
      </c>
      <c r="AX543" s="36">
        <f>+S543-'[10]Приложение №1'!$S522</f>
        <v>0</v>
      </c>
      <c r="AY543" s="36">
        <f>+T543-'[10]Приложение №1'!$T522</f>
        <v>0</v>
      </c>
    </row>
    <row r="544" spans="1:51" x14ac:dyDescent="0.25">
      <c r="A544" s="100">
        <f t="shared" si="190"/>
        <v>528</v>
      </c>
      <c r="B544" s="101">
        <f t="shared" si="191"/>
        <v>73</v>
      </c>
      <c r="C544" s="92" t="s">
        <v>546</v>
      </c>
      <c r="D544" s="92" t="s">
        <v>69</v>
      </c>
      <c r="E544" s="93">
        <v>1991</v>
      </c>
      <c r="F544" s="93">
        <v>2017</v>
      </c>
      <c r="G544" s="93" t="s">
        <v>548</v>
      </c>
      <c r="H544" s="93">
        <v>9</v>
      </c>
      <c r="I544" s="93">
        <v>1</v>
      </c>
      <c r="J544" s="52">
        <v>3222.4</v>
      </c>
      <c r="K544" s="52">
        <v>2756.2</v>
      </c>
      <c r="L544" s="52">
        <v>0</v>
      </c>
      <c r="M544" s="94">
        <v>108</v>
      </c>
      <c r="N544" s="78">
        <f t="shared" si="186"/>
        <v>19753554.68231567</v>
      </c>
      <c r="O544" s="52"/>
      <c r="P544" s="79">
        <v>1002935.5173789167</v>
      </c>
      <c r="Q544" s="79"/>
      <c r="R544" s="79">
        <f t="shared" si="185"/>
        <v>2144471.5296</v>
      </c>
      <c r="S544" s="79">
        <f>+AS544</f>
        <v>13186763.279999999</v>
      </c>
      <c r="T544" s="79">
        <f>+'Приложение №2'!E544-'Приложение №1'!P544-'Приложение №1'!R544-'Приложение №1'!S544</f>
        <v>3419384.3553367518</v>
      </c>
      <c r="U544" s="79">
        <f t="shared" si="187"/>
        <v>7166.9525732224338</v>
      </c>
      <c r="V544" s="79">
        <v>1239.2830200640001</v>
      </c>
      <c r="W544" s="95" t="s">
        <v>623</v>
      </c>
      <c r="X544" s="36" t="e">
        <f>+#REF!-'[1]Приложение №1'!$P978</f>
        <v>#REF!</v>
      </c>
      <c r="Z544" s="38">
        <f t="shared" si="189"/>
        <v>19471909.912315667</v>
      </c>
      <c r="AA544" s="34">
        <v>0</v>
      </c>
      <c r="AB544" s="34">
        <v>0</v>
      </c>
      <c r="AC544" s="34">
        <v>0</v>
      </c>
      <c r="AD544" s="34">
        <v>0</v>
      </c>
      <c r="AE544" s="34">
        <v>0</v>
      </c>
      <c r="AF544" s="34"/>
      <c r="AG544" s="34">
        <v>0</v>
      </c>
      <c r="AH544" s="34">
        <v>0</v>
      </c>
      <c r="AI544" s="34">
        <v>0</v>
      </c>
      <c r="AJ544" s="34">
        <v>0</v>
      </c>
      <c r="AK544" s="34">
        <v>18930963.042262111</v>
      </c>
      <c r="AL544" s="34">
        <v>0</v>
      </c>
      <c r="AM544" s="34">
        <v>102965.05</v>
      </c>
      <c r="AN544" s="34">
        <v>24000</v>
      </c>
      <c r="AO544" s="40">
        <v>413981.8200535553</v>
      </c>
      <c r="AP544" s="114">
        <f>+N544-'Приложение №2'!E544</f>
        <v>0</v>
      </c>
      <c r="AQ544" s="1">
        <v>1770846.57</v>
      </c>
      <c r="AR544" s="1">
        <f>+(K544*13.29+L544*22.52)*12*0.85</f>
        <v>373624.95959999994</v>
      </c>
      <c r="AS544" s="1">
        <f>+(K544*13.29+L544*22.52)*12*30</f>
        <v>13186763.279999999</v>
      </c>
      <c r="AT544" s="36">
        <f t="shared" si="188"/>
        <v>0</v>
      </c>
      <c r="AU544" s="36">
        <f>+P544-'[10]Приложение №1'!$P523</f>
        <v>0</v>
      </c>
      <c r="AV544" s="36">
        <f>+Q544-'[10]Приложение №1'!$Q523</f>
        <v>0</v>
      </c>
      <c r="AW544" s="36">
        <f>+R544-'[10]Приложение №1'!$R523</f>
        <v>0</v>
      </c>
      <c r="AX544" s="36">
        <f>+S544-'[10]Приложение №1'!$S523</f>
        <v>0</v>
      </c>
      <c r="AY544" s="36">
        <f>+T544-'[10]Приложение №1'!$T523</f>
        <v>0</v>
      </c>
    </row>
    <row r="545" spans="1:51" x14ac:dyDescent="0.25">
      <c r="A545" s="100">
        <f t="shared" si="190"/>
        <v>529</v>
      </c>
      <c r="B545" s="101">
        <f t="shared" si="191"/>
        <v>74</v>
      </c>
      <c r="C545" s="92" t="s">
        <v>546</v>
      </c>
      <c r="D545" s="92" t="s">
        <v>169</v>
      </c>
      <c r="E545" s="93">
        <v>1991</v>
      </c>
      <c r="F545" s="93">
        <v>2010</v>
      </c>
      <c r="G545" s="93" t="s">
        <v>548</v>
      </c>
      <c r="H545" s="93">
        <v>5</v>
      </c>
      <c r="I545" s="93">
        <v>5</v>
      </c>
      <c r="J545" s="52">
        <v>4721.8999999999996</v>
      </c>
      <c r="K545" s="52">
        <v>4156.5</v>
      </c>
      <c r="L545" s="52">
        <v>0</v>
      </c>
      <c r="M545" s="94">
        <v>161</v>
      </c>
      <c r="N545" s="78">
        <f t="shared" si="186"/>
        <v>15044296.824234124</v>
      </c>
      <c r="O545" s="52"/>
      <c r="P545" s="79"/>
      <c r="Q545" s="79"/>
      <c r="R545" s="79">
        <f t="shared" si="185"/>
        <v>2445791.54</v>
      </c>
      <c r="S545" s="79">
        <f>+'Приложение №2'!E545-'Приложение №1'!R545</f>
        <v>12598505.284234125</v>
      </c>
      <c r="T545" s="79">
        <v>4.6566128730773926E-10</v>
      </c>
      <c r="U545" s="79">
        <f t="shared" si="187"/>
        <v>3619.4627268697518</v>
      </c>
      <c r="V545" s="79">
        <v>1240.2830200640001</v>
      </c>
      <c r="W545" s="95" t="s">
        <v>623</v>
      </c>
      <c r="X545" s="36" t="e">
        <f>+#REF!-'[1]Приложение №1'!$P1361</f>
        <v>#REF!</v>
      </c>
      <c r="Z545" s="38">
        <f t="shared" si="189"/>
        <v>13211921.58052516</v>
      </c>
      <c r="AA545" s="34">
        <v>8244815.9026870374</v>
      </c>
      <c r="AB545" s="34">
        <v>0</v>
      </c>
      <c r="AC545" s="34">
        <v>0</v>
      </c>
      <c r="AD545" s="34">
        <v>3327296.3145816172</v>
      </c>
      <c r="AE545" s="34">
        <v>0</v>
      </c>
      <c r="AF545" s="34"/>
      <c r="AG545" s="34">
        <v>0</v>
      </c>
      <c r="AH545" s="34">
        <v>0</v>
      </c>
      <c r="AI545" s="34">
        <v>0</v>
      </c>
      <c r="AJ545" s="34">
        <v>0</v>
      </c>
      <c r="AK545" s="34">
        <v>0</v>
      </c>
      <c r="AL545" s="34">
        <v>0</v>
      </c>
      <c r="AM545" s="34">
        <v>1254631.4907482606</v>
      </c>
      <c r="AN545" s="39">
        <v>132119.21580525159</v>
      </c>
      <c r="AO545" s="40">
        <v>253058.65670299329</v>
      </c>
      <c r="AP545" s="114">
        <f>+N545-'Приложение №2'!E545</f>
        <v>0</v>
      </c>
      <c r="AQ545" s="1">
        <v>2021828.54</v>
      </c>
      <c r="AR545" s="1">
        <f>+(K545*10+L545*20)*12*0.85</f>
        <v>423963</v>
      </c>
      <c r="AS545" s="1">
        <f>+(K545*10+L545*20)*12*30</f>
        <v>14963400</v>
      </c>
      <c r="AT545" s="36">
        <f t="shared" si="188"/>
        <v>-2364894.7157658748</v>
      </c>
      <c r="AU545" s="36">
        <f>+P545-'[10]Приложение №1'!$P524</f>
        <v>0</v>
      </c>
      <c r="AV545" s="36">
        <f>+Q545-'[10]Приложение №1'!$Q524</f>
        <v>0</v>
      </c>
      <c r="AW545" s="36">
        <f>+R545-'[10]Приложение №1'!$R524</f>
        <v>0</v>
      </c>
      <c r="AX545" s="36">
        <f>+S545-'[10]Приложение №1'!$S524</f>
        <v>0</v>
      </c>
      <c r="AY545" s="36">
        <f>+T545-'[10]Приложение №1'!$T524</f>
        <v>0</v>
      </c>
    </row>
    <row r="546" spans="1:51" x14ac:dyDescent="0.25">
      <c r="A546" s="100">
        <f t="shared" si="190"/>
        <v>530</v>
      </c>
      <c r="B546" s="101">
        <f t="shared" si="191"/>
        <v>75</v>
      </c>
      <c r="C546" s="92" t="s">
        <v>546</v>
      </c>
      <c r="D546" s="92" t="s">
        <v>170</v>
      </c>
      <c r="E546" s="93">
        <v>1991</v>
      </c>
      <c r="F546" s="93">
        <v>1999</v>
      </c>
      <c r="G546" s="93" t="s">
        <v>45</v>
      </c>
      <c r="H546" s="93">
        <v>2</v>
      </c>
      <c r="I546" s="93">
        <v>8</v>
      </c>
      <c r="J546" s="52">
        <v>1042.9000000000001</v>
      </c>
      <c r="K546" s="52">
        <v>988.8</v>
      </c>
      <c r="L546" s="52">
        <v>54.1</v>
      </c>
      <c r="M546" s="94">
        <v>39</v>
      </c>
      <c r="N546" s="78">
        <f t="shared" si="186"/>
        <v>9909590.6884000003</v>
      </c>
      <c r="O546" s="52"/>
      <c r="P546" s="79">
        <v>1714925.7675000001</v>
      </c>
      <c r="Q546" s="79"/>
      <c r="R546" s="79">
        <f t="shared" si="185"/>
        <v>552771.29</v>
      </c>
      <c r="S546" s="79">
        <f>+AS546</f>
        <v>3949200</v>
      </c>
      <c r="T546" s="79">
        <f>+'Приложение №2'!E546-'Приложение №1'!P546-'Приложение №1'!R546-'Приложение №1'!S546</f>
        <v>3692693.6309000002</v>
      </c>
      <c r="U546" s="79">
        <f t="shared" si="187"/>
        <v>10021.835243122978</v>
      </c>
      <c r="V546" s="79">
        <v>1242.2830200640001</v>
      </c>
      <c r="W546" s="95" t="s">
        <v>623</v>
      </c>
      <c r="X546" s="36" t="e">
        <f>+#REF!-'[1]Приложение №1'!$P606</f>
        <v>#REF!</v>
      </c>
      <c r="Z546" s="38">
        <f t="shared" si="189"/>
        <v>11134371.560000001</v>
      </c>
      <c r="AA546" s="34">
        <v>0</v>
      </c>
      <c r="AB546" s="34">
        <v>0</v>
      </c>
      <c r="AC546" s="34">
        <v>0</v>
      </c>
      <c r="AD546" s="34">
        <v>0</v>
      </c>
      <c r="AE546" s="34">
        <v>0</v>
      </c>
      <c r="AF546" s="34"/>
      <c r="AG546" s="34">
        <v>0</v>
      </c>
      <c r="AH546" s="34">
        <v>0</v>
      </c>
      <c r="AI546" s="34">
        <v>0</v>
      </c>
      <c r="AJ546" s="34">
        <v>0</v>
      </c>
      <c r="AK546" s="34">
        <v>9697525.4476682395</v>
      </c>
      <c r="AL546" s="34">
        <v>0</v>
      </c>
      <c r="AM546" s="34">
        <v>1113437.1560000002</v>
      </c>
      <c r="AN546" s="39">
        <v>111343.71560000001</v>
      </c>
      <c r="AO546" s="40">
        <v>212065.24073176002</v>
      </c>
      <c r="AP546" s="114">
        <f>+N546-'Приложение №2'!E546</f>
        <v>0</v>
      </c>
      <c r="AQ546" s="1">
        <v>440877.29</v>
      </c>
      <c r="AR546" s="1">
        <f>+(K546*10+L546*20)*12*0.85</f>
        <v>111894</v>
      </c>
      <c r="AS546" s="1">
        <f>+(K546*10+L546*20)*12*30</f>
        <v>3949200</v>
      </c>
      <c r="AT546" s="36">
        <f t="shared" si="188"/>
        <v>0</v>
      </c>
      <c r="AU546" s="36">
        <f>+P546-'[10]Приложение №1'!$P525</f>
        <v>0</v>
      </c>
      <c r="AV546" s="36">
        <f>+Q546-'[10]Приложение №1'!$Q525</f>
        <v>0</v>
      </c>
      <c r="AW546" s="36">
        <f>+R546-'[10]Приложение №1'!$R525</f>
        <v>0</v>
      </c>
      <c r="AX546" s="36">
        <f>+S546-'[10]Приложение №1'!$S525</f>
        <v>0</v>
      </c>
      <c r="AY546" s="36">
        <f>+T546-'[10]Приложение №1'!$T525</f>
        <v>0</v>
      </c>
    </row>
    <row r="547" spans="1:51" x14ac:dyDescent="0.25">
      <c r="A547" s="100">
        <f t="shared" si="190"/>
        <v>531</v>
      </c>
      <c r="B547" s="101">
        <f t="shared" si="191"/>
        <v>76</v>
      </c>
      <c r="C547" s="92" t="s">
        <v>546</v>
      </c>
      <c r="D547" s="92" t="s">
        <v>70</v>
      </c>
      <c r="E547" s="93">
        <v>1991</v>
      </c>
      <c r="F547" s="93">
        <v>2017</v>
      </c>
      <c r="G547" s="93" t="s">
        <v>548</v>
      </c>
      <c r="H547" s="93">
        <v>9</v>
      </c>
      <c r="I547" s="93">
        <v>1</v>
      </c>
      <c r="J547" s="52">
        <v>3271</v>
      </c>
      <c r="K547" s="52">
        <v>2814.6</v>
      </c>
      <c r="L547" s="52">
        <v>0</v>
      </c>
      <c r="M547" s="94">
        <v>93</v>
      </c>
      <c r="N547" s="78">
        <f t="shared" si="186"/>
        <v>9825604.9005436506</v>
      </c>
      <c r="O547" s="52"/>
      <c r="P547" s="79"/>
      <c r="Q547" s="79"/>
      <c r="R547" s="79">
        <f t="shared" si="185"/>
        <v>2112725.9468</v>
      </c>
      <c r="S547" s="79">
        <f>+'Приложение №2'!E547-'Приложение №1'!R547</f>
        <v>7712878.9537436506</v>
      </c>
      <c r="T547" s="79">
        <v>0</v>
      </c>
      <c r="U547" s="79">
        <f t="shared" si="187"/>
        <v>3490.9418391756026</v>
      </c>
      <c r="V547" s="79">
        <v>1243.2830200640001</v>
      </c>
      <c r="W547" s="95" t="s">
        <v>623</v>
      </c>
      <c r="X547" s="36" t="e">
        <f>+#REF!-'[1]Приложение №1'!$P980</f>
        <v>#REF!</v>
      </c>
      <c r="Z547" s="38">
        <f t="shared" si="189"/>
        <v>12536948.214155663</v>
      </c>
      <c r="AA547" s="34">
        <v>6765674.3157313084</v>
      </c>
      <c r="AB547" s="34">
        <v>2706914.9973932039</v>
      </c>
      <c r="AC547" s="34">
        <v>0</v>
      </c>
      <c r="AD547" s="34">
        <v>1277658.2356249997</v>
      </c>
      <c r="AE547" s="34">
        <v>0</v>
      </c>
      <c r="AF547" s="34"/>
      <c r="AG547" s="34">
        <v>300589.46674277715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1119082.2927209453</v>
      </c>
      <c r="AN547" s="39">
        <v>125369.48214155665</v>
      </c>
      <c r="AO547" s="40">
        <v>241659.42380087369</v>
      </c>
      <c r="AP547" s="114">
        <f>+N547-'Приложение №2'!E547</f>
        <v>0</v>
      </c>
      <c r="AQ547" s="1">
        <v>1731184.4</v>
      </c>
      <c r="AR547" s="1">
        <f t="shared" ref="AR547:AR552" si="192">+(K547*13.29+L547*22.52)*12*0.85</f>
        <v>381541.54680000001</v>
      </c>
      <c r="AS547" s="1">
        <f>+(K547*13.29+L547*22.52)*12*30</f>
        <v>13466172.24</v>
      </c>
      <c r="AT547" s="36">
        <f t="shared" si="188"/>
        <v>-5753293.2862563496</v>
      </c>
      <c r="AU547" s="36">
        <f>+P547-'[10]Приложение №1'!$P526</f>
        <v>0</v>
      </c>
      <c r="AV547" s="36">
        <f>+Q547-'[10]Приложение №1'!$Q526</f>
        <v>0</v>
      </c>
      <c r="AW547" s="36">
        <f>+R547-'[10]Приложение №1'!$R526</f>
        <v>0</v>
      </c>
      <c r="AX547" s="36">
        <f>+S547-'[10]Приложение №1'!$S526</f>
        <v>0</v>
      </c>
      <c r="AY547" s="36">
        <f>+T547-'[10]Приложение №1'!$T526</f>
        <v>0</v>
      </c>
    </row>
    <row r="548" spans="1:51" x14ac:dyDescent="0.25">
      <c r="A548" s="100">
        <f t="shared" si="190"/>
        <v>532</v>
      </c>
      <c r="B548" s="101">
        <f t="shared" si="191"/>
        <v>77</v>
      </c>
      <c r="C548" s="92" t="s">
        <v>546</v>
      </c>
      <c r="D548" s="92" t="s">
        <v>71</v>
      </c>
      <c r="E548" s="93">
        <v>1992</v>
      </c>
      <c r="F548" s="93">
        <v>2009</v>
      </c>
      <c r="G548" s="93" t="s">
        <v>548</v>
      </c>
      <c r="H548" s="93">
        <v>9</v>
      </c>
      <c r="I548" s="93">
        <v>1</v>
      </c>
      <c r="J548" s="52">
        <v>3320.9</v>
      </c>
      <c r="K548" s="52">
        <v>2870.8</v>
      </c>
      <c r="L548" s="52">
        <v>0</v>
      </c>
      <c r="M548" s="94">
        <v>115</v>
      </c>
      <c r="N548" s="78">
        <f t="shared" si="186"/>
        <v>14338181.03514342</v>
      </c>
      <c r="O548" s="52"/>
      <c r="P548" s="79">
        <f>+'Приложение №2'!E548-'Приложение №1'!R548-'Приложение №1'!S548</f>
        <v>3254083.8187434226</v>
      </c>
      <c r="Q548" s="79"/>
      <c r="R548" s="79">
        <f>+AR548</f>
        <v>389159.90639999998</v>
      </c>
      <c r="S548" s="79">
        <f>+AS548-3040118.21</f>
        <v>10694937.309999999</v>
      </c>
      <c r="T548" s="79"/>
      <c r="U548" s="79">
        <f t="shared" si="187"/>
        <v>4994.489701526898</v>
      </c>
      <c r="V548" s="79">
        <v>1244.2830200640001</v>
      </c>
      <c r="W548" s="95" t="s">
        <v>623</v>
      </c>
      <c r="X548" s="36" t="e">
        <f>+#REF!-'[1]Приложение №1'!$P372</f>
        <v>#REF!</v>
      </c>
      <c r="Z548" s="38">
        <f t="shared" si="189"/>
        <v>14776696.027288169</v>
      </c>
      <c r="AA548" s="34">
        <v>6885723.9998886082</v>
      </c>
      <c r="AB548" s="34">
        <v>2754946.3207044839</v>
      </c>
      <c r="AC548" s="34">
        <v>2034797.5532993053</v>
      </c>
      <c r="AD548" s="34">
        <v>1300328.9200963341</v>
      </c>
      <c r="AE548" s="34">
        <v>0</v>
      </c>
      <c r="AF548" s="34"/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1369377.8775724771</v>
      </c>
      <c r="AN548" s="39">
        <v>147766.96027288167</v>
      </c>
      <c r="AO548" s="40">
        <v>283754.39545407612</v>
      </c>
      <c r="AP548" s="114">
        <f>+N548-'Приложение №2'!E548</f>
        <v>0</v>
      </c>
      <c r="AQ548" s="36">
        <f>1773302.69-R53</f>
        <v>-114882.9376605656</v>
      </c>
      <c r="AR548" s="1">
        <f t="shared" si="192"/>
        <v>389159.90639999998</v>
      </c>
      <c r="AS548" s="1">
        <f>+(K548*13.29+L548*22.52)*12*30-S53</f>
        <v>13735055.52</v>
      </c>
      <c r="AT548" s="36">
        <f t="shared" si="188"/>
        <v>-3040118.2100000009</v>
      </c>
      <c r="AU548" s="36">
        <f>+P548-'[10]Приложение №1'!$P527</f>
        <v>0</v>
      </c>
      <c r="AV548" s="36">
        <f>+Q548-'[10]Приложение №1'!$Q527</f>
        <v>0</v>
      </c>
      <c r="AW548" s="36">
        <f>+R548-'[10]Приложение №1'!$R527</f>
        <v>0</v>
      </c>
      <c r="AX548" s="36">
        <f>+S548-'[10]Приложение №1'!$S527</f>
        <v>0</v>
      </c>
      <c r="AY548" s="36">
        <f>+T548-'[10]Приложение №1'!$T527</f>
        <v>0</v>
      </c>
    </row>
    <row r="549" spans="1:51" x14ac:dyDescent="0.25">
      <c r="A549" s="100">
        <f t="shared" si="190"/>
        <v>533</v>
      </c>
      <c r="B549" s="101">
        <f t="shared" si="191"/>
        <v>78</v>
      </c>
      <c r="C549" s="92" t="s">
        <v>637</v>
      </c>
      <c r="D549" s="92" t="s">
        <v>638</v>
      </c>
      <c r="E549" s="93">
        <v>1993</v>
      </c>
      <c r="F549" s="93" t="s">
        <v>544</v>
      </c>
      <c r="G549" s="93" t="s">
        <v>45</v>
      </c>
      <c r="H549" s="93">
        <v>9</v>
      </c>
      <c r="I549" s="93">
        <v>3</v>
      </c>
      <c r="J549" s="52">
        <v>10078.200000000001</v>
      </c>
      <c r="K549" s="52">
        <v>8569.9</v>
      </c>
      <c r="L549" s="52">
        <v>245.1</v>
      </c>
      <c r="M549" s="94">
        <v>295</v>
      </c>
      <c r="N549" s="78">
        <f>SUM(O549:S549)</f>
        <v>9780000</v>
      </c>
      <c r="O549" s="52"/>
      <c r="P549" s="79">
        <f>+'Приложение №2'!E549-'Приложение №1'!R549</f>
        <v>3538238.8867999995</v>
      </c>
      <c r="Q549" s="79">
        <v>0</v>
      </c>
      <c r="R549" s="79">
        <v>6241761.1132000005</v>
      </c>
      <c r="S549" s="96"/>
      <c r="T549" s="96"/>
      <c r="U549" s="79">
        <f t="shared" si="187"/>
        <v>1141.2035146267751</v>
      </c>
      <c r="V549" s="79">
        <v>1245.2830200640001</v>
      </c>
      <c r="W549" s="95" t="s">
        <v>623</v>
      </c>
      <c r="X549" s="36" t="e">
        <f>+#REF!-'[1]Приложение №1'!$P217</f>
        <v>#REF!</v>
      </c>
      <c r="Z549" s="38">
        <f t="shared" si="189"/>
        <v>9780000</v>
      </c>
      <c r="AA549" s="34"/>
      <c r="AB549" s="34"/>
      <c r="AC549" s="34"/>
      <c r="AD549" s="34"/>
      <c r="AE549" s="34"/>
      <c r="AF549" s="34"/>
      <c r="AG549" s="34"/>
      <c r="AH549" s="34">
        <v>9062814.5999999996</v>
      </c>
      <c r="AI549" s="42"/>
      <c r="AJ549" s="42"/>
      <c r="AK549" s="42"/>
      <c r="AL549" s="34"/>
      <c r="AM549" s="34">
        <v>489000</v>
      </c>
      <c r="AN549" s="34">
        <v>30000</v>
      </c>
      <c r="AO549" s="34">
        <v>198185.4</v>
      </c>
      <c r="AP549" s="114">
        <f>+N549-'Приложение №2'!E549</f>
        <v>0</v>
      </c>
      <c r="AQ549" s="1">
        <v>2453</v>
      </c>
      <c r="AR549" s="1">
        <f t="shared" si="192"/>
        <v>1218018.9545999998</v>
      </c>
      <c r="AS549" s="1">
        <f>+(K549*13.29+L549*22.52)*12*30</f>
        <v>42988904.279999994</v>
      </c>
      <c r="AT549" s="36">
        <f t="shared" si="188"/>
        <v>-42988904.279999994</v>
      </c>
      <c r="AU549" s="36">
        <f>+P549-'[10]Приложение №1'!$P528</f>
        <v>0</v>
      </c>
      <c r="AV549" s="36">
        <f>+Q549-'[10]Приложение №1'!$Q528</f>
        <v>0</v>
      </c>
      <c r="AW549" s="36">
        <f>+R549-'[10]Приложение №1'!$R528</f>
        <v>0</v>
      </c>
      <c r="AX549" s="36">
        <f>+S549-'[10]Приложение №1'!$S528</f>
        <v>0</v>
      </c>
      <c r="AY549" s="36">
        <f>+T549-'[10]Приложение №1'!$T528</f>
        <v>0</v>
      </c>
    </row>
    <row r="550" spans="1:51" x14ac:dyDescent="0.25">
      <c r="A550" s="100">
        <f t="shared" si="190"/>
        <v>534</v>
      </c>
      <c r="B550" s="101">
        <f t="shared" si="191"/>
        <v>79</v>
      </c>
      <c r="C550" s="92" t="s">
        <v>546</v>
      </c>
      <c r="D550" s="92" t="s">
        <v>463</v>
      </c>
      <c r="E550" s="93">
        <v>1989</v>
      </c>
      <c r="F550" s="93">
        <v>2009</v>
      </c>
      <c r="G550" s="93" t="s">
        <v>548</v>
      </c>
      <c r="H550" s="93">
        <v>9</v>
      </c>
      <c r="I550" s="93">
        <v>1</v>
      </c>
      <c r="J550" s="52">
        <v>3239.5</v>
      </c>
      <c r="K550" s="52">
        <v>2720.9</v>
      </c>
      <c r="L550" s="52">
        <v>63.8</v>
      </c>
      <c r="M550" s="94">
        <v>112</v>
      </c>
      <c r="N550" s="78">
        <f>SUM(O550:T550)</f>
        <v>10436992.599520564</v>
      </c>
      <c r="O550" s="52"/>
      <c r="P550" s="79"/>
      <c r="Q550" s="79"/>
      <c r="R550" s="79">
        <f>+AQ550+AR550</f>
        <v>1949895.9373999999</v>
      </c>
      <c r="S550" s="79">
        <f>+'Приложение №2'!E550-'Приложение №1'!R550</f>
        <v>8487096.6621205639</v>
      </c>
      <c r="T550" s="79">
        <v>4.6566128730773926E-10</v>
      </c>
      <c r="U550" s="79">
        <f t="shared" si="187"/>
        <v>3835.8604136574531</v>
      </c>
      <c r="V550" s="79">
        <v>1246.2830200640001</v>
      </c>
      <c r="W550" s="95" t="s">
        <v>623</v>
      </c>
      <c r="X550" s="36" t="e">
        <f>+#REF!-'[1]Приложение №1'!$P1364</f>
        <v>#REF!</v>
      </c>
      <c r="Z550" s="38">
        <f t="shared" si="189"/>
        <v>10076605.062258013</v>
      </c>
      <c r="AA550" s="34">
        <v>6679650.6897583138</v>
      </c>
      <c r="AB550" s="34">
        <v>0</v>
      </c>
      <c r="AC550" s="34">
        <v>1973900.9116011779</v>
      </c>
      <c r="AD550" s="34">
        <v>0</v>
      </c>
      <c r="AE550" s="34">
        <v>0</v>
      </c>
      <c r="AF550" s="34"/>
      <c r="AG550" s="34">
        <v>296767.5571071952</v>
      </c>
      <c r="AH550" s="34">
        <v>0</v>
      </c>
      <c r="AI550" s="34">
        <v>0</v>
      </c>
      <c r="AJ550" s="34">
        <v>0</v>
      </c>
      <c r="AK550" s="34">
        <v>0</v>
      </c>
      <c r="AL550" s="34">
        <v>0</v>
      </c>
      <c r="AM550" s="34">
        <v>829794.50063330017</v>
      </c>
      <c r="AN550" s="39">
        <v>100766.05062258012</v>
      </c>
      <c r="AO550" s="40">
        <v>195725.35253544565</v>
      </c>
      <c r="AP550" s="114">
        <f>+N550-'Приложение №2'!E550</f>
        <v>0</v>
      </c>
      <c r="AQ550" s="1">
        <v>1566401.06</v>
      </c>
      <c r="AR550" s="1">
        <f t="shared" si="192"/>
        <v>383494.87739999994</v>
      </c>
      <c r="AS550" s="1">
        <f>+(K550*13.29+L550*22.52)*12*30</f>
        <v>13535113.319999998</v>
      </c>
      <c r="AT550" s="36">
        <f t="shared" si="188"/>
        <v>-5048016.6578794345</v>
      </c>
      <c r="AU550" s="36">
        <f>+P550-'[10]Приложение №1'!$P529</f>
        <v>0</v>
      </c>
      <c r="AV550" s="36">
        <f>+Q550-'[10]Приложение №1'!$Q529</f>
        <v>0</v>
      </c>
      <c r="AW550" s="36">
        <f>+R550-'[10]Приложение №1'!$R529</f>
        <v>0</v>
      </c>
      <c r="AX550" s="36">
        <f>+S550-'[10]Приложение №1'!$S529</f>
        <v>0</v>
      </c>
      <c r="AY550" s="36">
        <f>+T550-'[10]Приложение №1'!$T529</f>
        <v>0</v>
      </c>
    </row>
    <row r="551" spans="1:51" x14ac:dyDescent="0.25">
      <c r="A551" s="100">
        <f t="shared" si="190"/>
        <v>535</v>
      </c>
      <c r="B551" s="101">
        <f t="shared" si="191"/>
        <v>80</v>
      </c>
      <c r="C551" s="92" t="s">
        <v>547</v>
      </c>
      <c r="D551" s="92" t="s">
        <v>639</v>
      </c>
      <c r="E551" s="93">
        <v>1993</v>
      </c>
      <c r="F551" s="93">
        <v>2007</v>
      </c>
      <c r="G551" s="93" t="s">
        <v>548</v>
      </c>
      <c r="H551" s="93">
        <v>9</v>
      </c>
      <c r="I551" s="93">
        <v>1</v>
      </c>
      <c r="J551" s="52">
        <v>2855.54</v>
      </c>
      <c r="K551" s="52">
        <v>2487.9</v>
      </c>
      <c r="L551" s="52">
        <v>367.64</v>
      </c>
      <c r="M551" s="94">
        <v>94</v>
      </c>
      <c r="N551" s="78">
        <f>SUM(O551:S551)</f>
        <v>3591360</v>
      </c>
      <c r="O551" s="52"/>
      <c r="P551" s="79">
        <f>+'Приложение №2'!E551-'Приложение №1'!R551</f>
        <v>2200544.6488000001</v>
      </c>
      <c r="Q551" s="79"/>
      <c r="R551" s="79">
        <v>1390815.3511999999</v>
      </c>
      <c r="S551" s="97"/>
      <c r="T551" s="97"/>
      <c r="U551" s="79">
        <f t="shared" si="187"/>
        <v>1443.5306885324972</v>
      </c>
      <c r="V551" s="79">
        <v>1247.2830200640001</v>
      </c>
      <c r="W551" s="95" t="s">
        <v>623</v>
      </c>
      <c r="X551" s="36" t="e">
        <f>+#REF!-'[1]Приложение №1'!$P219</f>
        <v>#REF!</v>
      </c>
      <c r="Z551" s="38">
        <f t="shared" si="189"/>
        <v>14648835.946255356</v>
      </c>
      <c r="AA551" s="34">
        <v>5957914.8640461573</v>
      </c>
      <c r="AB551" s="34">
        <v>2383734.1772688017</v>
      </c>
      <c r="AC551" s="34">
        <v>1760621.0455607576</v>
      </c>
      <c r="AD551" s="34">
        <v>1125117.5622659819</v>
      </c>
      <c r="AE551" s="34">
        <v>0</v>
      </c>
      <c r="AF551" s="34"/>
      <c r="AG551" s="34">
        <v>264701.84172454086</v>
      </c>
      <c r="AH551" s="34">
        <v>0</v>
      </c>
      <c r="AI551" s="34">
        <v>2607417.5209347345</v>
      </c>
      <c r="AJ551" s="34">
        <v>0</v>
      </c>
      <c r="AK551" s="34">
        <v>0</v>
      </c>
      <c r="AL551" s="34">
        <v>0</v>
      </c>
      <c r="AM551" s="34">
        <v>80780.05</v>
      </c>
      <c r="AN551" s="39">
        <v>160221.22243461735</v>
      </c>
      <c r="AO551" s="40">
        <v>308327.66201976384</v>
      </c>
      <c r="AP551" s="114">
        <f>+N551-'Приложение №2'!E551</f>
        <v>0</v>
      </c>
      <c r="AR551" s="1">
        <f t="shared" si="192"/>
        <v>421703.12675999996</v>
      </c>
      <c r="AS551" s="1">
        <f>+(K551*13.29+L551*22.52)*12*30</f>
        <v>14883639.767999999</v>
      </c>
      <c r="AT551" s="36">
        <f t="shared" si="188"/>
        <v>-14883639.767999999</v>
      </c>
      <c r="AU551" s="36">
        <f>+P551-'[10]Приложение №1'!$P530</f>
        <v>0</v>
      </c>
      <c r="AV551" s="36">
        <f>+Q551-'[10]Приложение №1'!$Q530</f>
        <v>0</v>
      </c>
      <c r="AW551" s="36">
        <f>+R551-'[10]Приложение №1'!$R530</f>
        <v>0</v>
      </c>
      <c r="AX551" s="36">
        <f>+S551-'[10]Приложение №1'!$S530</f>
        <v>0</v>
      </c>
      <c r="AY551" s="36">
        <f>+T551-'[10]Приложение №1'!$T530</f>
        <v>0</v>
      </c>
    </row>
    <row r="552" spans="1:51" s="43" customFormat="1" x14ac:dyDescent="0.25">
      <c r="A552" s="100">
        <f t="shared" si="190"/>
        <v>536</v>
      </c>
      <c r="B552" s="101">
        <f t="shared" si="191"/>
        <v>81</v>
      </c>
      <c r="C552" s="92" t="s">
        <v>547</v>
      </c>
      <c r="D552" s="92" t="s">
        <v>660</v>
      </c>
      <c r="E552" s="93" t="s">
        <v>609</v>
      </c>
      <c r="F552" s="93"/>
      <c r="G552" s="93" t="s">
        <v>577</v>
      </c>
      <c r="H552" s="93" t="s">
        <v>575</v>
      </c>
      <c r="I552" s="93" t="s">
        <v>576</v>
      </c>
      <c r="J552" s="52">
        <v>7245.1</v>
      </c>
      <c r="K552" s="52">
        <v>6191.5</v>
      </c>
      <c r="L552" s="52">
        <v>105</v>
      </c>
      <c r="M552" s="94">
        <v>262</v>
      </c>
      <c r="N552" s="78">
        <f>SUM(O552:S552)</f>
        <v>7182720</v>
      </c>
      <c r="O552" s="52">
        <v>0</v>
      </c>
      <c r="P552" s="79">
        <f>+'Приложение №2'!E552-'Приложение №1'!R552</f>
        <v>4650735.0838000001</v>
      </c>
      <c r="Q552" s="79">
        <v>0</v>
      </c>
      <c r="R552" s="79">
        <v>2531984.9161999999</v>
      </c>
      <c r="S552" s="127"/>
      <c r="T552" s="127"/>
      <c r="U552" s="79">
        <f t="shared" si="187"/>
        <v>1160.0936768149884</v>
      </c>
      <c r="V552" s="79">
        <v>1248.2830200640001</v>
      </c>
      <c r="W552" s="95" t="s">
        <v>623</v>
      </c>
      <c r="Y552" s="43">
        <f>+(K552*12.08+L552*20.47)*12</f>
        <v>923312.04000000015</v>
      </c>
      <c r="Z552" s="128"/>
      <c r="AA552" s="130">
        <f>+N552-'[4]Приложение № 2'!E496</f>
        <v>1277439.5331905074</v>
      </c>
      <c r="AB552" s="128"/>
      <c r="AC552" s="128"/>
      <c r="AD552" s="130">
        <f>+N552-'[4]Приложение № 2'!E496</f>
        <v>1277439.5331905074</v>
      </c>
      <c r="AE552" s="128"/>
      <c r="AF552" s="128"/>
      <c r="AG552" s="128"/>
      <c r="AH552" s="128"/>
      <c r="AI552" s="128"/>
      <c r="AJ552" s="128"/>
      <c r="AK552" s="128"/>
      <c r="AL552" s="128"/>
      <c r="AM552" s="128"/>
      <c r="AN552" s="128"/>
      <c r="AO552" s="128"/>
      <c r="AP552" s="114">
        <f>+N552-'Приложение №2'!E552</f>
        <v>0</v>
      </c>
      <c r="AR552" s="1">
        <f t="shared" si="192"/>
        <v>863426.27699999989</v>
      </c>
      <c r="AS552" s="1">
        <f>+(K552*13.29+L552*22.52)*12*30</f>
        <v>30473868.599999998</v>
      </c>
      <c r="AT552" s="36">
        <f t="shared" si="188"/>
        <v>-30473868.599999998</v>
      </c>
      <c r="AU552" s="36">
        <f>+P552-'[10]Приложение №1'!$P531</f>
        <v>0</v>
      </c>
      <c r="AV552" s="36">
        <f>+Q552-'[10]Приложение №1'!$Q531</f>
        <v>0</v>
      </c>
      <c r="AW552" s="36">
        <f>+R552-'[10]Приложение №1'!$R531</f>
        <v>0</v>
      </c>
      <c r="AX552" s="36">
        <f>+S552-'[10]Приложение №1'!$S531</f>
        <v>0</v>
      </c>
      <c r="AY552" s="36">
        <f>+T552-'[10]Приложение №1'!$T531</f>
        <v>0</v>
      </c>
    </row>
    <row r="553" spans="1:51" x14ac:dyDescent="0.25">
      <c r="A553" s="100">
        <f t="shared" si="190"/>
        <v>537</v>
      </c>
      <c r="B553" s="101">
        <f t="shared" si="191"/>
        <v>82</v>
      </c>
      <c r="C553" s="92" t="s">
        <v>73</v>
      </c>
      <c r="D553" s="92" t="s">
        <v>75</v>
      </c>
      <c r="E553" s="93">
        <v>1985</v>
      </c>
      <c r="F553" s="93">
        <v>2016</v>
      </c>
      <c r="G553" s="93" t="s">
        <v>45</v>
      </c>
      <c r="H553" s="93">
        <v>5</v>
      </c>
      <c r="I553" s="93">
        <v>4</v>
      </c>
      <c r="J553" s="52">
        <v>3419.8</v>
      </c>
      <c r="K553" s="52">
        <v>2847.6</v>
      </c>
      <c r="L553" s="52">
        <v>0</v>
      </c>
      <c r="M553" s="94">
        <v>127</v>
      </c>
      <c r="N553" s="78">
        <f t="shared" ref="N553:N584" si="193">SUM(O553:T553)</f>
        <v>2983684.0700000003</v>
      </c>
      <c r="O553" s="52"/>
      <c r="P553" s="79"/>
      <c r="Q553" s="79"/>
      <c r="R553" s="79">
        <f t="shared" ref="R553:R566" si="194">+AQ553+AR553</f>
        <v>1572282.99</v>
      </c>
      <c r="S553" s="79">
        <f>+'Приложение №2'!E553-'Приложение №1'!R553</f>
        <v>1411401.0800000003</v>
      </c>
      <c r="T553" s="79">
        <v>0</v>
      </c>
      <c r="U553" s="79">
        <f t="shared" si="187"/>
        <v>1047.7890398932436</v>
      </c>
      <c r="V553" s="79">
        <v>1249.2830200640001</v>
      </c>
      <c r="W553" s="95" t="s">
        <v>623</v>
      </c>
      <c r="X553" s="36" t="e">
        <f>+#REF!-'[1]Приложение №1'!$P375</f>
        <v>#REF!</v>
      </c>
      <c r="Z553" s="38">
        <f t="shared" ref="Z553:Z558" si="195">SUM(AA553:AO553)</f>
        <v>3028949.7</v>
      </c>
      <c r="AA553" s="34">
        <v>0</v>
      </c>
      <c r="AB553" s="34">
        <v>0</v>
      </c>
      <c r="AC553" s="34">
        <v>2925994.6940138005</v>
      </c>
      <c r="AD553" s="34">
        <v>0</v>
      </c>
      <c r="AE553" s="34">
        <v>0</v>
      </c>
      <c r="AF553" s="34"/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48">
        <v>41985.58</v>
      </c>
      <c r="AN553" s="34">
        <v>3280.05</v>
      </c>
      <c r="AO553" s="40">
        <v>57689.375986200001</v>
      </c>
      <c r="AP553" s="114">
        <f>+N553-'Приложение №2'!E553</f>
        <v>0</v>
      </c>
      <c r="AQ553" s="1">
        <v>1281827.79</v>
      </c>
      <c r="AR553" s="1">
        <f t="shared" ref="AR553:AR558" si="196">+(K553*10+L553*20)*12*0.85</f>
        <v>290455.2</v>
      </c>
      <c r="AS553" s="1">
        <f>+(K553*10+L553*20)*12*30</f>
        <v>10251360</v>
      </c>
      <c r="AT553" s="36">
        <f t="shared" si="188"/>
        <v>-8839958.9199999999</v>
      </c>
      <c r="AU553" s="36">
        <f>+P553-'[10]Приложение №1'!$P532</f>
        <v>0</v>
      </c>
      <c r="AV553" s="36">
        <f>+Q553-'[10]Приложение №1'!$Q532</f>
        <v>0</v>
      </c>
      <c r="AW553" s="36">
        <f>+R553-'[10]Приложение №1'!$R532</f>
        <v>0</v>
      </c>
      <c r="AX553" s="36">
        <f>+S553-'[10]Приложение №1'!$S532</f>
        <v>0</v>
      </c>
      <c r="AY553" s="36">
        <f>+T553-'[10]Приложение №1'!$T532</f>
        <v>0</v>
      </c>
    </row>
    <row r="554" spans="1:51" x14ac:dyDescent="0.25">
      <c r="A554" s="100">
        <f t="shared" si="190"/>
        <v>538</v>
      </c>
      <c r="B554" s="101">
        <f t="shared" si="191"/>
        <v>83</v>
      </c>
      <c r="C554" s="92" t="s">
        <v>73</v>
      </c>
      <c r="D554" s="92" t="s">
        <v>319</v>
      </c>
      <c r="E554" s="93">
        <v>1996</v>
      </c>
      <c r="F554" s="93">
        <v>2013</v>
      </c>
      <c r="G554" s="93" t="s">
        <v>52</v>
      </c>
      <c r="H554" s="93">
        <v>2</v>
      </c>
      <c r="I554" s="93">
        <v>2</v>
      </c>
      <c r="J554" s="52">
        <v>1125</v>
      </c>
      <c r="K554" s="52">
        <v>1125</v>
      </c>
      <c r="L554" s="52">
        <v>0</v>
      </c>
      <c r="M554" s="94">
        <v>54</v>
      </c>
      <c r="N554" s="78">
        <f t="shared" si="193"/>
        <v>3390546.88</v>
      </c>
      <c r="O554" s="52"/>
      <c r="P554" s="79"/>
      <c r="Q554" s="79"/>
      <c r="R554" s="79">
        <f t="shared" si="194"/>
        <v>650714.24</v>
      </c>
      <c r="S554" s="79">
        <f>+'Приложение №2'!E554-'Приложение №1'!R554</f>
        <v>2739832.6399999997</v>
      </c>
      <c r="T554" s="79">
        <v>0</v>
      </c>
      <c r="U554" s="79">
        <f t="shared" si="187"/>
        <v>3013.8194488888889</v>
      </c>
      <c r="V554" s="79">
        <v>1250.2830200640001</v>
      </c>
      <c r="W554" s="95" t="s">
        <v>623</v>
      </c>
      <c r="X554" s="36" t="e">
        <f>+#REF!-'[1]Приложение №1'!$P1004</f>
        <v>#REF!</v>
      </c>
      <c r="Z554" s="38">
        <f t="shared" si="195"/>
        <v>3390546.88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/>
      <c r="AG554" s="34">
        <v>0</v>
      </c>
      <c r="AH554" s="34">
        <v>0</v>
      </c>
      <c r="AI554" s="34">
        <v>3197890.5015539997</v>
      </c>
      <c r="AJ554" s="34">
        <v>0</v>
      </c>
      <c r="AK554" s="34">
        <v>0</v>
      </c>
      <c r="AL554" s="34">
        <v>0</v>
      </c>
      <c r="AM554" s="34">
        <v>85155.99</v>
      </c>
      <c r="AN554" s="34">
        <v>37569</v>
      </c>
      <c r="AO554" s="40">
        <v>69931.388445999997</v>
      </c>
      <c r="AP554" s="114">
        <f>+N554-'Приложение №2'!E554</f>
        <v>0</v>
      </c>
      <c r="AQ554" s="1">
        <v>535964.24</v>
      </c>
      <c r="AR554" s="1">
        <f t="shared" si="196"/>
        <v>114750</v>
      </c>
      <c r="AS554" s="1">
        <f>+(K554*10+L554*20)*12*30</f>
        <v>4050000</v>
      </c>
      <c r="AT554" s="36">
        <f t="shared" si="188"/>
        <v>-1310167.3600000003</v>
      </c>
      <c r="AU554" s="36">
        <f>+P554-'[10]Приложение №1'!$P533</f>
        <v>0</v>
      </c>
      <c r="AV554" s="36">
        <f>+Q554-'[10]Приложение №1'!$Q533</f>
        <v>0</v>
      </c>
      <c r="AW554" s="36">
        <f>+R554-'[10]Приложение №1'!$R533</f>
        <v>0</v>
      </c>
      <c r="AX554" s="36">
        <f>+S554-'[10]Приложение №1'!$S533</f>
        <v>0</v>
      </c>
      <c r="AY554" s="36">
        <f>+T554-'[10]Приложение №1'!$T533</f>
        <v>0</v>
      </c>
    </row>
    <row r="555" spans="1:51" x14ac:dyDescent="0.25">
      <c r="A555" s="100">
        <f t="shared" si="190"/>
        <v>539</v>
      </c>
      <c r="B555" s="101">
        <f t="shared" si="191"/>
        <v>84</v>
      </c>
      <c r="C555" s="92" t="s">
        <v>73</v>
      </c>
      <c r="D555" s="92" t="s">
        <v>174</v>
      </c>
      <c r="E555" s="93">
        <v>1986</v>
      </c>
      <c r="F555" s="93">
        <v>2013</v>
      </c>
      <c r="G555" s="93" t="s">
        <v>52</v>
      </c>
      <c r="H555" s="93">
        <v>2</v>
      </c>
      <c r="I555" s="93">
        <v>2</v>
      </c>
      <c r="J555" s="52">
        <v>1112.5</v>
      </c>
      <c r="K555" s="52">
        <v>1000.4</v>
      </c>
      <c r="L555" s="52">
        <v>0</v>
      </c>
      <c r="M555" s="94">
        <v>40</v>
      </c>
      <c r="N555" s="78">
        <f t="shared" si="193"/>
        <v>589567.59499999997</v>
      </c>
      <c r="O555" s="52"/>
      <c r="P555" s="79"/>
      <c r="Q555" s="79"/>
      <c r="R555" s="79">
        <f t="shared" si="194"/>
        <v>393369.2</v>
      </c>
      <c r="S555" s="79">
        <f>+'Приложение №2'!E555-'Приложение №1'!R555</f>
        <v>196198.39499999996</v>
      </c>
      <c r="T555" s="79">
        <v>0</v>
      </c>
      <c r="U555" s="79">
        <f t="shared" si="187"/>
        <v>589.33186225509792</v>
      </c>
      <c r="V555" s="79">
        <v>1251.2830200640001</v>
      </c>
      <c r="W555" s="95" t="s">
        <v>623</v>
      </c>
      <c r="X555" s="36" t="e">
        <f>+#REF!-'[1]Приложение №1'!$P631</f>
        <v>#REF!</v>
      </c>
      <c r="Z555" s="38">
        <f t="shared" si="195"/>
        <v>2293840.42</v>
      </c>
      <c r="AA555" s="34">
        <v>943755.90929256007</v>
      </c>
      <c r="AB555" s="34">
        <v>0</v>
      </c>
      <c r="AC555" s="34">
        <v>576950.84846699995</v>
      </c>
      <c r="AD555" s="34">
        <v>439929.92612436</v>
      </c>
      <c r="AE555" s="34">
        <v>0</v>
      </c>
      <c r="AF555" s="34"/>
      <c r="AG555" s="34">
        <v>46894.9827066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219469.69759999998</v>
      </c>
      <c r="AN555" s="39">
        <v>22938.404200000004</v>
      </c>
      <c r="AO555" s="40">
        <v>43900.65160948001</v>
      </c>
      <c r="AP555" s="114">
        <f>+N555-'Приложение №2'!E555</f>
        <v>0</v>
      </c>
      <c r="AQ555" s="1">
        <v>291328.40000000002</v>
      </c>
      <c r="AR555" s="1">
        <f t="shared" si="196"/>
        <v>102040.8</v>
      </c>
      <c r="AS555" s="1">
        <f>+(K555*10+L555*20)*12*30</f>
        <v>3601440</v>
      </c>
      <c r="AT555" s="36">
        <f t="shared" si="188"/>
        <v>-3405241.605</v>
      </c>
      <c r="AU555" s="36">
        <f>+P555-'[10]Приложение №1'!$P534</f>
        <v>0</v>
      </c>
      <c r="AV555" s="36">
        <f>+Q555-'[10]Приложение №1'!$Q534</f>
        <v>0</v>
      </c>
      <c r="AW555" s="36">
        <f>+R555-'[10]Приложение №1'!$R534</f>
        <v>0</v>
      </c>
      <c r="AX555" s="36">
        <f>+S555-'[10]Приложение №1'!$S534</f>
        <v>0</v>
      </c>
      <c r="AY555" s="36">
        <f>+T555-'[10]Приложение №1'!$T534</f>
        <v>0</v>
      </c>
    </row>
    <row r="556" spans="1:51" x14ac:dyDescent="0.25">
      <c r="A556" s="100">
        <f t="shared" si="190"/>
        <v>540</v>
      </c>
      <c r="B556" s="101">
        <f t="shared" si="191"/>
        <v>85</v>
      </c>
      <c r="C556" s="92" t="s">
        <v>73</v>
      </c>
      <c r="D556" s="92" t="s">
        <v>175</v>
      </c>
      <c r="E556" s="93">
        <v>1991</v>
      </c>
      <c r="F556" s="93">
        <v>2013</v>
      </c>
      <c r="G556" s="93" t="s">
        <v>45</v>
      </c>
      <c r="H556" s="93">
        <v>2</v>
      </c>
      <c r="I556" s="93">
        <v>2</v>
      </c>
      <c r="J556" s="52">
        <v>1131.9000000000001</v>
      </c>
      <c r="K556" s="52">
        <v>1004.5</v>
      </c>
      <c r="L556" s="52">
        <v>0</v>
      </c>
      <c r="M556" s="94">
        <v>46</v>
      </c>
      <c r="N556" s="78">
        <f t="shared" si="193"/>
        <v>510140.45280000003</v>
      </c>
      <c r="O556" s="52"/>
      <c r="P556" s="79"/>
      <c r="Q556" s="79"/>
      <c r="R556" s="79">
        <f t="shared" si="194"/>
        <v>214406.8</v>
      </c>
      <c r="S556" s="79">
        <f>+'Приложение №2'!E556-'Приложение №1'!R556</f>
        <v>295733.65280000004</v>
      </c>
      <c r="T556" s="79">
        <v>0</v>
      </c>
      <c r="U556" s="79">
        <f t="shared" si="187"/>
        <v>507.85510482827283</v>
      </c>
      <c r="V556" s="79">
        <v>1252.2830200640001</v>
      </c>
      <c r="W556" s="95" t="s">
        <v>623</v>
      </c>
      <c r="X556" s="36" t="e">
        <f>+#REF!-'[1]Приложение №1'!$P632</f>
        <v>#REF!</v>
      </c>
      <c r="Z556" s="38">
        <f t="shared" si="195"/>
        <v>1478022.6186027201</v>
      </c>
      <c r="AA556" s="34"/>
      <c r="AB556" s="34">
        <v>0</v>
      </c>
      <c r="AC556" s="34">
        <v>499223.44711008004</v>
      </c>
      <c r="AD556" s="34">
        <v>425443.60992000002</v>
      </c>
      <c r="AE556" s="34">
        <v>0</v>
      </c>
      <c r="AF556" s="34"/>
      <c r="AG556" s="34">
        <v>177679.34772671998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281303.4768</v>
      </c>
      <c r="AN556" s="39">
        <v>32191.570400000001</v>
      </c>
      <c r="AO556" s="40">
        <v>62181.166645920006</v>
      </c>
      <c r="AP556" s="114">
        <f>+N556-'Приложение №2'!E556</f>
        <v>0</v>
      </c>
      <c r="AQ556" s="1">
        <f>247290.43-135342.63</f>
        <v>111947.79999999999</v>
      </c>
      <c r="AR556" s="1">
        <f t="shared" si="196"/>
        <v>102459</v>
      </c>
      <c r="AS556" s="1">
        <f>+(K556*10+L556*20)*12*30-748881.44</f>
        <v>2867318.56</v>
      </c>
      <c r="AT556" s="36">
        <f t="shared" si="188"/>
        <v>-2571584.9072000002</v>
      </c>
      <c r="AU556" s="36">
        <f>+P556-'[10]Приложение №1'!$P535</f>
        <v>0</v>
      </c>
      <c r="AV556" s="36">
        <f>+Q556-'[10]Приложение №1'!$Q535</f>
        <v>0</v>
      </c>
      <c r="AW556" s="36">
        <f>+R556-'[10]Приложение №1'!$R535</f>
        <v>0</v>
      </c>
      <c r="AX556" s="36">
        <f>+S556-'[10]Приложение №1'!$S535</f>
        <v>0</v>
      </c>
      <c r="AY556" s="36">
        <f>+T556-'[10]Приложение №1'!$T535</f>
        <v>0</v>
      </c>
    </row>
    <row r="557" spans="1:51" x14ac:dyDescent="0.25">
      <c r="A557" s="100">
        <f t="shared" si="190"/>
        <v>541</v>
      </c>
      <c r="B557" s="101">
        <f t="shared" si="191"/>
        <v>86</v>
      </c>
      <c r="C557" s="92" t="s">
        <v>73</v>
      </c>
      <c r="D557" s="92" t="s">
        <v>176</v>
      </c>
      <c r="E557" s="93">
        <v>1982</v>
      </c>
      <c r="F557" s="93">
        <v>2013</v>
      </c>
      <c r="G557" s="93" t="s">
        <v>45</v>
      </c>
      <c r="H557" s="93">
        <v>2</v>
      </c>
      <c r="I557" s="93">
        <v>2</v>
      </c>
      <c r="J557" s="52">
        <v>711.8</v>
      </c>
      <c r="K557" s="52">
        <v>585</v>
      </c>
      <c r="L557" s="52">
        <v>0</v>
      </c>
      <c r="M557" s="94">
        <v>35</v>
      </c>
      <c r="N557" s="78">
        <f t="shared" si="193"/>
        <v>386646.94530000002</v>
      </c>
      <c r="O557" s="52"/>
      <c r="P557" s="79"/>
      <c r="Q557" s="79"/>
      <c r="R557" s="79">
        <f t="shared" si="194"/>
        <v>306771.38</v>
      </c>
      <c r="S557" s="79">
        <f>+'Приложение №2'!E557-'Приложение №1'!R557</f>
        <v>79875.565300000017</v>
      </c>
      <c r="T557" s="79">
        <v>0</v>
      </c>
      <c r="U557" s="79">
        <f t="shared" si="187"/>
        <v>660.93494923076923</v>
      </c>
      <c r="V557" s="79">
        <v>1253.2830200640001</v>
      </c>
      <c r="W557" s="95" t="s">
        <v>623</v>
      </c>
      <c r="X557" s="36" t="e">
        <f>+#REF!-'[1]Приложение №1'!$P633</f>
        <v>#REF!</v>
      </c>
      <c r="Z557" s="38">
        <f t="shared" si="195"/>
        <v>6351355.9299999997</v>
      </c>
      <c r="AA557" s="34">
        <v>1319645.0192616598</v>
      </c>
      <c r="AB557" s="34">
        <v>802983.70469520008</v>
      </c>
      <c r="AC557" s="34">
        <v>378372.70067058003</v>
      </c>
      <c r="AD557" s="34">
        <v>0</v>
      </c>
      <c r="AE557" s="34">
        <v>0</v>
      </c>
      <c r="AF557" s="34"/>
      <c r="AG557" s="34">
        <v>134667.18168371997</v>
      </c>
      <c r="AH557" s="34">
        <v>0</v>
      </c>
      <c r="AI557" s="34">
        <v>0</v>
      </c>
      <c r="AJ557" s="34">
        <v>0</v>
      </c>
      <c r="AK557" s="34">
        <v>0</v>
      </c>
      <c r="AL557" s="34">
        <v>2937440.8278188398</v>
      </c>
      <c r="AM557" s="34">
        <v>592860.32070000004</v>
      </c>
      <c r="AN557" s="39">
        <v>63513.559300000001</v>
      </c>
      <c r="AO557" s="40">
        <v>121872.61587000001</v>
      </c>
      <c r="AP557" s="114">
        <f>+N557-'Приложение №2'!E557</f>
        <v>0</v>
      </c>
      <c r="AQ557" s="1">
        <v>247101.38</v>
      </c>
      <c r="AR557" s="1">
        <f t="shared" si="196"/>
        <v>59670</v>
      </c>
      <c r="AS557" s="1">
        <f>+(K557*10+L557*20)*12*30</f>
        <v>2106000</v>
      </c>
      <c r="AT557" s="36">
        <f t="shared" si="188"/>
        <v>-2026124.4347000001</v>
      </c>
      <c r="AU557" s="36">
        <f>+P557-'[10]Приложение №1'!$P536</f>
        <v>0</v>
      </c>
      <c r="AV557" s="36">
        <f>+Q557-'[10]Приложение №1'!$Q536</f>
        <v>0</v>
      </c>
      <c r="AW557" s="36">
        <f>+R557-'[10]Приложение №1'!$R536</f>
        <v>0</v>
      </c>
      <c r="AX557" s="36">
        <f>+S557-'[10]Приложение №1'!$S536</f>
        <v>0</v>
      </c>
      <c r="AY557" s="36">
        <f>+T557-'[10]Приложение №1'!$T536</f>
        <v>0</v>
      </c>
    </row>
    <row r="558" spans="1:51" x14ac:dyDescent="0.25">
      <c r="A558" s="100">
        <f t="shared" si="190"/>
        <v>542</v>
      </c>
      <c r="B558" s="101">
        <f t="shared" si="191"/>
        <v>87</v>
      </c>
      <c r="C558" s="92" t="s">
        <v>73</v>
      </c>
      <c r="D558" s="92" t="s">
        <v>76</v>
      </c>
      <c r="E558" s="93">
        <v>1988</v>
      </c>
      <c r="F558" s="93">
        <v>2013</v>
      </c>
      <c r="G558" s="93" t="s">
        <v>45</v>
      </c>
      <c r="H558" s="93">
        <v>2</v>
      </c>
      <c r="I558" s="93">
        <v>2</v>
      </c>
      <c r="J558" s="52">
        <v>661.79</v>
      </c>
      <c r="K558" s="52">
        <v>596.70000000000005</v>
      </c>
      <c r="L558" s="52">
        <v>0</v>
      </c>
      <c r="M558" s="94">
        <v>38</v>
      </c>
      <c r="N558" s="78">
        <f t="shared" si="193"/>
        <v>2038756.5126</v>
      </c>
      <c r="O558" s="52"/>
      <c r="P558" s="79">
        <f>+'Приложение №2'!E558-'Приложение №1'!R558-'Приложение №1'!S558</f>
        <v>0</v>
      </c>
      <c r="Q558" s="79"/>
      <c r="R558" s="79">
        <f t="shared" si="194"/>
        <v>172568.74000000002</v>
      </c>
      <c r="S558" s="79">
        <f>+'Приложение №2'!E558-'Приложение №1'!R558</f>
        <v>1866187.7726</v>
      </c>
      <c r="T558" s="79">
        <f>+'Приложение №2'!E558-'Приложение №1'!P558-'Приложение №1'!R558-'Приложение №1'!S558</f>
        <v>0</v>
      </c>
      <c r="U558" s="79">
        <f t="shared" si="187"/>
        <v>3416.719478129713</v>
      </c>
      <c r="V558" s="79">
        <v>1254.2830200640001</v>
      </c>
      <c r="W558" s="95" t="s">
        <v>623</v>
      </c>
      <c r="X558" s="36" t="e">
        <f>+#REF!-'[1]Приложение №1'!$P388</f>
        <v>#REF!</v>
      </c>
      <c r="Z558" s="38">
        <f t="shared" si="195"/>
        <v>2270607.88</v>
      </c>
      <c r="AA558" s="34">
        <v>1303091.9754052199</v>
      </c>
      <c r="AB558" s="34">
        <v>0</v>
      </c>
      <c r="AC558" s="34">
        <v>373626.55878113996</v>
      </c>
      <c r="AD558" s="34">
        <v>318408.58904399996</v>
      </c>
      <c r="AE558" s="34">
        <v>0</v>
      </c>
      <c r="AF558" s="34"/>
      <c r="AG558" s="34">
        <v>0</v>
      </c>
      <c r="AH558" s="34">
        <v>0</v>
      </c>
      <c r="AI558" s="34">
        <v>0</v>
      </c>
      <c r="AJ558" s="34">
        <v>0</v>
      </c>
      <c r="AK558" s="34">
        <v>0</v>
      </c>
      <c r="AL558" s="34">
        <v>0</v>
      </c>
      <c r="AM558" s="34">
        <v>209145.2886</v>
      </c>
      <c r="AN558" s="39">
        <v>22706.078799999999</v>
      </c>
      <c r="AO558" s="40">
        <v>43629.389369639997</v>
      </c>
      <c r="AP558" s="114">
        <f>+N558-'Приложение №2'!E558</f>
        <v>0</v>
      </c>
      <c r="AQ558" s="1">
        <f>143197.73-31492.39</f>
        <v>111705.34000000001</v>
      </c>
      <c r="AR558" s="1">
        <f t="shared" si="196"/>
        <v>60863.4</v>
      </c>
      <c r="AS558" s="1">
        <f>+(K558*10+L558*20)*12*30</f>
        <v>2148120</v>
      </c>
      <c r="AT558" s="36">
        <f t="shared" si="188"/>
        <v>-281932.22739999997</v>
      </c>
      <c r="AU558" s="36">
        <f>+P558-'[10]Приложение №1'!$P537</f>
        <v>0</v>
      </c>
      <c r="AV558" s="36">
        <f>+Q558-'[10]Приложение №1'!$Q537</f>
        <v>0</v>
      </c>
      <c r="AW558" s="36">
        <f>+R558-'[10]Приложение №1'!$R537</f>
        <v>0</v>
      </c>
      <c r="AX558" s="36">
        <f>+S558-'[10]Приложение №1'!$S537</f>
        <v>0</v>
      </c>
      <c r="AY558" s="36">
        <f>+T558-'[10]Приложение №1'!$T537</f>
        <v>0</v>
      </c>
    </row>
    <row r="559" spans="1:51" s="43" customFormat="1" x14ac:dyDescent="0.25">
      <c r="A559" s="100">
        <f t="shared" si="190"/>
        <v>543</v>
      </c>
      <c r="B559" s="101">
        <f t="shared" si="191"/>
        <v>88</v>
      </c>
      <c r="C559" s="92" t="s">
        <v>572</v>
      </c>
      <c r="D559" s="92" t="s">
        <v>665</v>
      </c>
      <c r="E559" s="93" t="s">
        <v>625</v>
      </c>
      <c r="F559" s="93"/>
      <c r="G559" s="93" t="s">
        <v>577</v>
      </c>
      <c r="H559" s="93" t="s">
        <v>575</v>
      </c>
      <c r="I559" s="93" t="s">
        <v>587</v>
      </c>
      <c r="J559" s="52">
        <v>17927.330000000002</v>
      </c>
      <c r="K559" s="52">
        <v>15026.75</v>
      </c>
      <c r="L559" s="52">
        <v>72.8</v>
      </c>
      <c r="M559" s="94">
        <v>571</v>
      </c>
      <c r="N559" s="78">
        <f t="shared" si="193"/>
        <v>21536888.215718932</v>
      </c>
      <c r="O559" s="52">
        <v>0</v>
      </c>
      <c r="P559" s="79"/>
      <c r="Q559" s="79">
        <v>0</v>
      </c>
      <c r="R559" s="79">
        <f t="shared" si="194"/>
        <v>11169257.9377</v>
      </c>
      <c r="S559" s="79">
        <f>+'Приложение №2'!E559-'Приложение №1'!R559</f>
        <v>10367630.278018933</v>
      </c>
      <c r="T559" s="79">
        <v>0</v>
      </c>
      <c r="U559" s="79">
        <f t="shared" si="187"/>
        <v>1433.2366090950427</v>
      </c>
      <c r="V559" s="79">
        <v>1255.2830200640001</v>
      </c>
      <c r="W559" s="95" t="s">
        <v>623</v>
      </c>
      <c r="X559" s="43">
        <v>7106067.9400000004</v>
      </c>
      <c r="Y559" s="43">
        <f>+(K559*12.08+L559*20.47)*12</f>
        <v>2196160.2719999999</v>
      </c>
      <c r="AA559" s="44">
        <f>+N559-'[4]Приложение № 2'!E503</f>
        <v>16116091.425718933</v>
      </c>
      <c r="AD559" s="44">
        <f>+N559-'[4]Приложение № 2'!E503</f>
        <v>16116091.425718933</v>
      </c>
      <c r="AP559" s="114">
        <f>+N559-'Приложение №2'!E559</f>
        <v>0</v>
      </c>
      <c r="AQ559" s="43">
        <v>9115539.3100000005</v>
      </c>
      <c r="AR559" s="1">
        <f>+(K559*13.29+L559*22.52)*12*0.85</f>
        <v>2053718.6276999998</v>
      </c>
      <c r="AS559" s="1">
        <f>+(K559*13.29+L559*22.52)*12*30</f>
        <v>72484186.859999999</v>
      </c>
      <c r="AT559" s="36">
        <f t="shared" si="188"/>
        <v>-62116556.581981063</v>
      </c>
      <c r="AU559" s="36">
        <f>+P559-'[10]Приложение №1'!$P538</f>
        <v>0</v>
      </c>
      <c r="AV559" s="36">
        <f>+Q559-'[10]Приложение №1'!$Q538</f>
        <v>0</v>
      </c>
      <c r="AW559" s="36">
        <f>+R559-'[10]Приложение №1'!$R538</f>
        <v>0</v>
      </c>
      <c r="AX559" s="36">
        <f>+S559-'[10]Приложение №1'!$S538</f>
        <v>0</v>
      </c>
      <c r="AY559" s="36">
        <f>+T559-'[10]Приложение №1'!$T538</f>
        <v>0</v>
      </c>
    </row>
    <row r="560" spans="1:51" s="43" customFormat="1" x14ac:dyDescent="0.25">
      <c r="A560" s="100">
        <f t="shared" si="190"/>
        <v>544</v>
      </c>
      <c r="B560" s="101">
        <f t="shared" si="191"/>
        <v>89</v>
      </c>
      <c r="C560" s="92" t="s">
        <v>572</v>
      </c>
      <c r="D560" s="92" t="s">
        <v>666</v>
      </c>
      <c r="E560" s="93" t="s">
        <v>626</v>
      </c>
      <c r="F560" s="93"/>
      <c r="G560" s="93" t="s">
        <v>577</v>
      </c>
      <c r="H560" s="93" t="s">
        <v>575</v>
      </c>
      <c r="I560" s="93" t="s">
        <v>627</v>
      </c>
      <c r="J560" s="52">
        <v>20643.599999999999</v>
      </c>
      <c r="K560" s="52">
        <v>17405.5</v>
      </c>
      <c r="L560" s="52">
        <v>146.19999999999999</v>
      </c>
      <c r="M560" s="94">
        <v>665</v>
      </c>
      <c r="N560" s="78">
        <f t="shared" si="193"/>
        <v>25139520</v>
      </c>
      <c r="O560" s="52">
        <v>0</v>
      </c>
      <c r="P560" s="79"/>
      <c r="Q560" s="79">
        <v>0</v>
      </c>
      <c r="R560" s="79">
        <f t="shared" si="194"/>
        <v>13086959.943799999</v>
      </c>
      <c r="S560" s="79">
        <f>+'Приложение №2'!E560-'Приложение №1'!R560</f>
        <v>12052560.056200001</v>
      </c>
      <c r="T560" s="79">
        <v>0</v>
      </c>
      <c r="U560" s="79">
        <f t="shared" si="187"/>
        <v>1444.3434546551377</v>
      </c>
      <c r="V560" s="79">
        <v>1256.2830200640001</v>
      </c>
      <c r="W560" s="95" t="s">
        <v>623</v>
      </c>
      <c r="X560" s="43">
        <v>8381860.3899999997</v>
      </c>
      <c r="Y560" s="43">
        <f>+(K560*12.08+L560*20.47)*12</f>
        <v>2559013.8480000002</v>
      </c>
      <c r="Z560" s="128"/>
      <c r="AA560" s="130">
        <f>+N560-'[4]Приложение № 2'!E504</f>
        <v>17984501.98</v>
      </c>
      <c r="AB560" s="128"/>
      <c r="AC560" s="128"/>
      <c r="AD560" s="130">
        <f>+N560-'[4]Приложение № 2'!E504</f>
        <v>17984501.98</v>
      </c>
      <c r="AE560" s="128"/>
      <c r="AF560" s="128"/>
      <c r="AG560" s="128"/>
      <c r="AH560" s="128"/>
      <c r="AI560" s="128"/>
      <c r="AJ560" s="128"/>
      <c r="AK560" s="128"/>
      <c r="AL560" s="128"/>
      <c r="AM560" s="128"/>
      <c r="AN560" s="128"/>
      <c r="AO560" s="128"/>
      <c r="AP560" s="114">
        <f>+N560-'Приложение №2'!E560</f>
        <v>0</v>
      </c>
      <c r="AQ560" s="43">
        <v>10693922.449999999</v>
      </c>
      <c r="AR560" s="1">
        <f>+(K560*13.29+L560*22.52)*12*0.85</f>
        <v>2393037.4937999998</v>
      </c>
      <c r="AS560" s="1">
        <f>+(K560*13.29+L560*22.52)*12*30</f>
        <v>84460146.839999989</v>
      </c>
      <c r="AT560" s="36">
        <f t="shared" si="188"/>
        <v>-72407586.783799991</v>
      </c>
      <c r="AU560" s="36">
        <f>+P560-'[10]Приложение №1'!$P539</f>
        <v>0</v>
      </c>
      <c r="AV560" s="36">
        <f>+Q560-'[10]Приложение №1'!$Q539</f>
        <v>0</v>
      </c>
      <c r="AW560" s="36">
        <f>+R560-'[10]Приложение №1'!$R539</f>
        <v>0</v>
      </c>
      <c r="AX560" s="36">
        <f>+S560-'[10]Приложение №1'!$S539</f>
        <v>0</v>
      </c>
      <c r="AY560" s="36">
        <f>+T560-'[10]Приложение №1'!$T539</f>
        <v>0</v>
      </c>
    </row>
    <row r="561" spans="1:51" s="43" customFormat="1" x14ac:dyDescent="0.25">
      <c r="A561" s="100">
        <f t="shared" si="190"/>
        <v>545</v>
      </c>
      <c r="B561" s="101">
        <f t="shared" si="191"/>
        <v>90</v>
      </c>
      <c r="C561" s="92" t="s">
        <v>572</v>
      </c>
      <c r="D561" s="92" t="s">
        <v>667</v>
      </c>
      <c r="E561" s="93" t="s">
        <v>625</v>
      </c>
      <c r="F561" s="93"/>
      <c r="G561" s="93" t="s">
        <v>577</v>
      </c>
      <c r="H561" s="93" t="s">
        <v>575</v>
      </c>
      <c r="I561" s="93" t="s">
        <v>583</v>
      </c>
      <c r="J561" s="52">
        <v>11180.28</v>
      </c>
      <c r="K561" s="52">
        <v>9305.33</v>
      </c>
      <c r="L561" s="52">
        <v>0</v>
      </c>
      <c r="M561" s="94">
        <v>347</v>
      </c>
      <c r="N561" s="78">
        <f t="shared" si="193"/>
        <v>14391493.255421314</v>
      </c>
      <c r="O561" s="52">
        <v>0</v>
      </c>
      <c r="P561" s="79"/>
      <c r="Q561" s="79">
        <v>0</v>
      </c>
      <c r="R561" s="79">
        <f t="shared" si="194"/>
        <v>6693999.8041399997</v>
      </c>
      <c r="S561" s="79">
        <f>+'Приложение №2'!E561-'Приложение №1'!R561</f>
        <v>7697493.4512813147</v>
      </c>
      <c r="T561" s="79">
        <v>0</v>
      </c>
      <c r="U561" s="79">
        <f t="shared" si="187"/>
        <v>1546.5860163391642</v>
      </c>
      <c r="V561" s="79">
        <v>1257.2830200640001</v>
      </c>
      <c r="W561" s="95" t="s">
        <v>623</v>
      </c>
      <c r="X561" s="43">
        <v>4241666.0199999996</v>
      </c>
      <c r="Y561" s="43">
        <f>+(K561*12.08+L561*20.47)*12</f>
        <v>1348900.6368</v>
      </c>
      <c r="Z561" s="128"/>
      <c r="AA561" s="130">
        <f>+N561-'[4]Приложение № 2'!E505</f>
        <v>4500633.5797061138</v>
      </c>
      <c r="AB561" s="128"/>
      <c r="AC561" s="128"/>
      <c r="AD561" s="130">
        <f>+N561-'[4]Приложение № 2'!E505</f>
        <v>4500633.5797061138</v>
      </c>
      <c r="AE561" s="128"/>
      <c r="AF561" s="128"/>
      <c r="AG561" s="128"/>
      <c r="AH561" s="128"/>
      <c r="AI561" s="128"/>
      <c r="AJ561" s="128"/>
      <c r="AK561" s="128"/>
      <c r="AL561" s="128"/>
      <c r="AM561" s="128"/>
      <c r="AN561" s="128"/>
      <c r="AO561" s="128"/>
      <c r="AP561" s="114">
        <f>+N561-'Приложение №2'!E561</f>
        <v>0</v>
      </c>
      <c r="AQ561" s="43">
        <v>5432587.8799999999</v>
      </c>
      <c r="AR561" s="1">
        <f>+(K561*13.29+L561*22.52)*12*0.85</f>
        <v>1261411.92414</v>
      </c>
      <c r="AS561" s="1">
        <f>+(K561*13.29+L561*22.52)*12*30</f>
        <v>44520420.851999998</v>
      </c>
      <c r="AT561" s="36">
        <f t="shared" si="188"/>
        <v>-36822927.400718682</v>
      </c>
      <c r="AU561" s="36">
        <f>+P561-'[10]Приложение №1'!$P540</f>
        <v>0</v>
      </c>
      <c r="AV561" s="36">
        <f>+Q561-'[10]Приложение №1'!$Q540</f>
        <v>0</v>
      </c>
      <c r="AW561" s="36">
        <f>+R561-'[10]Приложение №1'!$R540</f>
        <v>0</v>
      </c>
      <c r="AX561" s="36">
        <f>+S561-'[10]Приложение №1'!$S540</f>
        <v>0</v>
      </c>
      <c r="AY561" s="36">
        <f>+T561-'[10]Приложение №1'!$T540</f>
        <v>0</v>
      </c>
    </row>
    <row r="562" spans="1:51" x14ac:dyDescent="0.25">
      <c r="A562" s="100">
        <f t="shared" si="190"/>
        <v>546</v>
      </c>
      <c r="B562" s="101">
        <f t="shared" si="191"/>
        <v>91</v>
      </c>
      <c r="C562" s="92" t="s">
        <v>73</v>
      </c>
      <c r="D562" s="92" t="s">
        <v>315</v>
      </c>
      <c r="E562" s="93">
        <v>1964</v>
      </c>
      <c r="F562" s="93">
        <v>2013</v>
      </c>
      <c r="G562" s="93" t="s">
        <v>45</v>
      </c>
      <c r="H562" s="93">
        <v>5</v>
      </c>
      <c r="I562" s="93">
        <v>7</v>
      </c>
      <c r="J562" s="52">
        <v>6384.4</v>
      </c>
      <c r="K562" s="52">
        <v>5253.8</v>
      </c>
      <c r="L562" s="52">
        <v>1130.5999999999999</v>
      </c>
      <c r="M562" s="94">
        <v>210</v>
      </c>
      <c r="N562" s="78">
        <f t="shared" si="193"/>
        <v>39603482.628111437</v>
      </c>
      <c r="O562" s="52"/>
      <c r="P562" s="79">
        <v>127594.26226869</v>
      </c>
      <c r="Q562" s="79"/>
      <c r="R562" s="79">
        <f t="shared" si="194"/>
        <v>4101886.91</v>
      </c>
      <c r="S562" s="79">
        <f>+AS562</f>
        <v>27054000</v>
      </c>
      <c r="T562" s="79">
        <f>+'Приложение №2'!E562-'Приложение №1'!P562-'Приложение №1'!R562-'Приложение №1'!S562</f>
        <v>8320001.4558427483</v>
      </c>
      <c r="U562" s="79">
        <f t="shared" si="187"/>
        <v>7538.0643778049098</v>
      </c>
      <c r="V562" s="79">
        <v>1258.2830200640001</v>
      </c>
      <c r="W562" s="95" t="s">
        <v>623</v>
      </c>
      <c r="X562" s="36" t="e">
        <f>+#REF!-'[1]Приложение №1'!$P1405</f>
        <v>#REF!</v>
      </c>
      <c r="Z562" s="38">
        <f t="shared" ref="Z562:Z570" si="197">SUM(AA562:AO562)</f>
        <v>31039639.368981633</v>
      </c>
      <c r="AA562" s="34">
        <v>13616559.511674002</v>
      </c>
      <c r="AB562" s="34">
        <v>4892953.0885143364</v>
      </c>
      <c r="AC562" s="34">
        <v>5159278.8563651238</v>
      </c>
      <c r="AD562" s="34">
        <v>3303637.3136041779</v>
      </c>
      <c r="AE562" s="34">
        <v>2454070.4593860004</v>
      </c>
      <c r="AF562" s="34"/>
      <c r="AG562" s="34">
        <v>488558.85729000001</v>
      </c>
      <c r="AH562" s="34">
        <v>0</v>
      </c>
      <c r="AI562" s="34">
        <v>0</v>
      </c>
      <c r="AJ562" s="34">
        <v>0</v>
      </c>
      <c r="AK562" s="34">
        <v>0</v>
      </c>
      <c r="AL562" s="34">
        <v>0</v>
      </c>
      <c r="AM562" s="34">
        <v>425297.73</v>
      </c>
      <c r="AN562" s="34">
        <v>45101.82</v>
      </c>
      <c r="AO562" s="40">
        <v>654181.73214800004</v>
      </c>
      <c r="AP562" s="114">
        <f>+N562-'Приложение №2'!E562</f>
        <v>0</v>
      </c>
      <c r="AQ562" s="1">
        <v>3335356.91</v>
      </c>
      <c r="AR562" s="1">
        <f>+(K562*10+L562*20)*12*0.85</f>
        <v>766530</v>
      </c>
      <c r="AS562" s="1">
        <f>+(K562*10+L562*20)*12*30</f>
        <v>27054000</v>
      </c>
      <c r="AT562" s="36">
        <f t="shared" si="188"/>
        <v>0</v>
      </c>
      <c r="AU562" s="36">
        <f>+P562-'[10]Приложение №1'!$P541</f>
        <v>0</v>
      </c>
      <c r="AV562" s="36">
        <f>+Q562-'[10]Приложение №1'!$Q541</f>
        <v>0</v>
      </c>
      <c r="AW562" s="36">
        <f>+R562-'[10]Приложение №1'!$R541</f>
        <v>0</v>
      </c>
      <c r="AX562" s="36">
        <f>+S562-'[10]Приложение №1'!$S541</f>
        <v>0</v>
      </c>
      <c r="AY562" s="36">
        <f>+T562-'[10]Приложение №1'!$T541</f>
        <v>0</v>
      </c>
    </row>
    <row r="563" spans="1:51" x14ac:dyDescent="0.25">
      <c r="A563" s="100">
        <f t="shared" ref="A563:A594" si="198">+A562+1</f>
        <v>547</v>
      </c>
      <c r="B563" s="101">
        <f t="shared" ref="B563:B594" si="199">+B562+1</f>
        <v>92</v>
      </c>
      <c r="C563" s="92" t="s">
        <v>73</v>
      </c>
      <c r="D563" s="92" t="s">
        <v>465</v>
      </c>
      <c r="E563" s="93">
        <v>1968</v>
      </c>
      <c r="F563" s="93">
        <v>2013</v>
      </c>
      <c r="G563" s="93" t="s">
        <v>45</v>
      </c>
      <c r="H563" s="93">
        <v>5</v>
      </c>
      <c r="I563" s="93">
        <v>4</v>
      </c>
      <c r="J563" s="52">
        <v>3228.9</v>
      </c>
      <c r="K563" s="52">
        <v>2518.9</v>
      </c>
      <c r="L563" s="52">
        <v>710</v>
      </c>
      <c r="M563" s="94">
        <v>136</v>
      </c>
      <c r="N563" s="78">
        <f t="shared" si="193"/>
        <v>23235694.261726003</v>
      </c>
      <c r="O563" s="52"/>
      <c r="P563" s="79">
        <v>3200622.2373585771</v>
      </c>
      <c r="Q563" s="79"/>
      <c r="R563" s="79">
        <f t="shared" si="194"/>
        <v>1253870.0724331199</v>
      </c>
      <c r="S563" s="79">
        <f>+AS563</f>
        <v>14180040</v>
      </c>
      <c r="T563" s="79">
        <f>+'Приложение №2'!E563-'Приложение №1'!P563-'Приложение №1'!R563-'Приложение №1'!S563</f>
        <v>4601161.9519343041</v>
      </c>
      <c r="U563" s="79">
        <f t="shared" si="187"/>
        <v>9224.540180922626</v>
      </c>
      <c r="V563" s="79">
        <v>1259.2830200640001</v>
      </c>
      <c r="W563" s="95" t="s">
        <v>623</v>
      </c>
      <c r="X563" s="36" t="e">
        <f>+#REF!-'[1]Приложение №1'!$P1591</f>
        <v>#REF!</v>
      </c>
      <c r="Z563" s="38">
        <f t="shared" si="197"/>
        <v>27107198.400000002</v>
      </c>
      <c r="AA563" s="34">
        <v>5940143.1063865805</v>
      </c>
      <c r="AB563" s="34">
        <v>2116717.1923795803</v>
      </c>
      <c r="AC563" s="34">
        <v>2211498.4827243001</v>
      </c>
      <c r="AD563" s="34">
        <v>1384537.88247348</v>
      </c>
      <c r="AE563" s="34">
        <v>847110.81731472013</v>
      </c>
      <c r="AF563" s="34"/>
      <c r="AG563" s="34">
        <v>227939.55009504</v>
      </c>
      <c r="AH563" s="34">
        <v>0</v>
      </c>
      <c r="AI563" s="34">
        <v>10859485.412210401</v>
      </c>
      <c r="AJ563" s="34">
        <v>0</v>
      </c>
      <c r="AK563" s="34">
        <v>0</v>
      </c>
      <c r="AL563" s="34">
        <v>0</v>
      </c>
      <c r="AM563" s="34">
        <v>2732884.5975000001</v>
      </c>
      <c r="AN563" s="39">
        <v>271071.984</v>
      </c>
      <c r="AO563" s="40">
        <v>515809.3749159</v>
      </c>
      <c r="AP563" s="114">
        <f>+N563-'Приложение №2'!E563</f>
        <v>0</v>
      </c>
      <c r="AQ563" s="36">
        <f>1993779.07-R269</f>
        <v>852102.27243311983</v>
      </c>
      <c r="AR563" s="1">
        <f>+(K563*10+L563*20)*12*0.85</f>
        <v>401767.8</v>
      </c>
      <c r="AS563" s="1">
        <f>+(K563*10+L563*20)*12*30</f>
        <v>14180040</v>
      </c>
      <c r="AT563" s="36">
        <f t="shared" si="188"/>
        <v>0</v>
      </c>
      <c r="AU563" s="36">
        <f>+P563-'[10]Приложение №1'!$P542</f>
        <v>0</v>
      </c>
      <c r="AV563" s="36">
        <f>+Q563-'[10]Приложение №1'!$Q542</f>
        <v>0</v>
      </c>
      <c r="AW563" s="36">
        <f>+R563-'[10]Приложение №1'!$R542</f>
        <v>0</v>
      </c>
      <c r="AX563" s="36">
        <f>+S563-'[10]Приложение №1'!$S542</f>
        <v>0</v>
      </c>
      <c r="AY563" s="36">
        <f>+T563-'[10]Приложение №1'!$T542</f>
        <v>0</v>
      </c>
    </row>
    <row r="564" spans="1:51" x14ac:dyDescent="0.25">
      <c r="A564" s="100">
        <f t="shared" si="198"/>
        <v>548</v>
      </c>
      <c r="B564" s="101">
        <f t="shared" si="199"/>
        <v>93</v>
      </c>
      <c r="C564" s="92" t="s">
        <v>73</v>
      </c>
      <c r="D564" s="92" t="s">
        <v>77</v>
      </c>
      <c r="E564" s="93">
        <v>1971</v>
      </c>
      <c r="F564" s="93">
        <v>1971</v>
      </c>
      <c r="G564" s="93" t="s">
        <v>52</v>
      </c>
      <c r="H564" s="93">
        <v>1</v>
      </c>
      <c r="I564" s="93">
        <v>5</v>
      </c>
      <c r="J564" s="52">
        <v>672.9</v>
      </c>
      <c r="K564" s="52">
        <v>672.9</v>
      </c>
      <c r="L564" s="52">
        <v>0</v>
      </c>
      <c r="M564" s="94">
        <v>33</v>
      </c>
      <c r="N564" s="78">
        <f t="shared" si="193"/>
        <v>4184287.1891999999</v>
      </c>
      <c r="O564" s="52"/>
      <c r="P564" s="79">
        <v>566089.32750000013</v>
      </c>
      <c r="Q564" s="79"/>
      <c r="R564" s="79">
        <f t="shared" si="194"/>
        <v>273418.77</v>
      </c>
      <c r="S564" s="79">
        <f>+AS564</f>
        <v>2422440</v>
      </c>
      <c r="T564" s="79">
        <f>+'Приложение №2'!E564-'Приложение №1'!P564-'Приложение №1'!R564-'Приложение №1'!S564</f>
        <v>922339.09169999976</v>
      </c>
      <c r="U564" s="79">
        <f t="shared" si="187"/>
        <v>6218.2897744092734</v>
      </c>
      <c r="V564" s="79">
        <v>1260.2830200640001</v>
      </c>
      <c r="W564" s="95" t="s">
        <v>623</v>
      </c>
      <c r="X564" s="36" t="e">
        <f>+#REF!-'[1]Приложение №1'!$P392</f>
        <v>#REF!</v>
      </c>
      <c r="Z564" s="38">
        <f t="shared" si="197"/>
        <v>10663801.74</v>
      </c>
      <c r="AA564" s="34">
        <v>1006695.2324683799</v>
      </c>
      <c r="AB564" s="34">
        <v>582199.37404272018</v>
      </c>
      <c r="AC564" s="34">
        <v>615427.84556945995</v>
      </c>
      <c r="AD564" s="34">
        <v>469268.96418359998</v>
      </c>
      <c r="AE564" s="34">
        <v>0</v>
      </c>
      <c r="AF564" s="34"/>
      <c r="AG564" s="34">
        <v>0</v>
      </c>
      <c r="AH564" s="34">
        <v>0</v>
      </c>
      <c r="AI564" s="34">
        <v>1792070.7864570001</v>
      </c>
      <c r="AJ564" s="34">
        <v>0</v>
      </c>
      <c r="AK564" s="34">
        <v>3479315.59778166</v>
      </c>
      <c r="AL564" s="34">
        <v>1368370.2001410001</v>
      </c>
      <c r="AM564" s="34">
        <v>1040151.6639000002</v>
      </c>
      <c r="AN564" s="39">
        <v>106638.01740000001</v>
      </c>
      <c r="AO564" s="40">
        <v>203664.05805617999</v>
      </c>
      <c r="AP564" s="114">
        <f>+N564-'Приложение №2'!E564</f>
        <v>0</v>
      </c>
      <c r="AQ564" s="1">
        <v>204782.97</v>
      </c>
      <c r="AR564" s="1">
        <f>+(K564*10+L564*20)*12*0.85</f>
        <v>68635.8</v>
      </c>
      <c r="AS564" s="1">
        <f>+(K564*10+L564*20)*12*30</f>
        <v>2422440</v>
      </c>
      <c r="AT564" s="36">
        <f t="shared" si="188"/>
        <v>0</v>
      </c>
      <c r="AU564" s="36">
        <f>+P564-'[10]Приложение №1'!$P543</f>
        <v>0</v>
      </c>
      <c r="AV564" s="36">
        <f>+Q564-'[10]Приложение №1'!$Q543</f>
        <v>0</v>
      </c>
      <c r="AW564" s="36">
        <f>+R564-'[10]Приложение №1'!$R543</f>
        <v>0</v>
      </c>
      <c r="AX564" s="36">
        <f>+S564-'[10]Приложение №1'!$S543</f>
        <v>0</v>
      </c>
      <c r="AY564" s="36">
        <f>+T564-'[10]Приложение №1'!$T543</f>
        <v>0</v>
      </c>
    </row>
    <row r="565" spans="1:51" x14ac:dyDescent="0.25">
      <c r="A565" s="100">
        <f t="shared" si="198"/>
        <v>549</v>
      </c>
      <c r="B565" s="101">
        <f t="shared" si="199"/>
        <v>94</v>
      </c>
      <c r="C565" s="92" t="s">
        <v>73</v>
      </c>
      <c r="D565" s="92" t="s">
        <v>320</v>
      </c>
      <c r="E565" s="93">
        <v>1989</v>
      </c>
      <c r="F565" s="93">
        <v>2017</v>
      </c>
      <c r="G565" s="93" t="s">
        <v>52</v>
      </c>
      <c r="H565" s="93">
        <v>9</v>
      </c>
      <c r="I565" s="93">
        <v>3</v>
      </c>
      <c r="J565" s="52">
        <v>7106.9</v>
      </c>
      <c r="K565" s="52">
        <v>6247.4</v>
      </c>
      <c r="L565" s="52">
        <v>0</v>
      </c>
      <c r="M565" s="94">
        <v>249</v>
      </c>
      <c r="N565" s="78">
        <f t="shared" si="193"/>
        <v>41194600.280000001</v>
      </c>
      <c r="O565" s="52"/>
      <c r="P565" s="79">
        <f>2236700.608-203764.38</f>
        <v>2032936.2280000001</v>
      </c>
      <c r="Q565" s="79"/>
      <c r="R565" s="79">
        <f t="shared" si="194"/>
        <v>1722849.2049833797</v>
      </c>
      <c r="S565" s="79">
        <f>+AS565</f>
        <v>29890060.559999999</v>
      </c>
      <c r="T565" s="79">
        <f>+'Приложение №2'!E565-'Приложение №1'!P565-'Приложение №1'!Q565-'Приложение №1'!R565-'Приложение №1'!S565</f>
        <v>7548754.287016619</v>
      </c>
      <c r="U565" s="79">
        <f t="shared" si="187"/>
        <v>6593.8790985049791</v>
      </c>
      <c r="V565" s="79">
        <v>1261.2830200640001</v>
      </c>
      <c r="W565" s="95" t="s">
        <v>623</v>
      </c>
      <c r="X565" s="36" t="e">
        <f>+#REF!-'[1]Приложение №1'!$P718</f>
        <v>#REF!</v>
      </c>
      <c r="Z565" s="38">
        <f t="shared" si="197"/>
        <v>25881031.239999995</v>
      </c>
      <c r="AA565" s="34"/>
      <c r="AB565" s="34"/>
      <c r="AC565" s="34"/>
      <c r="AD565" s="34"/>
      <c r="AE565" s="34">
        <v>0</v>
      </c>
      <c r="AF565" s="34"/>
      <c r="AG565" s="34"/>
      <c r="AH565" s="34">
        <v>0</v>
      </c>
      <c r="AI565" s="34"/>
      <c r="AJ565" s="34">
        <v>0</v>
      </c>
      <c r="AK565" s="34">
        <v>25881031.239999995</v>
      </c>
      <c r="AL565" s="34">
        <v>0</v>
      </c>
      <c r="AM565" s="34"/>
      <c r="AN565" s="39"/>
      <c r="AO565" s="40"/>
      <c r="AP565" s="114">
        <f>+N565-'Приложение №2'!E565</f>
        <v>0</v>
      </c>
      <c r="AQ565" s="36">
        <f>2787898.61-R73</f>
        <v>875964.15578337968</v>
      </c>
      <c r="AR565" s="1">
        <f>+(K565*13.29+L565*22.52)*12*0.85</f>
        <v>846885.04919999989</v>
      </c>
      <c r="AS565" s="1">
        <f>+(K565*13.29+L565*22.52)*12*30-S73</f>
        <v>29890060.559999999</v>
      </c>
      <c r="AT565" s="36">
        <f t="shared" si="188"/>
        <v>0</v>
      </c>
      <c r="AU565" s="36">
        <f>+P565-'[10]Приложение №1'!$P544</f>
        <v>0</v>
      </c>
      <c r="AV565" s="36">
        <f>+Q565-'[10]Приложение №1'!$Q544</f>
        <v>0</v>
      </c>
      <c r="AW565" s="36">
        <f>+R565-'[10]Приложение №1'!$R544</f>
        <v>0</v>
      </c>
      <c r="AX565" s="36">
        <f>+S565-'[10]Приложение №1'!$S544</f>
        <v>0</v>
      </c>
      <c r="AY565" s="36">
        <f>+T565-'[10]Приложение №1'!$T544</f>
        <v>0</v>
      </c>
    </row>
    <row r="566" spans="1:51" x14ac:dyDescent="0.25">
      <c r="A566" s="100">
        <f t="shared" si="198"/>
        <v>550</v>
      </c>
      <c r="B566" s="101">
        <f t="shared" si="199"/>
        <v>95</v>
      </c>
      <c r="C566" s="92" t="s">
        <v>73</v>
      </c>
      <c r="D566" s="92" t="s">
        <v>323</v>
      </c>
      <c r="E566" s="93">
        <v>1985</v>
      </c>
      <c r="F566" s="93">
        <v>2013</v>
      </c>
      <c r="G566" s="93" t="s">
        <v>52</v>
      </c>
      <c r="H566" s="93">
        <v>3</v>
      </c>
      <c r="I566" s="93">
        <v>3</v>
      </c>
      <c r="J566" s="52">
        <v>1439.1</v>
      </c>
      <c r="K566" s="52">
        <v>1284.3</v>
      </c>
      <c r="L566" s="52">
        <v>0</v>
      </c>
      <c r="M566" s="94">
        <v>55</v>
      </c>
      <c r="N566" s="78">
        <f t="shared" si="193"/>
        <v>17444911.509005461</v>
      </c>
      <c r="O566" s="52"/>
      <c r="P566" s="79">
        <v>3038566.1072513652</v>
      </c>
      <c r="Q566" s="79"/>
      <c r="R566" s="79">
        <f t="shared" si="194"/>
        <v>648286.88</v>
      </c>
      <c r="S566" s="79">
        <f>+AS566</f>
        <v>4623480</v>
      </c>
      <c r="T566" s="79">
        <f>+'Приложение №2'!E566-'Приложение №1'!P566-'Приложение №1'!R566-'Приложение №1'!S566</f>
        <v>9134578.5217540953</v>
      </c>
      <c r="U566" s="79">
        <f t="shared" si="187"/>
        <v>13583.206033641252</v>
      </c>
      <c r="V566" s="79">
        <v>1262.2830200640001</v>
      </c>
      <c r="W566" s="95" t="s">
        <v>623</v>
      </c>
      <c r="X566" s="36" t="e">
        <f>+#REF!-'[1]Приложение №1'!$P1012</f>
        <v>#REF!</v>
      </c>
      <c r="Z566" s="38">
        <f t="shared" si="197"/>
        <v>17444911.509005461</v>
      </c>
      <c r="AA566" s="34">
        <v>0</v>
      </c>
      <c r="AB566" s="34">
        <v>0</v>
      </c>
      <c r="AC566" s="34">
        <v>0</v>
      </c>
      <c r="AD566" s="34">
        <v>1124212.3435180259</v>
      </c>
      <c r="AE566" s="34">
        <v>0</v>
      </c>
      <c r="AF566" s="34"/>
      <c r="AG566" s="34">
        <v>0</v>
      </c>
      <c r="AH566" s="34">
        <v>0</v>
      </c>
      <c r="AI566" s="34">
        <v>4206748.5157533297</v>
      </c>
      <c r="AJ566" s="34">
        <v>0</v>
      </c>
      <c r="AK566" s="34">
        <v>8272430.9336326644</v>
      </c>
      <c r="AL566" s="34">
        <v>3193396.3000122053</v>
      </c>
      <c r="AM566" s="34">
        <v>215153.97</v>
      </c>
      <c r="AN566" s="34">
        <v>65657.709721273903</v>
      </c>
      <c r="AO566" s="40">
        <v>367311.73636796477</v>
      </c>
      <c r="AP566" s="114">
        <f>+N566-'Приложение №2'!E566</f>
        <v>0</v>
      </c>
      <c r="AQ566" s="1">
        <v>517288.28</v>
      </c>
      <c r="AR566" s="1">
        <f t="shared" ref="AR566:AR587" si="200">+(K566*10+L566*20)*12*0.85</f>
        <v>130998.59999999999</v>
      </c>
      <c r="AS566" s="1">
        <f t="shared" ref="AS566:AS572" si="201">+(K566*10+L566*20)*12*30</f>
        <v>4623480</v>
      </c>
      <c r="AT566" s="36">
        <f t="shared" si="188"/>
        <v>0</v>
      </c>
      <c r="AU566" s="36">
        <f>+P566-'[10]Приложение №1'!$P545</f>
        <v>0</v>
      </c>
      <c r="AV566" s="36">
        <f>+Q566-'[10]Приложение №1'!$Q545</f>
        <v>0</v>
      </c>
      <c r="AW566" s="36">
        <f>+R566-'[10]Приложение №1'!$R545</f>
        <v>0</v>
      </c>
      <c r="AX566" s="36">
        <f>+S566-'[10]Приложение №1'!$S545</f>
        <v>0</v>
      </c>
      <c r="AY566" s="36">
        <f>+T566-'[10]Приложение №1'!$T545</f>
        <v>0</v>
      </c>
    </row>
    <row r="567" spans="1:51" x14ac:dyDescent="0.25">
      <c r="A567" s="100">
        <f t="shared" si="198"/>
        <v>551</v>
      </c>
      <c r="B567" s="101">
        <f t="shared" si="199"/>
        <v>96</v>
      </c>
      <c r="C567" s="92" t="s">
        <v>73</v>
      </c>
      <c r="D567" s="92" t="s">
        <v>78</v>
      </c>
      <c r="E567" s="93">
        <v>1973</v>
      </c>
      <c r="F567" s="93">
        <v>2017</v>
      </c>
      <c r="G567" s="93" t="s">
        <v>45</v>
      </c>
      <c r="H567" s="93">
        <v>5</v>
      </c>
      <c r="I567" s="93">
        <v>2</v>
      </c>
      <c r="J567" s="52">
        <v>2354.6</v>
      </c>
      <c r="K567" s="52">
        <v>2141.8000000000002</v>
      </c>
      <c r="L567" s="52">
        <v>0</v>
      </c>
      <c r="M567" s="94">
        <v>96</v>
      </c>
      <c r="N567" s="78">
        <f t="shared" si="193"/>
        <v>4999499.0118000004</v>
      </c>
      <c r="O567" s="52"/>
      <c r="P567" s="79"/>
      <c r="Q567" s="79"/>
      <c r="R567" s="79">
        <f>+'Приложение №2'!E567-'Приложение №1'!S567</f>
        <v>928129.97294748016</v>
      </c>
      <c r="S567" s="79">
        <v>4071369.0388525194</v>
      </c>
      <c r="T567" s="79">
        <v>4.6566128730773926E-10</v>
      </c>
      <c r="U567" s="79">
        <f t="shared" si="187"/>
        <v>2334.2511027173405</v>
      </c>
      <c r="V567" s="79">
        <v>1263.2830200640001</v>
      </c>
      <c r="W567" s="95" t="s">
        <v>623</v>
      </c>
      <c r="X567" s="36" t="e">
        <f>+#REF!-'[1]Приложение №1'!$P397</f>
        <v>#REF!</v>
      </c>
      <c r="Z567" s="38">
        <f t="shared" si="197"/>
        <v>5617414.6200000001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/>
      <c r="AG567" s="34">
        <v>0</v>
      </c>
      <c r="AH567" s="34">
        <v>0</v>
      </c>
      <c r="AI567" s="34">
        <v>0</v>
      </c>
      <c r="AJ567" s="34">
        <v>0</v>
      </c>
      <c r="AK567" s="34">
        <v>4892509.7329474799</v>
      </c>
      <c r="AL567" s="34">
        <v>0</v>
      </c>
      <c r="AM567" s="34">
        <v>561741.46200000006</v>
      </c>
      <c r="AN567" s="39">
        <v>56174.146200000003</v>
      </c>
      <c r="AO567" s="40">
        <v>106989.27885251999</v>
      </c>
      <c r="AP567" s="114">
        <f>+N567-'Приложение №2'!E567</f>
        <v>0</v>
      </c>
      <c r="AQ567" s="1">
        <v>892579.22</v>
      </c>
      <c r="AR567" s="1">
        <f t="shared" si="200"/>
        <v>218463.6</v>
      </c>
      <c r="AS567" s="1">
        <f t="shared" si="201"/>
        <v>7710480</v>
      </c>
      <c r="AT567" s="36">
        <f t="shared" si="188"/>
        <v>-3639110.9611474806</v>
      </c>
      <c r="AU567" s="36">
        <f>+P567-'[10]Приложение №1'!$P546</f>
        <v>0</v>
      </c>
      <c r="AV567" s="36">
        <f>+Q567-'[10]Приложение №1'!$Q546</f>
        <v>0</v>
      </c>
      <c r="AW567" s="36">
        <f>+R567-'[10]Приложение №1'!$R546</f>
        <v>0</v>
      </c>
      <c r="AX567" s="36">
        <f>+S567-'[10]Приложение №1'!$S546</f>
        <v>0</v>
      </c>
      <c r="AY567" s="36">
        <f>+T567-'[10]Приложение №1'!$T546</f>
        <v>0</v>
      </c>
    </row>
    <row r="568" spans="1:51" x14ac:dyDescent="0.25">
      <c r="A568" s="100">
        <f t="shared" si="198"/>
        <v>552</v>
      </c>
      <c r="B568" s="101">
        <f t="shared" si="199"/>
        <v>97</v>
      </c>
      <c r="C568" s="92" t="s">
        <v>73</v>
      </c>
      <c r="D568" s="92" t="s">
        <v>79</v>
      </c>
      <c r="E568" s="93">
        <v>1972</v>
      </c>
      <c r="F568" s="93">
        <v>2013</v>
      </c>
      <c r="G568" s="93" t="s">
        <v>45</v>
      </c>
      <c r="H568" s="93">
        <v>5</v>
      </c>
      <c r="I568" s="93">
        <v>2</v>
      </c>
      <c r="J568" s="52">
        <v>3331.95</v>
      </c>
      <c r="K568" s="52">
        <v>2549.4499999999998</v>
      </c>
      <c r="L568" s="52">
        <v>780.8</v>
      </c>
      <c r="M568" s="94">
        <v>190</v>
      </c>
      <c r="N568" s="78">
        <f t="shared" si="193"/>
        <v>2312595.8024999998</v>
      </c>
      <c r="O568" s="52"/>
      <c r="P568" s="79"/>
      <c r="Q568" s="79"/>
      <c r="R568" s="79">
        <f>+AQ568+AR568</f>
        <v>2221077.79</v>
      </c>
      <c r="S568" s="79">
        <f>+'Приложение №2'!E568-'Приложение №1'!R568</f>
        <v>91518.012499999721</v>
      </c>
      <c r="T568" s="79">
        <v>0</v>
      </c>
      <c r="U568" s="79">
        <f t="shared" si="187"/>
        <v>907.09596285473333</v>
      </c>
      <c r="V568" s="79">
        <v>1264.2830200640001</v>
      </c>
      <c r="W568" s="95" t="s">
        <v>623</v>
      </c>
      <c r="X568" s="36" t="e">
        <f>+#REF!-'[1]Приложение №1'!$P399</f>
        <v>#REF!</v>
      </c>
      <c r="Z568" s="38">
        <f t="shared" si="197"/>
        <v>34440876.640000001</v>
      </c>
      <c r="AA568" s="34">
        <v>0</v>
      </c>
      <c r="AB568" s="34">
        <v>2166113.1307510799</v>
      </c>
      <c r="AC568" s="34">
        <v>2263106.2523264997</v>
      </c>
      <c r="AD568" s="34">
        <v>1416847.6029254398</v>
      </c>
      <c r="AE568" s="34">
        <v>866879.08268850006</v>
      </c>
      <c r="AF568" s="34"/>
      <c r="AG568" s="34">
        <v>0</v>
      </c>
      <c r="AH568" s="34">
        <v>0</v>
      </c>
      <c r="AI568" s="34">
        <v>11112903.524356199</v>
      </c>
      <c r="AJ568" s="34">
        <v>0</v>
      </c>
      <c r="AK568" s="34">
        <v>5769870.9583057202</v>
      </c>
      <c r="AL568" s="34">
        <v>6223481.2118761791</v>
      </c>
      <c r="AM568" s="34">
        <v>3625180.5618999996</v>
      </c>
      <c r="AN568" s="39">
        <v>344408.76640000002</v>
      </c>
      <c r="AO568" s="40">
        <v>652085.54847038013</v>
      </c>
      <c r="AP568" s="114">
        <f>+N568-'Приложение №2'!E568</f>
        <v>0</v>
      </c>
      <c r="AQ568" s="1">
        <v>1801750.69</v>
      </c>
      <c r="AR568" s="1">
        <f t="shared" si="200"/>
        <v>419327.1</v>
      </c>
      <c r="AS568" s="1">
        <f t="shared" si="201"/>
        <v>14799780</v>
      </c>
      <c r="AT568" s="36">
        <f t="shared" si="188"/>
        <v>-14708261.987500001</v>
      </c>
      <c r="AU568" s="36">
        <f>+P568-'[10]Приложение №1'!$P547</f>
        <v>0</v>
      </c>
      <c r="AV568" s="36">
        <f>+Q568-'[10]Приложение №1'!$Q547</f>
        <v>0</v>
      </c>
      <c r="AW568" s="36">
        <f>+R568-'[10]Приложение №1'!$R547</f>
        <v>0</v>
      </c>
      <c r="AX568" s="36">
        <f>+S568-'[10]Приложение №1'!$S547</f>
        <v>0</v>
      </c>
      <c r="AY568" s="36">
        <f>+T568-'[10]Приложение №1'!$T547</f>
        <v>0</v>
      </c>
    </row>
    <row r="569" spans="1:51" x14ac:dyDescent="0.25">
      <c r="A569" s="100">
        <f t="shared" si="198"/>
        <v>553</v>
      </c>
      <c r="B569" s="101">
        <f t="shared" si="199"/>
        <v>98</v>
      </c>
      <c r="C569" s="92" t="s">
        <v>73</v>
      </c>
      <c r="D569" s="92" t="s">
        <v>180</v>
      </c>
      <c r="E569" s="93">
        <v>1978</v>
      </c>
      <c r="F569" s="93">
        <v>2012</v>
      </c>
      <c r="G569" s="93" t="s">
        <v>52</v>
      </c>
      <c r="H569" s="93">
        <v>4</v>
      </c>
      <c r="I569" s="93">
        <v>6</v>
      </c>
      <c r="J569" s="52">
        <v>5689.4</v>
      </c>
      <c r="K569" s="52">
        <v>4976.8</v>
      </c>
      <c r="L569" s="52">
        <v>71.5</v>
      </c>
      <c r="M569" s="94">
        <v>227</v>
      </c>
      <c r="N569" s="78">
        <f t="shared" si="193"/>
        <v>1578343.95</v>
      </c>
      <c r="O569" s="52"/>
      <c r="P569" s="79"/>
      <c r="Q569" s="79"/>
      <c r="R569" s="79">
        <f>+'Приложение №2'!E569</f>
        <v>1578343.95</v>
      </c>
      <c r="S569" s="79">
        <f>+'Приложение №2'!E569-'Приложение №1'!R569</f>
        <v>0</v>
      </c>
      <c r="T569" s="79">
        <v>0</v>
      </c>
      <c r="U569" s="79">
        <f t="shared" si="187"/>
        <v>317.14032108985691</v>
      </c>
      <c r="V569" s="79">
        <v>1265.2830200640001</v>
      </c>
      <c r="W569" s="95" t="s">
        <v>623</v>
      </c>
      <c r="X569" s="36" t="e">
        <f>+#REF!-'[1]Приложение №1'!$P651</f>
        <v>#REF!</v>
      </c>
      <c r="Z569" s="38">
        <f t="shared" si="197"/>
        <v>2287454.9999999995</v>
      </c>
      <c r="AA569" s="34">
        <v>0</v>
      </c>
      <c r="AB569" s="34">
        <v>0</v>
      </c>
      <c r="AC569" s="34">
        <v>0</v>
      </c>
      <c r="AD569" s="34">
        <v>0</v>
      </c>
      <c r="AE569" s="34">
        <v>1544567.3894700001</v>
      </c>
      <c r="AF569" s="34"/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686236.5</v>
      </c>
      <c r="AN569" s="39">
        <v>22874.55</v>
      </c>
      <c r="AO569" s="40">
        <v>33776.560530000002</v>
      </c>
      <c r="AP569" s="114">
        <f>+N569-'Приложение №2'!E569</f>
        <v>0</v>
      </c>
      <c r="AQ569" s="1">
        <v>2455899.29</v>
      </c>
      <c r="AR569" s="1">
        <f t="shared" si="200"/>
        <v>522219.6</v>
      </c>
      <c r="AS569" s="1">
        <f t="shared" si="201"/>
        <v>18431280</v>
      </c>
      <c r="AT569" s="36">
        <f t="shared" si="188"/>
        <v>-18431280</v>
      </c>
      <c r="AU569" s="36">
        <f>+P569-'[10]Приложение №1'!$P548</f>
        <v>0</v>
      </c>
      <c r="AV569" s="36">
        <f>+Q569-'[10]Приложение №1'!$Q548</f>
        <v>0</v>
      </c>
      <c r="AW569" s="36">
        <f>+R569-'[10]Приложение №1'!$R548</f>
        <v>0</v>
      </c>
      <c r="AX569" s="36">
        <f>+S569-'[10]Приложение №1'!$S548</f>
        <v>0</v>
      </c>
      <c r="AY569" s="36">
        <f>+T569-'[10]Приложение №1'!$T548</f>
        <v>0</v>
      </c>
    </row>
    <row r="570" spans="1:51" x14ac:dyDescent="0.25">
      <c r="A570" s="100">
        <f t="shared" si="198"/>
        <v>554</v>
      </c>
      <c r="B570" s="101">
        <f t="shared" si="199"/>
        <v>99</v>
      </c>
      <c r="C570" s="92" t="s">
        <v>73</v>
      </c>
      <c r="D570" s="92" t="s">
        <v>181</v>
      </c>
      <c r="E570" s="93">
        <v>1974</v>
      </c>
      <c r="F570" s="93">
        <v>2013</v>
      </c>
      <c r="G570" s="93" t="s">
        <v>52</v>
      </c>
      <c r="H570" s="93">
        <v>4</v>
      </c>
      <c r="I570" s="93">
        <v>4</v>
      </c>
      <c r="J570" s="52">
        <v>4783.3599999999997</v>
      </c>
      <c r="K570" s="52">
        <v>3510.2</v>
      </c>
      <c r="L570" s="52">
        <v>0</v>
      </c>
      <c r="M570" s="94">
        <v>164</v>
      </c>
      <c r="N570" s="78">
        <f t="shared" si="193"/>
        <v>8241862.8259200007</v>
      </c>
      <c r="O570" s="52"/>
      <c r="P570" s="79"/>
      <c r="Q570" s="79"/>
      <c r="R570" s="79">
        <f>+AQ570+AR570</f>
        <v>960081.54</v>
      </c>
      <c r="S570" s="79">
        <f>+'Приложение №2'!E570-'Приложение №1'!R570</f>
        <v>7281781.2859200006</v>
      </c>
      <c r="T570" s="79">
        <v>0</v>
      </c>
      <c r="U570" s="79">
        <f t="shared" si="187"/>
        <v>2347.9752794484648</v>
      </c>
      <c r="V570" s="79">
        <v>1266.2830200640001</v>
      </c>
      <c r="W570" s="95" t="s">
        <v>623</v>
      </c>
      <c r="X570" s="36" t="e">
        <f>+#REF!-'[1]Приложение №1'!$P1133</f>
        <v>#REF!</v>
      </c>
      <c r="Z570" s="38">
        <f t="shared" si="197"/>
        <v>10786909.546420002</v>
      </c>
      <c r="AA570" s="34">
        <v>0</v>
      </c>
      <c r="AB570" s="34">
        <v>0</v>
      </c>
      <c r="AC570" s="34">
        <v>0</v>
      </c>
      <c r="AD570" s="34">
        <v>0</v>
      </c>
      <c r="AE570" s="34">
        <v>1314097.3999999999</v>
      </c>
      <c r="AF570" s="34"/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8060676.2652087007</v>
      </c>
      <c r="AM570" s="34">
        <v>1135899.3550000002</v>
      </c>
      <c r="AN570" s="39">
        <v>95049.965500000006</v>
      </c>
      <c r="AO570" s="40">
        <v>181186.5607113</v>
      </c>
      <c r="AP570" s="114">
        <f>+N570-'Приложение №2'!E570</f>
        <v>0</v>
      </c>
      <c r="AQ570" s="36">
        <f>1511669.96-R276</f>
        <v>602041.14000000013</v>
      </c>
      <c r="AR570" s="1">
        <f t="shared" si="200"/>
        <v>358040.39999999997</v>
      </c>
      <c r="AS570" s="1">
        <f t="shared" si="201"/>
        <v>12636720</v>
      </c>
      <c r="AT570" s="36">
        <f t="shared" si="188"/>
        <v>-5354938.7140799994</v>
      </c>
      <c r="AU570" s="36">
        <f>+P570-'[10]Приложение №1'!$P549</f>
        <v>0</v>
      </c>
      <c r="AV570" s="36">
        <f>+Q570-'[10]Приложение №1'!$Q549</f>
        <v>0</v>
      </c>
      <c r="AW570" s="36">
        <f>+R570-'[10]Приложение №1'!$R549</f>
        <v>0</v>
      </c>
      <c r="AX570" s="36">
        <f>+S570-'[10]Приложение №1'!$S549</f>
        <v>0</v>
      </c>
      <c r="AY570" s="36">
        <f>+T570-'[10]Приложение №1'!$T549</f>
        <v>0</v>
      </c>
    </row>
    <row r="571" spans="1:51" s="43" customFormat="1" x14ac:dyDescent="0.25">
      <c r="A571" s="100">
        <f t="shared" si="198"/>
        <v>555</v>
      </c>
      <c r="B571" s="101">
        <f t="shared" si="199"/>
        <v>100</v>
      </c>
      <c r="C571" s="92" t="s">
        <v>73</v>
      </c>
      <c r="D571" s="92" t="s">
        <v>617</v>
      </c>
      <c r="E571" s="93" t="s">
        <v>628</v>
      </c>
      <c r="F571" s="93"/>
      <c r="G571" s="93" t="s">
        <v>574</v>
      </c>
      <c r="H571" s="93" t="s">
        <v>583</v>
      </c>
      <c r="I571" s="93" t="s">
        <v>576</v>
      </c>
      <c r="J571" s="52">
        <v>1276.4000000000001</v>
      </c>
      <c r="K571" s="52">
        <v>1181.5</v>
      </c>
      <c r="L571" s="52">
        <v>48.4</v>
      </c>
      <c r="M571" s="94">
        <v>69</v>
      </c>
      <c r="N571" s="78">
        <f t="shared" si="193"/>
        <v>19282609.969906949</v>
      </c>
      <c r="O571" s="52">
        <v>0</v>
      </c>
      <c r="P571" s="79">
        <f>+'Приложение №2'!E571-'Приложение №1'!R571-'Приложение №1'!S571-'Приложение №1'!T571</f>
        <v>2512560.0679270476</v>
      </c>
      <c r="Q571" s="79">
        <v>0</v>
      </c>
      <c r="R571" s="79">
        <f>+AQ571+AR571</f>
        <v>682851.66</v>
      </c>
      <c r="S571" s="79">
        <f>+AS571</f>
        <v>4601880</v>
      </c>
      <c r="T571" s="79">
        <v>11485318.241979901</v>
      </c>
      <c r="U571" s="79">
        <f t="shared" si="187"/>
        <v>16320.448556840414</v>
      </c>
      <c r="V571" s="79">
        <v>1267.2830200640001</v>
      </c>
      <c r="W571" s="95" t="s">
        <v>623</v>
      </c>
      <c r="X571" s="43">
        <v>424539.75</v>
      </c>
      <c r="Y571" s="43">
        <f>+(K571*9.1+L571*18.19)*12</f>
        <v>139584.552</v>
      </c>
      <c r="Z571" s="128"/>
      <c r="AA571" s="130">
        <f>+N571-'[4]Приложение № 2'!E515</f>
        <v>14628658.748450948</v>
      </c>
      <c r="AB571" s="128"/>
      <c r="AC571" s="128"/>
      <c r="AD571" s="130">
        <f>+N571-'[4]Приложение № 2'!E515</f>
        <v>14628658.748450948</v>
      </c>
      <c r="AE571" s="128"/>
      <c r="AF571" s="128"/>
      <c r="AG571" s="128"/>
      <c r="AH571" s="128"/>
      <c r="AI571" s="128"/>
      <c r="AJ571" s="128"/>
      <c r="AK571" s="128"/>
      <c r="AL571" s="128"/>
      <c r="AM571" s="128"/>
      <c r="AN571" s="128"/>
      <c r="AO571" s="128"/>
      <c r="AP571" s="114">
        <f>+N571-'Приложение №2'!E571</f>
        <v>0</v>
      </c>
      <c r="AQ571" s="43">
        <v>552465.06000000006</v>
      </c>
      <c r="AR571" s="1">
        <f t="shared" si="200"/>
        <v>130386.59999999999</v>
      </c>
      <c r="AS571" s="1">
        <f t="shared" si="201"/>
        <v>4601880</v>
      </c>
      <c r="AT571" s="36">
        <f t="shared" si="188"/>
        <v>0</v>
      </c>
      <c r="AU571" s="36">
        <f>+P571-'[10]Приложение №1'!$P550</f>
        <v>0</v>
      </c>
      <c r="AV571" s="36">
        <f>+Q571-'[10]Приложение №1'!$Q550</f>
        <v>0</v>
      </c>
      <c r="AW571" s="36">
        <f>+R571-'[10]Приложение №1'!$R550</f>
        <v>0</v>
      </c>
      <c r="AX571" s="36">
        <f>+S571-'[10]Приложение №1'!$S550</f>
        <v>0</v>
      </c>
      <c r="AY571" s="36">
        <f>+T571-'[10]Приложение №1'!$T550</f>
        <v>0</v>
      </c>
    </row>
    <row r="572" spans="1:51" x14ac:dyDescent="0.25">
      <c r="A572" s="100">
        <f t="shared" si="198"/>
        <v>556</v>
      </c>
      <c r="B572" s="101">
        <f t="shared" si="199"/>
        <v>101</v>
      </c>
      <c r="C572" s="92" t="s">
        <v>73</v>
      </c>
      <c r="D572" s="92" t="s">
        <v>182</v>
      </c>
      <c r="E572" s="93">
        <v>1973</v>
      </c>
      <c r="F572" s="93">
        <v>2013</v>
      </c>
      <c r="G572" s="93" t="s">
        <v>45</v>
      </c>
      <c r="H572" s="93">
        <v>5</v>
      </c>
      <c r="I572" s="93">
        <v>6</v>
      </c>
      <c r="J572" s="52">
        <v>5136.8500000000004</v>
      </c>
      <c r="K572" s="52">
        <v>4692.05</v>
      </c>
      <c r="L572" s="52">
        <v>0</v>
      </c>
      <c r="M572" s="94">
        <v>215</v>
      </c>
      <c r="N572" s="78">
        <f t="shared" si="193"/>
        <v>11822611.090756001</v>
      </c>
      <c r="O572" s="52"/>
      <c r="P572" s="79"/>
      <c r="Q572" s="79"/>
      <c r="R572" s="79">
        <f>+AQ572+AR572</f>
        <v>764918.96504399984</v>
      </c>
      <c r="S572" s="79">
        <f>+'Приложение №2'!E572-'Приложение №1'!R572</f>
        <v>11057692.125712002</v>
      </c>
      <c r="T572" s="79">
        <v>0</v>
      </c>
      <c r="U572" s="79">
        <f t="shared" si="187"/>
        <v>2519.7112329911233</v>
      </c>
      <c r="V572" s="79">
        <v>1268.2830200640001</v>
      </c>
      <c r="W572" s="95" t="s">
        <v>623</v>
      </c>
      <c r="X572" s="36" t="e">
        <f>+#REF!-'[1]Приложение №1'!$P1134</f>
        <v>#REF!</v>
      </c>
      <c r="Z572" s="38">
        <f>SUM(AA572:AO572)</f>
        <v>27853394.144955996</v>
      </c>
      <c r="AA572" s="34">
        <v>0</v>
      </c>
      <c r="AB572" s="34">
        <v>0</v>
      </c>
      <c r="AC572" s="34">
        <v>0</v>
      </c>
      <c r="AD572" s="34">
        <v>0</v>
      </c>
      <c r="AE572" s="34">
        <v>1990543.04</v>
      </c>
      <c r="AF572" s="34"/>
      <c r="AG572" s="34">
        <v>0</v>
      </c>
      <c r="AH572" s="34">
        <v>0</v>
      </c>
      <c r="AI572" s="34">
        <v>0</v>
      </c>
      <c r="AJ572" s="34">
        <v>0</v>
      </c>
      <c r="AK572" s="34">
        <v>10718809.191245399</v>
      </c>
      <c r="AL572" s="34">
        <v>11561490.38701188</v>
      </c>
      <c r="AM572" s="34">
        <v>2826217.2920000004</v>
      </c>
      <c r="AN572" s="39">
        <v>260814.88320000001</v>
      </c>
      <c r="AO572" s="40">
        <v>495519.35149872006</v>
      </c>
      <c r="AP572" s="114">
        <f>+N572-'Приложение №2'!E572</f>
        <v>0</v>
      </c>
      <c r="AQ572" s="36">
        <f>2285167.23-R279</f>
        <v>286329.86504399986</v>
      </c>
      <c r="AR572" s="1">
        <f t="shared" si="200"/>
        <v>478589.1</v>
      </c>
      <c r="AS572" s="1">
        <f t="shared" si="201"/>
        <v>16891380</v>
      </c>
      <c r="AT572" s="36">
        <f t="shared" si="188"/>
        <v>-5833687.8742879983</v>
      </c>
      <c r="AU572" s="36">
        <f>+P572-'[10]Приложение №1'!$P551</f>
        <v>0</v>
      </c>
      <c r="AV572" s="36">
        <f>+Q572-'[10]Приложение №1'!$Q551</f>
        <v>0</v>
      </c>
      <c r="AW572" s="36">
        <f>+R572-'[10]Приложение №1'!$R551</f>
        <v>0</v>
      </c>
      <c r="AX572" s="36">
        <f>+S572-'[10]Приложение №1'!$S551</f>
        <v>0</v>
      </c>
      <c r="AY572" s="36">
        <f>+T572-'[10]Приложение №1'!$T551</f>
        <v>0</v>
      </c>
    </row>
    <row r="573" spans="1:51" x14ac:dyDescent="0.25">
      <c r="A573" s="100">
        <f t="shared" si="198"/>
        <v>557</v>
      </c>
      <c r="B573" s="101">
        <f t="shared" si="199"/>
        <v>102</v>
      </c>
      <c r="C573" s="92" t="s">
        <v>73</v>
      </c>
      <c r="D573" s="92" t="s">
        <v>184</v>
      </c>
      <c r="E573" s="93">
        <v>1976</v>
      </c>
      <c r="F573" s="93">
        <v>2005</v>
      </c>
      <c r="G573" s="93" t="s">
        <v>52</v>
      </c>
      <c r="H573" s="93">
        <v>5</v>
      </c>
      <c r="I573" s="93">
        <v>6</v>
      </c>
      <c r="J573" s="52">
        <v>3918.8</v>
      </c>
      <c r="K573" s="52">
        <v>3433.8</v>
      </c>
      <c r="L573" s="52">
        <v>0</v>
      </c>
      <c r="M573" s="94">
        <v>155</v>
      </c>
      <c r="N573" s="78">
        <f t="shared" si="193"/>
        <v>1090383.0156</v>
      </c>
      <c r="O573" s="52"/>
      <c r="P573" s="79"/>
      <c r="Q573" s="79"/>
      <c r="R573" s="79">
        <f>+'Приложение №2'!E573</f>
        <v>1090383.0156</v>
      </c>
      <c r="S573" s="79">
        <f>+'Приложение №2'!E573-'Приложение №1'!R573</f>
        <v>0</v>
      </c>
      <c r="T573" s="79">
        <v>0</v>
      </c>
      <c r="U573" s="79">
        <f t="shared" si="187"/>
        <v>317.54412475974141</v>
      </c>
      <c r="V573" s="79">
        <v>1269.2830200640001</v>
      </c>
      <c r="W573" s="95" t="s">
        <v>623</v>
      </c>
      <c r="X573" s="36">
        <f>+S573-'[1]Приложение №1'!$P655</f>
        <v>-1580265.24</v>
      </c>
      <c r="Z573" s="38">
        <f>SUM(AA573:AO573)</f>
        <v>1580265.24</v>
      </c>
      <c r="AA573" s="34">
        <v>0</v>
      </c>
      <c r="AB573" s="34">
        <v>0</v>
      </c>
      <c r="AC573" s="34">
        <v>0</v>
      </c>
      <c r="AD573" s="34">
        <v>0</v>
      </c>
      <c r="AE573" s="34">
        <v>1067048.8190661601</v>
      </c>
      <c r="AF573" s="34"/>
      <c r="AG573" s="34">
        <v>0</v>
      </c>
      <c r="AH573" s="34">
        <v>0</v>
      </c>
      <c r="AI573" s="34">
        <v>0</v>
      </c>
      <c r="AJ573" s="34">
        <v>0</v>
      </c>
      <c r="AK573" s="34">
        <v>0</v>
      </c>
      <c r="AL573" s="34">
        <v>0</v>
      </c>
      <c r="AM573" s="34">
        <v>474079.57199999999</v>
      </c>
      <c r="AN573" s="39">
        <v>15802.652400000001</v>
      </c>
      <c r="AO573" s="40">
        <v>23334.19653384</v>
      </c>
      <c r="AP573" s="114">
        <f>+N573-'Приложение №2'!E573</f>
        <v>0</v>
      </c>
      <c r="AQ573" s="1">
        <f>1718197.1-846033</f>
        <v>872164.10000000009</v>
      </c>
      <c r="AR573" s="1">
        <f t="shared" si="200"/>
        <v>350247.6</v>
      </c>
      <c r="AS573" s="1">
        <f>+(K573*10+L573*20)*12*30-62340.65-1126498.46</f>
        <v>11172840.890000001</v>
      </c>
      <c r="AT573" s="36">
        <f t="shared" si="188"/>
        <v>-11172840.890000001</v>
      </c>
      <c r="AU573" s="36">
        <f>+P573-'[10]Приложение №1'!$P552</f>
        <v>0</v>
      </c>
      <c r="AV573" s="36">
        <f>+Q573-'[10]Приложение №1'!$Q552</f>
        <v>0</v>
      </c>
      <c r="AW573" s="36">
        <f>+R573-'[10]Приложение №1'!$R552</f>
        <v>0</v>
      </c>
      <c r="AX573" s="36">
        <f>+S573-'[10]Приложение №1'!$S552</f>
        <v>0</v>
      </c>
      <c r="AY573" s="36">
        <f>+T573-'[10]Приложение №1'!$T552</f>
        <v>0</v>
      </c>
    </row>
    <row r="574" spans="1:51" x14ac:dyDescent="0.25">
      <c r="A574" s="100">
        <f t="shared" si="198"/>
        <v>558</v>
      </c>
      <c r="B574" s="101">
        <f t="shared" si="199"/>
        <v>103</v>
      </c>
      <c r="C574" s="92" t="s">
        <v>73</v>
      </c>
      <c r="D574" s="92" t="s">
        <v>325</v>
      </c>
      <c r="E574" s="93">
        <v>1986</v>
      </c>
      <c r="F574" s="93">
        <v>2005</v>
      </c>
      <c r="G574" s="93" t="s">
        <v>45</v>
      </c>
      <c r="H574" s="93">
        <v>5</v>
      </c>
      <c r="I574" s="93">
        <v>3</v>
      </c>
      <c r="J574" s="52">
        <v>5898.64</v>
      </c>
      <c r="K574" s="52">
        <v>4269.5</v>
      </c>
      <c r="L574" s="52">
        <v>369.2</v>
      </c>
      <c r="M574" s="94">
        <v>316</v>
      </c>
      <c r="N574" s="78">
        <f t="shared" si="193"/>
        <v>52616181.969999999</v>
      </c>
      <c r="O574" s="52"/>
      <c r="P574" s="79">
        <v>6350229.8080000002</v>
      </c>
      <c r="Q574" s="79"/>
      <c r="R574" s="79">
        <f t="shared" ref="R574:R580" si="202">+AQ574+AR574</f>
        <v>2630243.4499999997</v>
      </c>
      <c r="S574" s="79">
        <f>+AS574</f>
        <v>18028440</v>
      </c>
      <c r="T574" s="79">
        <f>+'Приложение №2'!E574-'Приложение №1'!P574-'Приложение №1'!R574-'Приложение №1'!S574</f>
        <v>25607268.711999997</v>
      </c>
      <c r="U574" s="79">
        <f t="shared" si="187"/>
        <v>12323.733919662724</v>
      </c>
      <c r="V574" s="79">
        <v>1270.2830200640001</v>
      </c>
      <c r="W574" s="95" t="s">
        <v>623</v>
      </c>
      <c r="X574" s="36" t="e">
        <f>+#REF!-'[1]Приложение №1'!$P1017</f>
        <v>#REF!</v>
      </c>
      <c r="Z574" s="38">
        <f>SUM(AA574:AO574)</f>
        <v>52616181.970000006</v>
      </c>
      <c r="AA574" s="34">
        <v>12089576.8229145</v>
      </c>
      <c r="AB574" s="34">
        <v>4308013.2351488397</v>
      </c>
      <c r="AC574" s="34">
        <v>4500915.2712127808</v>
      </c>
      <c r="AD574" s="34">
        <v>2817857.5473652803</v>
      </c>
      <c r="AE574" s="34">
        <v>0</v>
      </c>
      <c r="AF574" s="34"/>
      <c r="AG574" s="34">
        <v>463910.16369684006</v>
      </c>
      <c r="AH574" s="34">
        <v>0</v>
      </c>
      <c r="AI574" s="34">
        <v>22101585.911395203</v>
      </c>
      <c r="AJ574" s="34">
        <v>0</v>
      </c>
      <c r="AK574" s="34">
        <v>0</v>
      </c>
      <c r="AL574" s="34">
        <v>0</v>
      </c>
      <c r="AM574" s="34">
        <v>4796070.6798999999</v>
      </c>
      <c r="AN574" s="39">
        <v>526161.81969999999</v>
      </c>
      <c r="AO574" s="40">
        <v>1012090.5186665601</v>
      </c>
      <c r="AP574" s="114">
        <f>+N574-'Приложение №2'!E574</f>
        <v>0</v>
      </c>
      <c r="AQ574" s="1">
        <v>2119437.65</v>
      </c>
      <c r="AR574" s="1">
        <f t="shared" si="200"/>
        <v>510805.8</v>
      </c>
      <c r="AS574" s="1">
        <f>+(K574*10+L574*20)*12*30</f>
        <v>18028440</v>
      </c>
      <c r="AT574" s="36">
        <f t="shared" si="188"/>
        <v>0</v>
      </c>
      <c r="AU574" s="36">
        <f>+P574-'[10]Приложение №1'!$P553</f>
        <v>0</v>
      </c>
      <c r="AV574" s="36">
        <f>+Q574-'[10]Приложение №1'!$Q553</f>
        <v>0</v>
      </c>
      <c r="AW574" s="36">
        <f>+R574-'[10]Приложение №1'!$R553</f>
        <v>0</v>
      </c>
      <c r="AX574" s="36">
        <f>+S574-'[10]Приложение №1'!$S553</f>
        <v>0</v>
      </c>
      <c r="AY574" s="36">
        <f>+T574-'[10]Приложение №1'!$T553</f>
        <v>0</v>
      </c>
    </row>
    <row r="575" spans="1:51" x14ac:dyDescent="0.25">
      <c r="A575" s="100">
        <f t="shared" si="198"/>
        <v>559</v>
      </c>
      <c r="B575" s="101">
        <f t="shared" si="199"/>
        <v>104</v>
      </c>
      <c r="C575" s="92" t="s">
        <v>73</v>
      </c>
      <c r="D575" s="92" t="s">
        <v>185</v>
      </c>
      <c r="E575" s="93">
        <v>1976</v>
      </c>
      <c r="F575" s="93">
        <v>2013</v>
      </c>
      <c r="G575" s="93" t="s">
        <v>45</v>
      </c>
      <c r="H575" s="93">
        <v>4</v>
      </c>
      <c r="I575" s="93">
        <v>4</v>
      </c>
      <c r="J575" s="52">
        <v>2991.3</v>
      </c>
      <c r="K575" s="52">
        <v>2484.4</v>
      </c>
      <c r="L575" s="52">
        <v>250.6</v>
      </c>
      <c r="M575" s="94">
        <v>122</v>
      </c>
      <c r="N575" s="78">
        <f t="shared" si="193"/>
        <v>25712471.723851997</v>
      </c>
      <c r="O575" s="52"/>
      <c r="P575" s="79">
        <v>3677895.9417703999</v>
      </c>
      <c r="Q575" s="79"/>
      <c r="R575" s="79">
        <f t="shared" si="202"/>
        <v>1462998.8499999999</v>
      </c>
      <c r="S575" s="79">
        <f>+AS575</f>
        <v>9807202.6400000006</v>
      </c>
      <c r="T575" s="79">
        <f>+'Приложение №2'!E575-'Приложение №1'!P575-'Приложение №1'!R575-'Приложение №1'!S575</f>
        <v>10764374.292081598</v>
      </c>
      <c r="U575" s="79">
        <f t="shared" si="187"/>
        <v>10349.570006380614</v>
      </c>
      <c r="V575" s="79">
        <v>1271.2830200640001</v>
      </c>
      <c r="W575" s="95" t="s">
        <v>623</v>
      </c>
      <c r="X575" s="36" t="e">
        <f>+#REF!-'[1]Приложение №1'!$P1137</f>
        <v>#REF!</v>
      </c>
      <c r="Z575" s="38">
        <f>SUM(AA575:AO575)</f>
        <v>37022548.278852001</v>
      </c>
      <c r="AA575" s="34">
        <v>6531079.8989818199</v>
      </c>
      <c r="AB575" s="34">
        <v>0</v>
      </c>
      <c r="AC575" s="34">
        <v>0</v>
      </c>
      <c r="AD575" s="34">
        <v>0</v>
      </c>
      <c r="AE575" s="34">
        <v>1171020.99</v>
      </c>
      <c r="AF575" s="34"/>
      <c r="AG575" s="34">
        <v>0</v>
      </c>
      <c r="AH575" s="34">
        <v>0</v>
      </c>
      <c r="AI575" s="34">
        <v>11939807.781027</v>
      </c>
      <c r="AJ575" s="34">
        <v>0</v>
      </c>
      <c r="AK575" s="34">
        <v>6199203.4736406608</v>
      </c>
      <c r="AL575" s="34">
        <v>6686566.5827221796</v>
      </c>
      <c r="AM575" s="34">
        <v>3445210.5711000003</v>
      </c>
      <c r="AN575" s="39">
        <v>359077.49579999998</v>
      </c>
      <c r="AO575" s="40">
        <v>690581.48558034003</v>
      </c>
      <c r="AP575" s="114">
        <f>+N575-'Приложение №2'!E575</f>
        <v>0</v>
      </c>
      <c r="AQ575" s="1">
        <f>1388531.28-230063.63</f>
        <v>1158467.6499999999</v>
      </c>
      <c r="AR575" s="1">
        <f t="shared" si="200"/>
        <v>304531.20000000001</v>
      </c>
      <c r="AS575" s="1">
        <f>+(K575*10+L575*20)*12*30-940957.36</f>
        <v>9807202.6400000006</v>
      </c>
      <c r="AT575" s="36">
        <f t="shared" si="188"/>
        <v>0</v>
      </c>
      <c r="AU575" s="36">
        <f>+P575-'[10]Приложение №1'!$P554</f>
        <v>0</v>
      </c>
      <c r="AV575" s="36">
        <f>+Q575-'[10]Приложение №1'!$Q554</f>
        <v>0</v>
      </c>
      <c r="AW575" s="36">
        <f>+R575-'[10]Приложение №1'!$R554</f>
        <v>0</v>
      </c>
      <c r="AX575" s="36">
        <f>+S575-'[10]Приложение №1'!$S554</f>
        <v>0</v>
      </c>
      <c r="AY575" s="36">
        <f>+T575-'[10]Приложение №1'!$T554</f>
        <v>0</v>
      </c>
    </row>
    <row r="576" spans="1:51" x14ac:dyDescent="0.25">
      <c r="A576" s="100">
        <f t="shared" si="198"/>
        <v>560</v>
      </c>
      <c r="B576" s="101">
        <f t="shared" si="199"/>
        <v>105</v>
      </c>
      <c r="C576" s="92" t="s">
        <v>73</v>
      </c>
      <c r="D576" s="92" t="s">
        <v>80</v>
      </c>
      <c r="E576" s="93">
        <v>1970</v>
      </c>
      <c r="F576" s="93">
        <v>2017</v>
      </c>
      <c r="G576" s="93" t="s">
        <v>45</v>
      </c>
      <c r="H576" s="93">
        <v>5</v>
      </c>
      <c r="I576" s="93">
        <v>2</v>
      </c>
      <c r="J576" s="52">
        <v>1774.6</v>
      </c>
      <c r="K576" s="52">
        <v>1596.4</v>
      </c>
      <c r="L576" s="52">
        <v>0</v>
      </c>
      <c r="M576" s="94">
        <v>61</v>
      </c>
      <c r="N576" s="78">
        <f t="shared" si="193"/>
        <v>5272414.5245999992</v>
      </c>
      <c r="O576" s="52"/>
      <c r="P576" s="79">
        <f>+'Приложение №2'!E576-'Приложение №1'!R576-'Приложение №1'!S576</f>
        <v>0</v>
      </c>
      <c r="Q576" s="79"/>
      <c r="R576" s="79">
        <f t="shared" si="202"/>
        <v>449546.89999999997</v>
      </c>
      <c r="S576" s="79">
        <f>+'Приложение №2'!E576-'Приложение №1'!R576</f>
        <v>4822867.6245999988</v>
      </c>
      <c r="T576" s="79">
        <f>+'Приложение №2'!E576-'Приложение №1'!P576-'Приложение №1'!R576-'Приложение №1'!S576</f>
        <v>0</v>
      </c>
      <c r="U576" s="79">
        <f t="shared" si="187"/>
        <v>3302.6901306690047</v>
      </c>
      <c r="V576" s="79">
        <v>1272.2830200640001</v>
      </c>
      <c r="W576" s="95" t="s">
        <v>623</v>
      </c>
      <c r="X576" s="36" t="e">
        <f>+#REF!-'[1]Приложение №1'!$P409</f>
        <v>#REF!</v>
      </c>
      <c r="Z576" s="38">
        <f>SUM(AA576:AO576)</f>
        <v>9973803.0700000003</v>
      </c>
      <c r="AA576" s="34">
        <v>3804046.6453625998</v>
      </c>
      <c r="AB576" s="34">
        <v>1355538.2084109599</v>
      </c>
      <c r="AC576" s="34">
        <v>0</v>
      </c>
      <c r="AD576" s="34">
        <v>0</v>
      </c>
      <c r="AE576" s="34"/>
      <c r="AF576" s="34"/>
      <c r="AG576" s="34">
        <v>0</v>
      </c>
      <c r="AH576" s="34">
        <v>0</v>
      </c>
      <c r="AI576" s="34">
        <v>0</v>
      </c>
      <c r="AJ576" s="34">
        <v>0</v>
      </c>
      <c r="AK576" s="34">
        <v>3610744.2460324201</v>
      </c>
      <c r="AL576" s="34">
        <v>0</v>
      </c>
      <c r="AM576" s="34">
        <v>911946.60499999998</v>
      </c>
      <c r="AN576" s="39">
        <v>99738.030700000003</v>
      </c>
      <c r="AO576" s="40">
        <v>191789.33449402</v>
      </c>
      <c r="AP576" s="114">
        <f>+N576-'Приложение №2'!E576</f>
        <v>0</v>
      </c>
      <c r="AQ576" s="1">
        <f>638025.43-84643.55-266667.78</f>
        <v>286714.09999999998</v>
      </c>
      <c r="AR576" s="1">
        <f t="shared" si="200"/>
        <v>162832.79999999999</v>
      </c>
      <c r="AS576" s="1">
        <f>+(K576*10+L576*20)*12*30-19875.37-568427.42</f>
        <v>5158737.21</v>
      </c>
      <c r="AT576" s="36">
        <f t="shared" si="188"/>
        <v>-335869.58540000115</v>
      </c>
      <c r="AU576" s="36">
        <f>+P576-'[10]Приложение №1'!$P555</f>
        <v>0</v>
      </c>
      <c r="AV576" s="36">
        <f>+Q576-'[10]Приложение №1'!$Q555</f>
        <v>0</v>
      </c>
      <c r="AW576" s="36">
        <f>+R576-'[10]Приложение №1'!$R555</f>
        <v>0</v>
      </c>
      <c r="AX576" s="36">
        <f>+S576-'[10]Приложение №1'!$S555</f>
        <v>0</v>
      </c>
      <c r="AY576" s="36">
        <f>+T576-'[10]Приложение №1'!$T555</f>
        <v>0</v>
      </c>
    </row>
    <row r="577" spans="1:51" s="43" customFormat="1" x14ac:dyDescent="0.25">
      <c r="A577" s="100">
        <f t="shared" si="198"/>
        <v>561</v>
      </c>
      <c r="B577" s="101">
        <f t="shared" si="199"/>
        <v>106</v>
      </c>
      <c r="C577" s="92" t="s">
        <v>73</v>
      </c>
      <c r="D577" s="92" t="s">
        <v>618</v>
      </c>
      <c r="E577" s="93" t="s">
        <v>597</v>
      </c>
      <c r="F577" s="93"/>
      <c r="G577" s="93" t="s">
        <v>577</v>
      </c>
      <c r="H577" s="93" t="s">
        <v>583</v>
      </c>
      <c r="I577" s="93" t="s">
        <v>583</v>
      </c>
      <c r="J577" s="52">
        <v>3893.1</v>
      </c>
      <c r="K577" s="52">
        <v>3553.5</v>
      </c>
      <c r="L577" s="52">
        <v>0</v>
      </c>
      <c r="M577" s="94">
        <v>150</v>
      </c>
      <c r="N577" s="78">
        <f t="shared" si="193"/>
        <v>54110859.14588251</v>
      </c>
      <c r="O577" s="52">
        <v>0</v>
      </c>
      <c r="P577" s="79">
        <v>8517894.7578108646</v>
      </c>
      <c r="Q577" s="79">
        <v>0</v>
      </c>
      <c r="R577" s="79">
        <f t="shared" si="202"/>
        <v>1208620.8999999999</v>
      </c>
      <c r="S577" s="79">
        <f>+AS577</f>
        <v>12792600</v>
      </c>
      <c r="T577" s="79">
        <f>+'Приложение №2'!E577-'Приложение №1'!P577-'Приложение №1'!Q577-'Приложение №1'!R577-'Приложение №1'!S577</f>
        <v>31591743.488071643</v>
      </c>
      <c r="U577" s="79">
        <f t="shared" si="187"/>
        <v>15227.482523113131</v>
      </c>
      <c r="V577" s="79">
        <v>1273.2830200640001</v>
      </c>
      <c r="W577" s="95" t="s">
        <v>623</v>
      </c>
      <c r="X577" s="43">
        <v>609180.44999999995</v>
      </c>
      <c r="Y577" s="43">
        <f>+(K577*9.1+L577*18.19)*12</f>
        <v>388042.19999999995</v>
      </c>
      <c r="Z577" s="128"/>
      <c r="AA577" s="130">
        <f>+N577-'[4]Приложение № 2'!E521</f>
        <v>45362338.425882511</v>
      </c>
      <c r="AB577" s="128"/>
      <c r="AC577" s="128"/>
      <c r="AD577" s="130">
        <f>+N577-'[4]Приложение № 2'!E521</f>
        <v>45362338.425882511</v>
      </c>
      <c r="AE577" s="128"/>
      <c r="AF577" s="128"/>
      <c r="AG577" s="128"/>
      <c r="AH577" s="128"/>
      <c r="AI577" s="128"/>
      <c r="AJ577" s="128"/>
      <c r="AK577" s="128"/>
      <c r="AL577" s="128"/>
      <c r="AM577" s="128"/>
      <c r="AN577" s="128"/>
      <c r="AO577" s="128"/>
      <c r="AP577" s="114">
        <f>+N577-'Приложение №2'!E577</f>
        <v>0</v>
      </c>
      <c r="AQ577" s="43">
        <v>846163.9</v>
      </c>
      <c r="AR577" s="1">
        <f t="shared" si="200"/>
        <v>362457</v>
      </c>
      <c r="AS577" s="1">
        <f>+(K577*10+L577*20)*12*30</f>
        <v>12792600</v>
      </c>
      <c r="AT577" s="36">
        <f t="shared" si="188"/>
        <v>0</v>
      </c>
      <c r="AU577" s="36">
        <f>+P577-'[10]Приложение №1'!$P556</f>
        <v>0</v>
      </c>
      <c r="AV577" s="36">
        <f>+Q577-'[10]Приложение №1'!$Q556</f>
        <v>0</v>
      </c>
      <c r="AW577" s="36">
        <f>+R577-'[10]Приложение №1'!$R556</f>
        <v>0</v>
      </c>
      <c r="AX577" s="36">
        <f>+S577-'[10]Приложение №1'!$S556</f>
        <v>0</v>
      </c>
      <c r="AY577" s="36">
        <f>+T577-'[10]Приложение №1'!$T556</f>
        <v>0</v>
      </c>
    </row>
    <row r="578" spans="1:51" s="43" customFormat="1" x14ac:dyDescent="0.25">
      <c r="A578" s="100">
        <f t="shared" si="198"/>
        <v>562</v>
      </c>
      <c r="B578" s="101">
        <f t="shared" si="199"/>
        <v>107</v>
      </c>
      <c r="C578" s="92" t="s">
        <v>73</v>
      </c>
      <c r="D578" s="92" t="s">
        <v>616</v>
      </c>
      <c r="E578" s="93" t="s">
        <v>613</v>
      </c>
      <c r="F578" s="93"/>
      <c r="G578" s="93" t="s">
        <v>574</v>
      </c>
      <c r="H578" s="93" t="s">
        <v>586</v>
      </c>
      <c r="I578" s="93" t="s">
        <v>583</v>
      </c>
      <c r="J578" s="52">
        <v>4021.68</v>
      </c>
      <c r="K578" s="52">
        <v>3212.2</v>
      </c>
      <c r="L578" s="52">
        <v>201.5</v>
      </c>
      <c r="M578" s="94">
        <v>152</v>
      </c>
      <c r="N578" s="78">
        <f t="shared" si="193"/>
        <v>37259456.808583044</v>
      </c>
      <c r="O578" s="52">
        <v>0</v>
      </c>
      <c r="P578" s="79">
        <v>4581465.5337166088</v>
      </c>
      <c r="Q578" s="79">
        <v>0</v>
      </c>
      <c r="R578" s="79">
        <f t="shared" si="202"/>
        <v>2060779.94</v>
      </c>
      <c r="S578" s="79">
        <f>+AS578</f>
        <v>13014720</v>
      </c>
      <c r="T578" s="79">
        <f>+'Приложение №2'!E578-'Приложение №1'!P578-'Приложение №1'!R578-'Приложение №1'!S578</f>
        <v>17602491.334866434</v>
      </c>
      <c r="U578" s="79">
        <f t="shared" si="187"/>
        <v>11599.35770144544</v>
      </c>
      <c r="V578" s="79">
        <v>1274.2830200640001</v>
      </c>
      <c r="W578" s="95" t="s">
        <v>623</v>
      </c>
      <c r="X578" s="43">
        <v>1358102.97</v>
      </c>
      <c r="Y578" s="43">
        <f>+(K578*9.1+L578*18.19)*12</f>
        <v>394755.66000000003</v>
      </c>
      <c r="AA578" s="44">
        <f>+N578-'[4]Приложение № 2'!E522</f>
        <v>34588001.443902083</v>
      </c>
      <c r="AD578" s="44">
        <f>+N578-'[4]Приложение № 2'!E522</f>
        <v>34588001.443902083</v>
      </c>
      <c r="AP578" s="114">
        <f>+N578-'Приложение №2'!E578</f>
        <v>0</v>
      </c>
      <c r="AQ578" s="1">
        <v>1692029.54</v>
      </c>
      <c r="AR578" s="1">
        <f t="shared" si="200"/>
        <v>368750.39999999997</v>
      </c>
      <c r="AS578" s="1">
        <f>+(K578*10+L578*20)*12*30</f>
        <v>13014720</v>
      </c>
      <c r="AT578" s="36">
        <f t="shared" si="188"/>
        <v>0</v>
      </c>
      <c r="AU578" s="36">
        <f>+P578-'[10]Приложение №1'!$P557</f>
        <v>0</v>
      </c>
      <c r="AV578" s="36">
        <f>+Q578-'[10]Приложение №1'!$Q557</f>
        <v>0</v>
      </c>
      <c r="AW578" s="36">
        <f>+R578-'[10]Приложение №1'!$R557</f>
        <v>0</v>
      </c>
      <c r="AX578" s="36">
        <f>+S578-'[10]Приложение №1'!$S557</f>
        <v>0</v>
      </c>
      <c r="AY578" s="36">
        <f>+T578-'[10]Приложение №1'!$T557</f>
        <v>0</v>
      </c>
    </row>
    <row r="579" spans="1:51" x14ac:dyDescent="0.25">
      <c r="A579" s="100">
        <f t="shared" si="198"/>
        <v>563</v>
      </c>
      <c r="B579" s="101">
        <f t="shared" si="199"/>
        <v>108</v>
      </c>
      <c r="C579" s="92" t="s">
        <v>73</v>
      </c>
      <c r="D579" s="92" t="s">
        <v>186</v>
      </c>
      <c r="E579" s="93">
        <v>1974</v>
      </c>
      <c r="F579" s="93">
        <v>2012</v>
      </c>
      <c r="G579" s="93" t="s">
        <v>45</v>
      </c>
      <c r="H579" s="93">
        <v>4</v>
      </c>
      <c r="I579" s="93">
        <v>4</v>
      </c>
      <c r="J579" s="52">
        <v>3917</v>
      </c>
      <c r="K579" s="52">
        <v>3431.9</v>
      </c>
      <c r="L579" s="52">
        <v>0</v>
      </c>
      <c r="M579" s="94">
        <v>163</v>
      </c>
      <c r="N579" s="78">
        <f t="shared" si="193"/>
        <v>20404912.125809953</v>
      </c>
      <c r="O579" s="52"/>
      <c r="P579" s="79">
        <v>1511702.0514524882</v>
      </c>
      <c r="Q579" s="79"/>
      <c r="R579" s="79">
        <f t="shared" si="202"/>
        <v>1989936.72</v>
      </c>
      <c r="S579" s="79">
        <f>+AS579</f>
        <v>12354840</v>
      </c>
      <c r="T579" s="79">
        <f>+'Приложение №2'!E579-'Приложение №1'!P579-'Приложение №1'!R579-'Приложение №1'!S579</f>
        <v>4548433.3543574661</v>
      </c>
      <c r="U579" s="79">
        <f t="shared" si="187"/>
        <v>5945.6604579999275</v>
      </c>
      <c r="V579" s="79">
        <v>1275.2830200640001</v>
      </c>
      <c r="W579" s="95" t="s">
        <v>623</v>
      </c>
      <c r="X579" s="36" t="e">
        <f>+#REF!-'[1]Приложение №1'!$P657</f>
        <v>#REF!</v>
      </c>
      <c r="Z579" s="38">
        <f>SUM(AA579:AO579)</f>
        <v>9641868.1699999999</v>
      </c>
      <c r="AA579" s="34">
        <v>0</v>
      </c>
      <c r="AB579" s="34">
        <v>0</v>
      </c>
      <c r="AC579" s="34">
        <v>0</v>
      </c>
      <c r="AD579" s="34">
        <v>0</v>
      </c>
      <c r="AE579" s="34">
        <v>0</v>
      </c>
      <c r="AF579" s="34"/>
      <c r="AG579" s="34">
        <v>0</v>
      </c>
      <c r="AH579" s="34">
        <v>0</v>
      </c>
      <c r="AI579" s="34">
        <v>0</v>
      </c>
      <c r="AJ579" s="34">
        <v>0</v>
      </c>
      <c r="AK579" s="34">
        <v>0</v>
      </c>
      <c r="AL579" s="34">
        <v>8397623.6501341797</v>
      </c>
      <c r="AM579" s="34">
        <v>964186.81700000004</v>
      </c>
      <c r="AN579" s="39">
        <v>96418.681700000001</v>
      </c>
      <c r="AO579" s="40">
        <v>183639.02116581998</v>
      </c>
      <c r="AP579" s="114">
        <f>+N579-'Приложение №2'!E579</f>
        <v>0</v>
      </c>
      <c r="AQ579" s="43">
        <v>1639882.92</v>
      </c>
      <c r="AR579" s="1">
        <f t="shared" si="200"/>
        <v>350053.8</v>
      </c>
      <c r="AS579" s="1">
        <f>+(K579*10+L579*20)*12*30</f>
        <v>12354840</v>
      </c>
      <c r="AT579" s="36">
        <f t="shared" si="188"/>
        <v>0</v>
      </c>
      <c r="AU579" s="36">
        <f>+P579-'[10]Приложение №1'!$P558</f>
        <v>0</v>
      </c>
      <c r="AV579" s="36">
        <f>+Q579-'[10]Приложение №1'!$Q558</f>
        <v>0</v>
      </c>
      <c r="AW579" s="36">
        <f>+R579-'[10]Приложение №1'!$R558</f>
        <v>0</v>
      </c>
      <c r="AX579" s="36">
        <f>+S579-'[10]Приложение №1'!$S558</f>
        <v>0</v>
      </c>
      <c r="AY579" s="36">
        <f>+T579-'[10]Приложение №1'!$T558</f>
        <v>0</v>
      </c>
    </row>
    <row r="580" spans="1:51" s="43" customFormat="1" x14ac:dyDescent="0.25">
      <c r="A580" s="100">
        <f t="shared" si="198"/>
        <v>564</v>
      </c>
      <c r="B580" s="101">
        <f t="shared" si="199"/>
        <v>109</v>
      </c>
      <c r="C580" s="92" t="s">
        <v>73</v>
      </c>
      <c r="D580" s="92" t="s">
        <v>615</v>
      </c>
      <c r="E580" s="93" t="s">
        <v>595</v>
      </c>
      <c r="F580" s="93"/>
      <c r="G580" s="93" t="s">
        <v>574</v>
      </c>
      <c r="H580" s="93" t="s">
        <v>583</v>
      </c>
      <c r="I580" s="93" t="s">
        <v>583</v>
      </c>
      <c r="J580" s="52">
        <v>3131.3</v>
      </c>
      <c r="K580" s="52">
        <v>2721.1</v>
      </c>
      <c r="L580" s="52">
        <v>64.900000000000006</v>
      </c>
      <c r="M580" s="94">
        <v>111</v>
      </c>
      <c r="N580" s="78">
        <f t="shared" si="193"/>
        <v>24475604.160000004</v>
      </c>
      <c r="O580" s="52">
        <v>0</v>
      </c>
      <c r="P580" s="79">
        <v>3119886.4825000009</v>
      </c>
      <c r="Q580" s="79">
        <v>0</v>
      </c>
      <c r="R580" s="79">
        <f t="shared" si="202"/>
        <v>1715789.03</v>
      </c>
      <c r="S580" s="79">
        <f>+AS580</f>
        <v>10263240</v>
      </c>
      <c r="T580" s="79">
        <f>+'Приложение №2'!E580-'Приложение №1'!P580-'Приложение №1'!R580-'Приложение №1'!S580</f>
        <v>9376688.6475000009</v>
      </c>
      <c r="U580" s="79">
        <f t="shared" si="187"/>
        <v>8994.7463011282216</v>
      </c>
      <c r="V580" s="79">
        <v>1276.2830200640001</v>
      </c>
      <c r="W580" s="95" t="s">
        <v>623</v>
      </c>
      <c r="X580" s="43">
        <v>1106960.28</v>
      </c>
      <c r="Y580" s="43">
        <f>+(K580*9.1+L580*18.19)*12</f>
        <v>311310.49199999997</v>
      </c>
      <c r="Z580" s="128"/>
      <c r="AA580" s="130">
        <f>+N580-'[4]Приложение № 2'!E524</f>
        <v>2927444.1600000039</v>
      </c>
      <c r="AB580" s="128"/>
      <c r="AC580" s="128"/>
      <c r="AD580" s="130">
        <f>+N580-'[4]Приложение № 2'!E524</f>
        <v>2927444.1600000039</v>
      </c>
      <c r="AE580" s="128"/>
      <c r="AF580" s="128"/>
      <c r="AG580" s="128"/>
      <c r="AH580" s="128"/>
      <c r="AI580" s="128"/>
      <c r="AJ580" s="128"/>
      <c r="AK580" s="128"/>
      <c r="AL580" s="128"/>
      <c r="AM580" s="128"/>
      <c r="AN580" s="128"/>
      <c r="AO580" s="128"/>
      <c r="AP580" s="114">
        <f>+N580-'Приложение №2'!E580</f>
        <v>0</v>
      </c>
      <c r="AQ580" s="43">
        <v>1424997.23</v>
      </c>
      <c r="AR580" s="1">
        <f t="shared" si="200"/>
        <v>290791.8</v>
      </c>
      <c r="AS580" s="1">
        <f>+(K580*10+L580*20)*12*30</f>
        <v>10263240</v>
      </c>
      <c r="AT580" s="36">
        <f t="shared" si="188"/>
        <v>0</v>
      </c>
      <c r="AU580" s="36">
        <f>+P580-'[10]Приложение №1'!$P559</f>
        <v>0</v>
      </c>
      <c r="AV580" s="36">
        <f>+Q580-'[10]Приложение №1'!$Q559</f>
        <v>0</v>
      </c>
      <c r="AW580" s="36">
        <f>+R580-'[10]Приложение №1'!$R559</f>
        <v>0</v>
      </c>
      <c r="AX580" s="36">
        <f>+S580-'[10]Приложение №1'!$S559</f>
        <v>0</v>
      </c>
      <c r="AY580" s="36">
        <f>+T580-'[10]Приложение №1'!$T559</f>
        <v>0</v>
      </c>
    </row>
    <row r="581" spans="1:51" x14ac:dyDescent="0.25">
      <c r="A581" s="100">
        <f t="shared" si="198"/>
        <v>565</v>
      </c>
      <c r="B581" s="101">
        <f t="shared" si="199"/>
        <v>110</v>
      </c>
      <c r="C581" s="92" t="s">
        <v>73</v>
      </c>
      <c r="D581" s="92" t="s">
        <v>188</v>
      </c>
      <c r="E581" s="93">
        <v>1974</v>
      </c>
      <c r="F581" s="93">
        <v>2013</v>
      </c>
      <c r="G581" s="93" t="s">
        <v>52</v>
      </c>
      <c r="H581" s="93">
        <v>4</v>
      </c>
      <c r="I581" s="93">
        <v>4</v>
      </c>
      <c r="J581" s="52">
        <v>3890.5</v>
      </c>
      <c r="K581" s="52">
        <v>3406.6</v>
      </c>
      <c r="L581" s="52">
        <v>0</v>
      </c>
      <c r="M581" s="94">
        <v>175</v>
      </c>
      <c r="N581" s="78">
        <f t="shared" si="193"/>
        <v>5807176.6843999997</v>
      </c>
      <c r="O581" s="52"/>
      <c r="P581" s="79">
        <f>+'Приложение №2'!E581-'Приложение №1'!T581-'Приложение №1'!R581</f>
        <v>1145305.2433538393</v>
      </c>
      <c r="Q581" s="79"/>
      <c r="R581" s="79">
        <f>+AR581</f>
        <v>347473.2</v>
      </c>
      <c r="S581" s="79"/>
      <c r="T581" s="79">
        <v>4314398.2410461605</v>
      </c>
      <c r="U581" s="79">
        <f t="shared" si="187"/>
        <v>1704.6840499031291</v>
      </c>
      <c r="V581" s="79">
        <v>1277.2830200640001</v>
      </c>
      <c r="W581" s="95" t="s">
        <v>623</v>
      </c>
      <c r="X581" s="36" t="e">
        <f>+#REF!-'[1]Приложение №1'!$P1436</f>
        <v>#REF!</v>
      </c>
      <c r="Z581" s="38">
        <f t="shared" ref="Z581:Z587" si="203">SUM(AA581:AO581)</f>
        <v>6381512.8399999999</v>
      </c>
      <c r="AA581" s="34">
        <v>5682903.1033538394</v>
      </c>
      <c r="AB581" s="34">
        <v>0</v>
      </c>
      <c r="AC581" s="34">
        <v>0</v>
      </c>
      <c r="AD581" s="34">
        <v>0</v>
      </c>
      <c r="AE581" s="34">
        <v>0</v>
      </c>
      <c r="AF581" s="34"/>
      <c r="AG581" s="34">
        <v>0</v>
      </c>
      <c r="AH581" s="34">
        <v>0</v>
      </c>
      <c r="AI581" s="34">
        <v>0</v>
      </c>
      <c r="AJ581" s="34">
        <v>0</v>
      </c>
      <c r="AK581" s="34">
        <v>0</v>
      </c>
      <c r="AL581" s="34">
        <v>0</v>
      </c>
      <c r="AM581" s="34">
        <v>510521.02720000001</v>
      </c>
      <c r="AN581" s="39">
        <v>63815.128400000001</v>
      </c>
      <c r="AO581" s="40">
        <v>124273.58104615999</v>
      </c>
      <c r="AP581" s="114">
        <f>+N581-'Приложение №2'!E581</f>
        <v>0</v>
      </c>
      <c r="AQ581" s="36">
        <f>1535272.52-R283</f>
        <v>1187799.32</v>
      </c>
      <c r="AR581" s="1">
        <f t="shared" si="200"/>
        <v>347473.2</v>
      </c>
      <c r="AS581" s="1">
        <f>+(K581*10+L581*20)*12*30-S283</f>
        <v>12237276.051890001</v>
      </c>
      <c r="AT581" s="36">
        <f t="shared" si="188"/>
        <v>-12237276.051890001</v>
      </c>
      <c r="AU581" s="36">
        <f>+P581-'[10]Приложение №1'!$P560</f>
        <v>0</v>
      </c>
      <c r="AV581" s="36">
        <f>+Q581-'[10]Приложение №1'!$Q560</f>
        <v>0</v>
      </c>
      <c r="AW581" s="36">
        <f>+R581-'[10]Приложение №1'!$R560</f>
        <v>0</v>
      </c>
      <c r="AX581" s="36">
        <f>+S581-'[10]Приложение №1'!$S560</f>
        <v>0</v>
      </c>
      <c r="AY581" s="36">
        <f>+T581-'[10]Приложение №1'!$T560</f>
        <v>0</v>
      </c>
    </row>
    <row r="582" spans="1:51" x14ac:dyDescent="0.25">
      <c r="A582" s="100">
        <f t="shared" si="198"/>
        <v>566</v>
      </c>
      <c r="B582" s="101">
        <f t="shared" si="199"/>
        <v>111</v>
      </c>
      <c r="C582" s="92" t="s">
        <v>73</v>
      </c>
      <c r="D582" s="92" t="s">
        <v>327</v>
      </c>
      <c r="E582" s="93">
        <v>1979</v>
      </c>
      <c r="F582" s="93">
        <v>2013</v>
      </c>
      <c r="G582" s="93" t="s">
        <v>45</v>
      </c>
      <c r="H582" s="93">
        <v>5</v>
      </c>
      <c r="I582" s="93">
        <v>4</v>
      </c>
      <c r="J582" s="52">
        <v>3602.3</v>
      </c>
      <c r="K582" s="52">
        <v>3466.4</v>
      </c>
      <c r="L582" s="52">
        <v>0</v>
      </c>
      <c r="M582" s="94">
        <v>87</v>
      </c>
      <c r="N582" s="78">
        <f t="shared" si="193"/>
        <v>18827318.329567</v>
      </c>
      <c r="O582" s="52"/>
      <c r="P582" s="79">
        <v>1067670.11489175</v>
      </c>
      <c r="Q582" s="79"/>
      <c r="R582" s="79">
        <f>+AQ582+AR582</f>
        <v>2077227.6700000002</v>
      </c>
      <c r="S582" s="79">
        <f>+AS582</f>
        <v>12479040</v>
      </c>
      <c r="T582" s="79">
        <f>+'Приложение №2'!E582-'Приложение №1'!P582-'Приложение №1'!R582-'Приложение №1'!S582</f>
        <v>3203380.5446752515</v>
      </c>
      <c r="U582" s="79">
        <f t="shared" si="187"/>
        <v>5431.3750085295987</v>
      </c>
      <c r="V582" s="79">
        <v>1278.2830200640001</v>
      </c>
      <c r="W582" s="95" t="s">
        <v>623</v>
      </c>
      <c r="X582" s="36" t="e">
        <f>+#REF!-'[1]Приложение №1'!$P1021</f>
        <v>#REF!</v>
      </c>
      <c r="Z582" s="38">
        <f t="shared" si="203"/>
        <v>20589034.119999997</v>
      </c>
      <c r="AA582" s="34">
        <v>9020010.4696379993</v>
      </c>
      <c r="AB582" s="34">
        <v>3231794.773788</v>
      </c>
      <c r="AC582" s="34">
        <v>3412556.6672820002</v>
      </c>
      <c r="AD582" s="34">
        <v>2178146.6737379995</v>
      </c>
      <c r="AE582" s="34">
        <v>1610487.0989339999</v>
      </c>
      <c r="AF582" s="34"/>
      <c r="AG582" s="34">
        <v>324068.03834999999</v>
      </c>
      <c r="AH582" s="34">
        <v>0</v>
      </c>
      <c r="AI582" s="34">
        <v>0</v>
      </c>
      <c r="AJ582" s="34">
        <v>0</v>
      </c>
      <c r="AK582" s="34">
        <v>0</v>
      </c>
      <c r="AL582" s="34">
        <v>0</v>
      </c>
      <c r="AM582" s="34">
        <v>334025.17</v>
      </c>
      <c r="AN582" s="34">
        <v>45460.9</v>
      </c>
      <c r="AO582" s="40">
        <v>432484.32827000006</v>
      </c>
      <c r="AP582" s="114">
        <f>+N582-'Приложение №2'!E582</f>
        <v>0</v>
      </c>
      <c r="AQ582" s="1">
        <v>1723654.87</v>
      </c>
      <c r="AR582" s="1">
        <f t="shared" si="200"/>
        <v>353572.8</v>
      </c>
      <c r="AS582" s="1">
        <f>+(K582*10+L582*20)*12*30</f>
        <v>12479040</v>
      </c>
      <c r="AT582" s="36">
        <f t="shared" si="188"/>
        <v>0</v>
      </c>
      <c r="AU582" s="36">
        <f>+P582-'[10]Приложение №1'!$P561</f>
        <v>0</v>
      </c>
      <c r="AV582" s="36">
        <f>+Q582-'[10]Приложение №1'!$Q561</f>
        <v>0</v>
      </c>
      <c r="AW582" s="36">
        <f>+R582-'[10]Приложение №1'!$R561</f>
        <v>0</v>
      </c>
      <c r="AX582" s="36">
        <f>+S582-'[10]Приложение №1'!$S561</f>
        <v>0</v>
      </c>
      <c r="AY582" s="36">
        <f>+T582-'[10]Приложение №1'!$T561</f>
        <v>0</v>
      </c>
    </row>
    <row r="583" spans="1:51" x14ac:dyDescent="0.25">
      <c r="A583" s="100">
        <f t="shared" si="198"/>
        <v>567</v>
      </c>
      <c r="B583" s="101">
        <f t="shared" si="199"/>
        <v>112</v>
      </c>
      <c r="C583" s="92" t="s">
        <v>73</v>
      </c>
      <c r="D583" s="92" t="s">
        <v>331</v>
      </c>
      <c r="E583" s="93">
        <v>1977</v>
      </c>
      <c r="F583" s="93">
        <v>2013</v>
      </c>
      <c r="G583" s="93" t="s">
        <v>52</v>
      </c>
      <c r="H583" s="93">
        <v>5</v>
      </c>
      <c r="I583" s="93">
        <v>4</v>
      </c>
      <c r="J583" s="52">
        <v>3776.9</v>
      </c>
      <c r="K583" s="52">
        <v>3428.1</v>
      </c>
      <c r="L583" s="52">
        <v>0</v>
      </c>
      <c r="M583" s="94">
        <v>165</v>
      </c>
      <c r="N583" s="78">
        <f t="shared" si="193"/>
        <v>20234536.945299998</v>
      </c>
      <c r="O583" s="52"/>
      <c r="P583" s="79">
        <v>2077670.4749999989</v>
      </c>
      <c r="Q583" s="79"/>
      <c r="R583" s="79">
        <f>+AQ583+AR583</f>
        <v>2069895.47</v>
      </c>
      <c r="S583" s="79">
        <f>+AS583</f>
        <v>12341160</v>
      </c>
      <c r="T583" s="79">
        <f>+'Приложение №2'!E583-'Приложение №1'!P583-'Приложение №1'!R583-'Приложение №1'!S583</f>
        <v>3745811.0002999995</v>
      </c>
      <c r="U583" s="79">
        <f t="shared" si="187"/>
        <v>5902.5515432163584</v>
      </c>
      <c r="V583" s="79">
        <v>1279.2830200640001</v>
      </c>
      <c r="W583" s="95" t="s">
        <v>623</v>
      </c>
      <c r="X583" s="36" t="e">
        <f>+#REF!-'[1]Приложение №1'!$P455</f>
        <v>#REF!</v>
      </c>
      <c r="Z583" s="38">
        <f t="shared" si="203"/>
        <v>11360184.469999999</v>
      </c>
      <c r="AA583" s="34">
        <v>3337702.3199999994</v>
      </c>
      <c r="AB583" s="34">
        <v>1996791.3600000003</v>
      </c>
      <c r="AC583" s="34">
        <v>1053038.83</v>
      </c>
      <c r="AD583" s="34">
        <v>1225903.6200000001</v>
      </c>
      <c r="AE583" s="34"/>
      <c r="AF583" s="34"/>
      <c r="AG583" s="34"/>
      <c r="AH583" s="34">
        <v>0</v>
      </c>
      <c r="AI583" s="34">
        <v>3746748.34</v>
      </c>
      <c r="AJ583" s="34">
        <v>0</v>
      </c>
      <c r="AK583" s="34"/>
      <c r="AL583" s="34"/>
      <c r="AM583" s="34"/>
      <c r="AN583" s="39"/>
      <c r="AO583" s="40"/>
      <c r="AP583" s="114">
        <f>+N583-'Приложение №2'!E583</f>
        <v>0</v>
      </c>
      <c r="AQ583" s="1">
        <v>1720229.27</v>
      </c>
      <c r="AR583" s="1">
        <f t="shared" si="200"/>
        <v>349666.2</v>
      </c>
      <c r="AS583" s="1">
        <f>+(K583*10+L583*20)*12*30</f>
        <v>12341160</v>
      </c>
      <c r="AT583" s="36">
        <f t="shared" si="188"/>
        <v>0</v>
      </c>
      <c r="AU583" s="36">
        <f>+P583-'[10]Приложение №1'!$P562</f>
        <v>0</v>
      </c>
      <c r="AV583" s="36">
        <f>+Q583-'[10]Приложение №1'!$Q562</f>
        <v>0</v>
      </c>
      <c r="AW583" s="36">
        <f>+R583-'[10]Приложение №1'!$R562</f>
        <v>0</v>
      </c>
      <c r="AX583" s="36">
        <f>+S583-'[10]Приложение №1'!$S562</f>
        <v>0</v>
      </c>
      <c r="AY583" s="36">
        <f>+T583-'[10]Приложение №1'!$T562</f>
        <v>0</v>
      </c>
    </row>
    <row r="584" spans="1:51" x14ac:dyDescent="0.25">
      <c r="A584" s="100">
        <f t="shared" si="198"/>
        <v>568</v>
      </c>
      <c r="B584" s="101">
        <f t="shared" si="199"/>
        <v>113</v>
      </c>
      <c r="C584" s="92" t="s">
        <v>73</v>
      </c>
      <c r="D584" s="92" t="s">
        <v>189</v>
      </c>
      <c r="E584" s="93">
        <v>1978</v>
      </c>
      <c r="F584" s="93">
        <v>2008</v>
      </c>
      <c r="G584" s="93" t="s">
        <v>52</v>
      </c>
      <c r="H584" s="93">
        <v>5</v>
      </c>
      <c r="I584" s="93">
        <v>4</v>
      </c>
      <c r="J584" s="52">
        <v>4929.7</v>
      </c>
      <c r="K584" s="52">
        <v>4335.1000000000004</v>
      </c>
      <c r="L584" s="52">
        <v>0</v>
      </c>
      <c r="M584" s="94">
        <v>213</v>
      </c>
      <c r="N584" s="78">
        <f t="shared" si="193"/>
        <v>4542546.6355299996</v>
      </c>
      <c r="O584" s="52"/>
      <c r="P584" s="79">
        <v>1222282.7049824998</v>
      </c>
      <c r="Q584" s="79"/>
      <c r="R584" s="79">
        <f>+AR584</f>
        <v>442180.2</v>
      </c>
      <c r="S584" s="79">
        <f>+AS584</f>
        <v>0</v>
      </c>
      <c r="T584" s="79">
        <f>+'Приложение №2'!E584-'Приложение №1'!P584-'Приложение №1'!R584-'Приложение №1'!S584</f>
        <v>2878083.7305474998</v>
      </c>
      <c r="U584" s="79">
        <f t="shared" si="187"/>
        <v>1047.8527912920115</v>
      </c>
      <c r="V584" s="79">
        <v>1280.2830200640001</v>
      </c>
      <c r="W584" s="95" t="s">
        <v>623</v>
      </c>
      <c r="X584" s="36" t="e">
        <f>+#REF!-'[1]Приложение №1'!$P1140</f>
        <v>#REF!</v>
      </c>
      <c r="Z584" s="38">
        <f t="shared" si="203"/>
        <v>44837101.50993</v>
      </c>
      <c r="AA584" s="34">
        <v>0</v>
      </c>
      <c r="AB584" s="34">
        <v>4199173.3275891002</v>
      </c>
      <c r="AC584" s="34">
        <v>4438837.1277801599</v>
      </c>
      <c r="AD584" s="34">
        <v>3384651.0431630402</v>
      </c>
      <c r="AE584" s="34">
        <v>1471946.54</v>
      </c>
      <c r="AF584" s="34"/>
      <c r="AG584" s="34">
        <v>360791.89596239995</v>
      </c>
      <c r="AH584" s="34">
        <v>0</v>
      </c>
      <c r="AI584" s="34">
        <v>0</v>
      </c>
      <c r="AJ584" s="34">
        <v>0</v>
      </c>
      <c r="AK584" s="34">
        <v>25094924.378064241</v>
      </c>
      <c r="AL584" s="34">
        <v>0</v>
      </c>
      <c r="AM584" s="34">
        <v>4627048.3442000002</v>
      </c>
      <c r="AN584" s="39">
        <v>433511.50789999997</v>
      </c>
      <c r="AO584" s="40">
        <v>826217.34527106001</v>
      </c>
      <c r="AP584" s="114">
        <f>+N584-'Приложение №2'!E584</f>
        <v>0</v>
      </c>
      <c r="AQ584" s="36">
        <f>2077071.68-R284</f>
        <v>-442180.19999999995</v>
      </c>
      <c r="AR584" s="1">
        <f t="shared" si="200"/>
        <v>442180.2</v>
      </c>
      <c r="AS584" s="1">
        <f>+(K584*10+L584*20)*12*30-S284</f>
        <v>0</v>
      </c>
      <c r="AT584" s="36">
        <f t="shared" si="188"/>
        <v>0</v>
      </c>
      <c r="AU584" s="36">
        <f>+P584-'[10]Приложение №1'!$P563</f>
        <v>0</v>
      </c>
      <c r="AV584" s="36">
        <f>+Q584-'[10]Приложение №1'!$Q563</f>
        <v>0</v>
      </c>
      <c r="AW584" s="36">
        <f>+R584-'[10]Приложение №1'!$R563</f>
        <v>0</v>
      </c>
      <c r="AX584" s="36">
        <f>+S584-'[10]Приложение №1'!$S563</f>
        <v>0</v>
      </c>
      <c r="AY584" s="36">
        <f>+T584-'[10]Приложение №1'!$T563</f>
        <v>0</v>
      </c>
    </row>
    <row r="585" spans="1:51" x14ac:dyDescent="0.25">
      <c r="A585" s="100">
        <f t="shared" si="198"/>
        <v>569</v>
      </c>
      <c r="B585" s="101">
        <f t="shared" si="199"/>
        <v>114</v>
      </c>
      <c r="C585" s="92" t="s">
        <v>73</v>
      </c>
      <c r="D585" s="92" t="s">
        <v>334</v>
      </c>
      <c r="E585" s="93">
        <v>1978</v>
      </c>
      <c r="F585" s="93">
        <v>2013</v>
      </c>
      <c r="G585" s="93" t="s">
        <v>52</v>
      </c>
      <c r="H585" s="93">
        <v>5</v>
      </c>
      <c r="I585" s="93">
        <v>4</v>
      </c>
      <c r="J585" s="52">
        <v>4866.6000000000004</v>
      </c>
      <c r="K585" s="52">
        <v>4226.8</v>
      </c>
      <c r="L585" s="52">
        <v>67</v>
      </c>
      <c r="M585" s="94">
        <v>317</v>
      </c>
      <c r="N585" s="78">
        <f t="shared" ref="N585:N607" si="204">SUM(O585:T585)</f>
        <v>25343583.591800004</v>
      </c>
      <c r="O585" s="52"/>
      <c r="P585" s="79">
        <v>4305404.6954799788</v>
      </c>
      <c r="Q585" s="79"/>
      <c r="R585" s="79">
        <f t="shared" ref="R585:R590" si="205">+AQ585+AR585</f>
        <v>1466157.9235001002</v>
      </c>
      <c r="S585" s="79">
        <f>+AS585</f>
        <v>6946044.4906000076</v>
      </c>
      <c r="T585" s="79">
        <f>+'Приложение №2'!E585-'Приложение №1'!P585-'Приложение №1'!R585-'Приложение №1'!S585</f>
        <v>12625976.482219916</v>
      </c>
      <c r="U585" s="79">
        <f t="shared" si="187"/>
        <v>5995.9268457935086</v>
      </c>
      <c r="V585" s="79">
        <v>1281.2830200640001</v>
      </c>
      <c r="W585" s="95" t="s">
        <v>623</v>
      </c>
      <c r="X585" s="36" t="e">
        <f>+#REF!-'[1]Приложение №1'!$P455</f>
        <v>#REF!</v>
      </c>
      <c r="Z585" s="38">
        <f t="shared" si="203"/>
        <v>13545152.119999999</v>
      </c>
      <c r="AA585" s="34">
        <v>4053995.74</v>
      </c>
      <c r="AB585" s="34">
        <v>2307213.9</v>
      </c>
      <c r="AC585" s="34">
        <v>1224462.97</v>
      </c>
      <c r="AD585" s="34">
        <v>1111568.24</v>
      </c>
      <c r="AE585" s="34"/>
      <c r="AF585" s="34"/>
      <c r="AG585" s="34"/>
      <c r="AH585" s="34">
        <v>0</v>
      </c>
      <c r="AI585" s="34">
        <v>4847911.2699999996</v>
      </c>
      <c r="AJ585" s="34">
        <v>0</v>
      </c>
      <c r="AK585" s="34"/>
      <c r="AL585" s="34"/>
      <c r="AM585" s="34"/>
      <c r="AN585" s="39"/>
      <c r="AO585" s="40"/>
      <c r="AP585" s="114">
        <f>+N585-'Приложение №2'!E585</f>
        <v>0</v>
      </c>
      <c r="AQ585" s="36">
        <f>2064874.72-682951.44-R87</f>
        <v>1021356.3235001003</v>
      </c>
      <c r="AR585" s="1">
        <f t="shared" si="200"/>
        <v>444801.6</v>
      </c>
      <c r="AS585" s="1">
        <f>+(K585*10+L585*20)*12*30-4953727.17-S87</f>
        <v>6946044.4906000076</v>
      </c>
      <c r="AT585" s="36">
        <f t="shared" si="188"/>
        <v>0</v>
      </c>
      <c r="AU585" s="36">
        <f>+P585-'[10]Приложение №1'!$P564</f>
        <v>0</v>
      </c>
      <c r="AV585" s="36">
        <f>+Q585-'[10]Приложение №1'!$Q564</f>
        <v>0</v>
      </c>
      <c r="AW585" s="36">
        <f>+R585-'[10]Приложение №1'!$R564</f>
        <v>0</v>
      </c>
      <c r="AX585" s="36">
        <f>+S585-'[10]Приложение №1'!$S564</f>
        <v>0</v>
      </c>
      <c r="AY585" s="36">
        <f>+T585-'[10]Приложение №1'!$T564</f>
        <v>0</v>
      </c>
    </row>
    <row r="586" spans="1:51" x14ac:dyDescent="0.25">
      <c r="A586" s="100">
        <f t="shared" si="198"/>
        <v>570</v>
      </c>
      <c r="B586" s="101">
        <f t="shared" si="199"/>
        <v>115</v>
      </c>
      <c r="C586" s="92" t="s">
        <v>73</v>
      </c>
      <c r="D586" s="92" t="s">
        <v>335</v>
      </c>
      <c r="E586" s="93">
        <v>1981</v>
      </c>
      <c r="F586" s="93">
        <v>2009</v>
      </c>
      <c r="G586" s="93" t="s">
        <v>52</v>
      </c>
      <c r="H586" s="93">
        <v>5</v>
      </c>
      <c r="I586" s="93">
        <v>4</v>
      </c>
      <c r="J586" s="52">
        <v>6938.7</v>
      </c>
      <c r="K586" s="52">
        <v>6182.6</v>
      </c>
      <c r="L586" s="52">
        <v>0</v>
      </c>
      <c r="M586" s="94">
        <v>194</v>
      </c>
      <c r="N586" s="78">
        <f t="shared" si="204"/>
        <v>36759861.869206004</v>
      </c>
      <c r="O586" s="52"/>
      <c r="P586" s="79">
        <v>8300255.7228212012</v>
      </c>
      <c r="Q586" s="79"/>
      <c r="R586" s="79">
        <f t="shared" si="205"/>
        <v>1480640.4100000001</v>
      </c>
      <c r="S586" s="79">
        <f>+AS586</f>
        <v>5574535.4132261984</v>
      </c>
      <c r="T586" s="79">
        <f>+'Приложение №2'!E586-'Приложение №1'!P586-'Приложение №1'!R586-'Приложение №1'!S586</f>
        <v>21404430.323158603</v>
      </c>
      <c r="U586" s="79">
        <f t="shared" si="187"/>
        <v>5945.6962878410377</v>
      </c>
      <c r="V586" s="79">
        <v>1282.2830200640001</v>
      </c>
      <c r="W586" s="95" t="s">
        <v>623</v>
      </c>
      <c r="X586" s="36" t="e">
        <f>+#REF!-'[1]Приложение №1'!$P1386</f>
        <v>#REF!</v>
      </c>
      <c r="Z586" s="38">
        <f t="shared" si="203"/>
        <v>112490116.45000002</v>
      </c>
      <c r="AA586" s="34">
        <v>10300846.19123742</v>
      </c>
      <c r="AB586" s="34">
        <v>5957260.9616612401</v>
      </c>
      <c r="AC586" s="34">
        <v>6297265.9176991209</v>
      </c>
      <c r="AD586" s="34">
        <v>4801718.7991861207</v>
      </c>
      <c r="AE586" s="34">
        <v>1918188.3660231601</v>
      </c>
      <c r="AF586" s="34"/>
      <c r="AG586" s="34">
        <v>511846.3343322</v>
      </c>
      <c r="AH586" s="34">
        <v>0</v>
      </c>
      <c r="AI586" s="34">
        <v>18337074.5641356</v>
      </c>
      <c r="AJ586" s="34">
        <v>0</v>
      </c>
      <c r="AK586" s="34">
        <v>35601534.275782861</v>
      </c>
      <c r="AL586" s="34">
        <v>14001626.819054702</v>
      </c>
      <c r="AM586" s="34">
        <v>11500753.575800002</v>
      </c>
      <c r="AN586" s="39">
        <v>1124901.1645</v>
      </c>
      <c r="AO586" s="40">
        <v>2137099.4805875802</v>
      </c>
      <c r="AP586" s="114">
        <f>+N586-'Приложение №2'!E586</f>
        <v>0</v>
      </c>
      <c r="AQ586" s="36">
        <f>2933225.6-137130.98-R88</f>
        <v>850015.2100000002</v>
      </c>
      <c r="AR586" s="1">
        <f t="shared" si="200"/>
        <v>630625.19999999995</v>
      </c>
      <c r="AS586" s="1">
        <f>+(K586*10+L586*20)*12*30-S88</f>
        <v>5574535.4132261984</v>
      </c>
      <c r="AT586" s="36">
        <f t="shared" si="188"/>
        <v>0</v>
      </c>
      <c r="AU586" s="36">
        <f>+P586-'[10]Приложение №1'!$P565</f>
        <v>0</v>
      </c>
      <c r="AV586" s="36">
        <f>+Q586-'[10]Приложение №1'!$Q565</f>
        <v>0</v>
      </c>
      <c r="AW586" s="36">
        <f>+R586-'[10]Приложение №1'!$R565</f>
        <v>0</v>
      </c>
      <c r="AX586" s="36">
        <f>+S586-'[10]Приложение №1'!$S565</f>
        <v>0</v>
      </c>
      <c r="AY586" s="36">
        <f>+T586-'[10]Приложение №1'!$T565</f>
        <v>0</v>
      </c>
    </row>
    <row r="587" spans="1:51" x14ac:dyDescent="0.25">
      <c r="A587" s="100">
        <f t="shared" si="198"/>
        <v>571</v>
      </c>
      <c r="B587" s="101">
        <f t="shared" si="199"/>
        <v>116</v>
      </c>
      <c r="C587" s="92" t="s">
        <v>73</v>
      </c>
      <c r="D587" s="92" t="s">
        <v>81</v>
      </c>
      <c r="E587" s="93">
        <v>1969</v>
      </c>
      <c r="F587" s="93">
        <v>2013</v>
      </c>
      <c r="G587" s="93" t="s">
        <v>45</v>
      </c>
      <c r="H587" s="93">
        <v>5</v>
      </c>
      <c r="I587" s="93">
        <v>1</v>
      </c>
      <c r="J587" s="52">
        <v>4537.3</v>
      </c>
      <c r="K587" s="52">
        <v>1650.2</v>
      </c>
      <c r="L587" s="52">
        <v>2887.1</v>
      </c>
      <c r="M587" s="94">
        <v>209</v>
      </c>
      <c r="N587" s="78">
        <f t="shared" si="204"/>
        <v>15639587.934363786</v>
      </c>
      <c r="O587" s="52"/>
      <c r="P587" s="79">
        <v>1952415.092709831</v>
      </c>
      <c r="Q587" s="79"/>
      <c r="R587" s="79">
        <f t="shared" si="205"/>
        <v>4622259.3600000003</v>
      </c>
      <c r="S587" s="79">
        <f>+'Приложение №2'!E587-'Приложение №1'!P587-'Приложение №1'!R587</f>
        <v>9064913.4816539548</v>
      </c>
      <c r="T587" s="79">
        <f>+'Приложение №2'!E587-'Приложение №1'!P587-'Приложение №1'!R587-'Приложение №1'!S587</f>
        <v>0</v>
      </c>
      <c r="U587" s="79">
        <f t="shared" si="187"/>
        <v>9477.3893675698619</v>
      </c>
      <c r="V587" s="79">
        <v>1283.2830200640001</v>
      </c>
      <c r="W587" s="95" t="s">
        <v>623</v>
      </c>
      <c r="X587" s="36" t="e">
        <f>+#REF!-'[1]Приложение №1'!$P414</f>
        <v>#REF!</v>
      </c>
      <c r="Z587" s="38">
        <f t="shared" si="203"/>
        <v>18609674.18474108</v>
      </c>
      <c r="AA587" s="34">
        <v>3688251.5852036397</v>
      </c>
      <c r="AB587" s="34"/>
      <c r="AC587" s="34">
        <v>1373125.6438191601</v>
      </c>
      <c r="AD587" s="34">
        <v>859663.46708760003</v>
      </c>
      <c r="AE587" s="34">
        <v>0</v>
      </c>
      <c r="AF587" s="34"/>
      <c r="AG587" s="34">
        <v>0</v>
      </c>
      <c r="AH587" s="34">
        <v>0</v>
      </c>
      <c r="AI587" s="34">
        <v>6742685.0844485993</v>
      </c>
      <c r="AJ587" s="34">
        <v>0</v>
      </c>
      <c r="AK587" s="34">
        <v>3500833.3089198</v>
      </c>
      <c r="AL587" s="34">
        <v>0</v>
      </c>
      <c r="AM587" s="34">
        <v>1863648.8813</v>
      </c>
      <c r="AN587" s="39">
        <v>199239.49849999999</v>
      </c>
      <c r="AO587" s="40">
        <v>382226.71546227997</v>
      </c>
      <c r="AP587" s="114">
        <f>+N587-'Приложение №2'!E587</f>
        <v>0</v>
      </c>
      <c r="AQ587" s="1">
        <v>3864970.56</v>
      </c>
      <c r="AR587" s="1">
        <f t="shared" si="200"/>
        <v>757288.79999999993</v>
      </c>
      <c r="AS587" s="1">
        <f>+(K587*10+L587*20)*12*30</f>
        <v>26727840</v>
      </c>
      <c r="AT587" s="36">
        <f t="shared" si="188"/>
        <v>-17662926.518346045</v>
      </c>
      <c r="AU587" s="36">
        <f>+P587-'[10]Приложение №1'!$P566</f>
        <v>0</v>
      </c>
      <c r="AV587" s="36">
        <f>+Q587-'[10]Приложение №1'!$Q566</f>
        <v>0</v>
      </c>
      <c r="AW587" s="36">
        <f>+R587-'[10]Приложение №1'!$R566</f>
        <v>0</v>
      </c>
      <c r="AX587" s="36">
        <f>+S587-'[10]Приложение №1'!$S566</f>
        <v>0</v>
      </c>
      <c r="AY587" s="36">
        <f>+T587-'[10]Приложение №1'!$T566</f>
        <v>0</v>
      </c>
    </row>
    <row r="588" spans="1:51" x14ac:dyDescent="0.25">
      <c r="A588" s="100">
        <f t="shared" si="198"/>
        <v>572</v>
      </c>
      <c r="B588" s="101">
        <f t="shared" si="199"/>
        <v>117</v>
      </c>
      <c r="C588" s="92" t="s">
        <v>73</v>
      </c>
      <c r="D588" s="92" t="s">
        <v>619</v>
      </c>
      <c r="E588" s="93">
        <v>1999</v>
      </c>
      <c r="F588" s="93">
        <v>1999</v>
      </c>
      <c r="G588" s="93" t="s">
        <v>45</v>
      </c>
      <c r="H588" s="93">
        <v>9</v>
      </c>
      <c r="I588" s="93">
        <v>3</v>
      </c>
      <c r="J588" s="52">
        <v>8088.49</v>
      </c>
      <c r="K588" s="52">
        <v>6790.2</v>
      </c>
      <c r="L588" s="52">
        <v>225.6</v>
      </c>
      <c r="M588" s="94">
        <v>255</v>
      </c>
      <c r="N588" s="78">
        <f t="shared" si="204"/>
        <v>10774080</v>
      </c>
      <c r="O588" s="52"/>
      <c r="P588" s="79"/>
      <c r="Q588" s="79"/>
      <c r="R588" s="79">
        <f t="shared" si="205"/>
        <v>5319513.9239999996</v>
      </c>
      <c r="S588" s="79">
        <f>+'Приложение №2'!E588-'Приложение №1'!R588</f>
        <v>5454566.0760000004</v>
      </c>
      <c r="T588" s="79">
        <v>0</v>
      </c>
      <c r="U588" s="79">
        <f t="shared" si="187"/>
        <v>1586.710258902536</v>
      </c>
      <c r="V588" s="79">
        <v>1284.2830200640001</v>
      </c>
      <c r="W588" s="95" t="s">
        <v>623</v>
      </c>
      <c r="X588" s="36"/>
      <c r="Z588" s="38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9"/>
      <c r="AO588" s="40"/>
      <c r="AP588" s="114">
        <f>+N588-'Приложение №2'!E588</f>
        <v>0</v>
      </c>
      <c r="AQ588" s="1">
        <v>4347226.7699999996</v>
      </c>
      <c r="AR588" s="1">
        <f>+(K588*13.29+L588*22.52)*12*0.85</f>
        <v>972287.15399999975</v>
      </c>
      <c r="AS588" s="1">
        <f>+(K588*13.29+L588*22.52)*12*30</f>
        <v>34316017.199999996</v>
      </c>
      <c r="AT588" s="36">
        <f t="shared" si="188"/>
        <v>-28861451.123999994</v>
      </c>
      <c r="AU588" s="36">
        <f>+P588-'[10]Приложение №1'!$P567</f>
        <v>0</v>
      </c>
      <c r="AV588" s="36">
        <f>+Q588-'[10]Приложение №1'!$Q567</f>
        <v>0</v>
      </c>
      <c r="AW588" s="36">
        <f>+R588-'[10]Приложение №1'!$R567</f>
        <v>0</v>
      </c>
      <c r="AX588" s="36">
        <f>+S588-'[10]Приложение №1'!$S567</f>
        <v>0</v>
      </c>
      <c r="AY588" s="36">
        <f>+T588-'[10]Приложение №1'!$T567</f>
        <v>0</v>
      </c>
    </row>
    <row r="589" spans="1:51" x14ac:dyDescent="0.25">
      <c r="A589" s="100">
        <f t="shared" si="198"/>
        <v>573</v>
      </c>
      <c r="B589" s="101">
        <f t="shared" si="199"/>
        <v>118</v>
      </c>
      <c r="C589" s="92" t="s">
        <v>73</v>
      </c>
      <c r="D589" s="92" t="s">
        <v>337</v>
      </c>
      <c r="E589" s="93">
        <v>1990</v>
      </c>
      <c r="F589" s="93">
        <v>2005</v>
      </c>
      <c r="G589" s="93" t="s">
        <v>52</v>
      </c>
      <c r="H589" s="93">
        <v>5</v>
      </c>
      <c r="I589" s="93">
        <v>4</v>
      </c>
      <c r="J589" s="52">
        <v>4982</v>
      </c>
      <c r="K589" s="52">
        <v>4404.6000000000004</v>
      </c>
      <c r="L589" s="52">
        <v>0</v>
      </c>
      <c r="M589" s="94">
        <v>212</v>
      </c>
      <c r="N589" s="78">
        <f t="shared" si="204"/>
        <v>4577622.6535999998</v>
      </c>
      <c r="O589" s="52"/>
      <c r="P589" s="79">
        <v>1226851.3124999998</v>
      </c>
      <c r="Q589" s="79"/>
      <c r="R589" s="79">
        <f t="shared" si="205"/>
        <v>109631.77999999962</v>
      </c>
      <c r="S589" s="79">
        <v>0</v>
      </c>
      <c r="T589" s="79">
        <f>+'Приложение №2'!E589-'Приложение №1'!P589-'Приложение №1'!R589-'Приложение №1'!S589</f>
        <v>3241139.561100001</v>
      </c>
      <c r="U589" s="79">
        <f t="shared" si="187"/>
        <v>1039.2822625437043</v>
      </c>
      <c r="V589" s="79">
        <v>1285.2830200640001</v>
      </c>
      <c r="W589" s="95" t="s">
        <v>623</v>
      </c>
      <c r="X589" s="36" t="e">
        <f>+#REF!-'[1]Приложение №1'!$P1394</f>
        <v>#REF!</v>
      </c>
      <c r="Z589" s="38">
        <f t="shared" ref="Z589:Z598" si="206">SUM(AA589:AO589)</f>
        <v>49032236.020000011</v>
      </c>
      <c r="AA589" s="34">
        <v>0</v>
      </c>
      <c r="AB589" s="34">
        <v>0</v>
      </c>
      <c r="AC589" s="34">
        <v>4479661.5288129607</v>
      </c>
      <c r="AD589" s="34">
        <v>0</v>
      </c>
      <c r="AE589" s="34">
        <v>0</v>
      </c>
      <c r="AF589" s="34"/>
      <c r="AG589" s="34">
        <v>0</v>
      </c>
      <c r="AH589" s="34">
        <v>0</v>
      </c>
      <c r="AI589" s="34">
        <v>13044373.2933948</v>
      </c>
      <c r="AJ589" s="34">
        <v>0</v>
      </c>
      <c r="AK589" s="34">
        <v>25325724.749393042</v>
      </c>
      <c r="AL589" s="34">
        <v>0</v>
      </c>
      <c r="AM589" s="34">
        <v>4755116.6318000006</v>
      </c>
      <c r="AN589" s="39">
        <v>490322.3602</v>
      </c>
      <c r="AO589" s="40">
        <v>937037.45639919979</v>
      </c>
      <c r="AP589" s="114">
        <f>+N589-'Приложение №2'!E589</f>
        <v>0</v>
      </c>
      <c r="AQ589" s="36">
        <f>2210839.58-R90</f>
        <v>-339637.42000000039</v>
      </c>
      <c r="AR589" s="1">
        <f t="shared" ref="AR589:AR596" si="207">+(K589*10+L589*20)*12*0.85</f>
        <v>449269.2</v>
      </c>
      <c r="AS589" s="1">
        <f>+(K589*10+L589*20)*12*30-S90</f>
        <v>-381470.80161215551</v>
      </c>
      <c r="AT589" s="36">
        <f t="shared" si="188"/>
        <v>381470.80161215551</v>
      </c>
      <c r="AU589" s="36">
        <f>+P589-'[10]Приложение №1'!$P568</f>
        <v>0</v>
      </c>
      <c r="AV589" s="36">
        <f>+Q589-'[10]Приложение №1'!$Q568</f>
        <v>0</v>
      </c>
      <c r="AW589" s="36">
        <f>+R589-'[10]Приложение №1'!$R568</f>
        <v>0</v>
      </c>
      <c r="AX589" s="36">
        <f>+S589-'[10]Приложение №1'!$S568</f>
        <v>0</v>
      </c>
      <c r="AY589" s="36">
        <f>+T589-'[10]Приложение №1'!$T568</f>
        <v>0</v>
      </c>
    </row>
    <row r="590" spans="1:51" x14ac:dyDescent="0.25">
      <c r="A590" s="100">
        <f t="shared" si="198"/>
        <v>574</v>
      </c>
      <c r="B590" s="101">
        <f t="shared" si="199"/>
        <v>119</v>
      </c>
      <c r="C590" s="92" t="s">
        <v>73</v>
      </c>
      <c r="D590" s="92" t="s">
        <v>190</v>
      </c>
      <c r="E590" s="93">
        <v>1985</v>
      </c>
      <c r="F590" s="93">
        <v>2013</v>
      </c>
      <c r="G590" s="93" t="s">
        <v>45</v>
      </c>
      <c r="H590" s="93">
        <v>4</v>
      </c>
      <c r="I590" s="93">
        <v>3</v>
      </c>
      <c r="J590" s="52">
        <v>4161.1499999999996</v>
      </c>
      <c r="K590" s="52">
        <v>3740.02</v>
      </c>
      <c r="L590" s="52">
        <v>392.4</v>
      </c>
      <c r="M590" s="94">
        <v>277</v>
      </c>
      <c r="N590" s="78">
        <f t="shared" si="204"/>
        <v>3562517.4807000002</v>
      </c>
      <c r="O590" s="52"/>
      <c r="P590" s="79"/>
      <c r="Q590" s="79"/>
      <c r="R590" s="79">
        <f t="shared" si="205"/>
        <v>2278497.5199999996</v>
      </c>
      <c r="S590" s="79">
        <f>+'Приложение №2'!E590-'Приложение №1'!R590</f>
        <v>1284019.9607000006</v>
      </c>
      <c r="T590" s="79">
        <v>0</v>
      </c>
      <c r="U590" s="79">
        <f t="shared" ref="U590:U653" si="208">N590/K590</f>
        <v>952.5396871407105</v>
      </c>
      <c r="V590" s="79">
        <v>1286.2830200640001</v>
      </c>
      <c r="W590" s="95" t="s">
        <v>623</v>
      </c>
      <c r="X590" s="36" t="e">
        <f>+#REF!-'[1]Приложение №1'!$P669</f>
        <v>#REF!</v>
      </c>
      <c r="Z590" s="38">
        <f t="shared" si="206"/>
        <v>14208184.490000004</v>
      </c>
      <c r="AA590" s="34">
        <v>0</v>
      </c>
      <c r="AB590" s="34">
        <v>0</v>
      </c>
      <c r="AC590" s="34">
        <v>3486279.6066130204</v>
      </c>
      <c r="AD590" s="34">
        <v>0</v>
      </c>
      <c r="AE590" s="34">
        <v>0</v>
      </c>
      <c r="AF590" s="34"/>
      <c r="AG590" s="34">
        <v>0</v>
      </c>
      <c r="AH590" s="34">
        <v>0</v>
      </c>
      <c r="AI590" s="34">
        <v>0</v>
      </c>
      <c r="AJ590" s="34">
        <v>0</v>
      </c>
      <c r="AK590" s="34">
        <v>8888395.5076904409</v>
      </c>
      <c r="AL590" s="34">
        <v>0</v>
      </c>
      <c r="AM590" s="34">
        <v>1420818.449</v>
      </c>
      <c r="AN590" s="39">
        <v>142081.8449</v>
      </c>
      <c r="AO590" s="40">
        <v>270609.08179653995</v>
      </c>
      <c r="AP590" s="114">
        <f>+N590-'Приложение №2'!E590</f>
        <v>0</v>
      </c>
      <c r="AQ590" s="1">
        <v>1816965.88</v>
      </c>
      <c r="AR590" s="1">
        <f t="shared" si="207"/>
        <v>461531.6399999999</v>
      </c>
      <c r="AS590" s="1">
        <f t="shared" ref="AS590:AS595" si="209">+(K590*10+L590*20)*12*30</f>
        <v>16289351.999999996</v>
      </c>
      <c r="AT590" s="36">
        <f t="shared" si="188"/>
        <v>-15005332.039299995</v>
      </c>
      <c r="AU590" s="36">
        <f>+P590-'[10]Приложение №1'!$P569</f>
        <v>0</v>
      </c>
      <c r="AV590" s="36">
        <f>+Q590-'[10]Приложение №1'!$Q569</f>
        <v>0</v>
      </c>
      <c r="AW590" s="36">
        <f>+R590-'[10]Приложение №1'!$R569</f>
        <v>0</v>
      </c>
      <c r="AX590" s="36">
        <f>+S590-'[10]Приложение №1'!$S569</f>
        <v>0</v>
      </c>
      <c r="AY590" s="36">
        <f>+T590-'[10]Приложение №1'!$T569</f>
        <v>0</v>
      </c>
    </row>
    <row r="591" spans="1:51" x14ac:dyDescent="0.25">
      <c r="A591" s="100">
        <f t="shared" si="198"/>
        <v>575</v>
      </c>
      <c r="B591" s="101">
        <f t="shared" si="199"/>
        <v>120</v>
      </c>
      <c r="C591" s="92" t="s">
        <v>73</v>
      </c>
      <c r="D591" s="92" t="s">
        <v>338</v>
      </c>
      <c r="E591" s="93">
        <v>1984</v>
      </c>
      <c r="F591" s="93">
        <v>2013</v>
      </c>
      <c r="G591" s="93" t="s">
        <v>52</v>
      </c>
      <c r="H591" s="93">
        <v>4</v>
      </c>
      <c r="I591" s="93">
        <v>6</v>
      </c>
      <c r="J591" s="52">
        <v>5500.86</v>
      </c>
      <c r="K591" s="52">
        <v>4979.26</v>
      </c>
      <c r="L591" s="52">
        <v>0</v>
      </c>
      <c r="M591" s="94">
        <v>210</v>
      </c>
      <c r="N591" s="78">
        <f t="shared" si="204"/>
        <v>2323481.64</v>
      </c>
      <c r="O591" s="52"/>
      <c r="P591" s="79"/>
      <c r="Q591" s="79"/>
      <c r="R591" s="79">
        <f>+'Приложение №2'!E591</f>
        <v>2323481.64</v>
      </c>
      <c r="S591" s="79">
        <f>+'Приложение №2'!E591-'Приложение №1'!R591</f>
        <v>0</v>
      </c>
      <c r="T591" s="79">
        <v>0</v>
      </c>
      <c r="U591" s="79">
        <f t="shared" si="208"/>
        <v>466.63191719251455</v>
      </c>
      <c r="V591" s="79">
        <v>1287.2830200640001</v>
      </c>
      <c r="W591" s="95" t="s">
        <v>623</v>
      </c>
      <c r="X591" s="36" t="e">
        <f>+#REF!-'[1]Приложение №1'!$P1045</f>
        <v>#REF!</v>
      </c>
      <c r="Z591" s="38">
        <f t="shared" si="206"/>
        <v>2299959.7400000002</v>
      </c>
      <c r="AA591" s="34">
        <v>0</v>
      </c>
      <c r="AB591" s="34">
        <v>0</v>
      </c>
      <c r="AC591" s="34">
        <v>0</v>
      </c>
      <c r="AD591" s="34">
        <v>0</v>
      </c>
      <c r="AE591" s="34">
        <v>2156118.2507340005</v>
      </c>
      <c r="AF591" s="34"/>
      <c r="AG591" s="34">
        <v>0</v>
      </c>
      <c r="AH591" s="34">
        <v>0</v>
      </c>
      <c r="AI591" s="34">
        <v>0</v>
      </c>
      <c r="AJ591" s="34">
        <v>0</v>
      </c>
      <c r="AK591" s="34">
        <v>0</v>
      </c>
      <c r="AL591" s="34">
        <v>0</v>
      </c>
      <c r="AM591" s="34">
        <v>90857.4</v>
      </c>
      <c r="AN591" s="34">
        <v>5834.15</v>
      </c>
      <c r="AO591" s="40">
        <v>47149.939266000009</v>
      </c>
      <c r="AP591" s="114">
        <f>+N591-'Приложение №2'!E591</f>
        <v>0</v>
      </c>
      <c r="AQ591" s="1">
        <v>2318218.42</v>
      </c>
      <c r="AR591" s="1">
        <f t="shared" si="207"/>
        <v>507884.52</v>
      </c>
      <c r="AS591" s="1">
        <f t="shared" si="209"/>
        <v>17925336.000000004</v>
      </c>
      <c r="AT591" s="36">
        <f t="shared" si="188"/>
        <v>-17925336.000000004</v>
      </c>
      <c r="AU591" s="36">
        <f>+P591-'[10]Приложение №1'!$P570</f>
        <v>0</v>
      </c>
      <c r="AV591" s="36">
        <f>+Q591-'[10]Приложение №1'!$Q570</f>
        <v>0</v>
      </c>
      <c r="AW591" s="36">
        <f>+R591-'[10]Приложение №1'!$R570</f>
        <v>0</v>
      </c>
      <c r="AX591" s="36">
        <f>+S591-'[10]Приложение №1'!$S570</f>
        <v>0</v>
      </c>
      <c r="AY591" s="36">
        <f>+T591-'[10]Приложение №1'!$T570</f>
        <v>0</v>
      </c>
    </row>
    <row r="592" spans="1:51" x14ac:dyDescent="0.25">
      <c r="A592" s="100">
        <f t="shared" si="198"/>
        <v>576</v>
      </c>
      <c r="B592" s="101">
        <f t="shared" si="199"/>
        <v>121</v>
      </c>
      <c r="C592" s="92" t="s">
        <v>73</v>
      </c>
      <c r="D592" s="92" t="s">
        <v>339</v>
      </c>
      <c r="E592" s="93">
        <v>1987</v>
      </c>
      <c r="F592" s="93">
        <v>2010</v>
      </c>
      <c r="G592" s="93" t="s">
        <v>45</v>
      </c>
      <c r="H592" s="93">
        <v>5</v>
      </c>
      <c r="I592" s="93">
        <v>2</v>
      </c>
      <c r="J592" s="52">
        <v>3854.65</v>
      </c>
      <c r="K592" s="52">
        <v>3186.55</v>
      </c>
      <c r="L592" s="52">
        <v>663.3</v>
      </c>
      <c r="M592" s="94">
        <v>157</v>
      </c>
      <c r="N592" s="78">
        <f t="shared" si="204"/>
        <v>1630698.28</v>
      </c>
      <c r="O592" s="52"/>
      <c r="P592" s="79"/>
      <c r="Q592" s="79"/>
      <c r="R592" s="79">
        <f>+'Приложение №2'!E592</f>
        <v>1630698.28</v>
      </c>
      <c r="S592" s="79">
        <f>+'Приложение №2'!E592-'Приложение №1'!R592</f>
        <v>0</v>
      </c>
      <c r="T592" s="79">
        <v>0</v>
      </c>
      <c r="U592" s="79">
        <f t="shared" si="208"/>
        <v>511.74413707614815</v>
      </c>
      <c r="V592" s="79">
        <v>1288.2830200640001</v>
      </c>
      <c r="W592" s="95" t="s">
        <v>623</v>
      </c>
      <c r="X592" s="36" t="e">
        <f>+#REF!-'[1]Приложение №1'!$P1046</f>
        <v>#REF!</v>
      </c>
      <c r="Z592" s="38">
        <f t="shared" si="206"/>
        <v>1607265</v>
      </c>
      <c r="AA592" s="34">
        <v>0</v>
      </c>
      <c r="AB592" s="34">
        <v>0</v>
      </c>
      <c r="AC592" s="34">
        <v>0</v>
      </c>
      <c r="AD592" s="34">
        <v>0</v>
      </c>
      <c r="AE592" s="34">
        <v>1460685.5846520001</v>
      </c>
      <c r="AF592" s="34"/>
      <c r="AG592" s="34">
        <v>0</v>
      </c>
      <c r="AH592" s="34">
        <v>0</v>
      </c>
      <c r="AI592" s="34">
        <v>0</v>
      </c>
      <c r="AJ592" s="34">
        <v>0</v>
      </c>
      <c r="AK592" s="34">
        <v>0</v>
      </c>
      <c r="AL592" s="34">
        <v>0</v>
      </c>
      <c r="AM592" s="34">
        <v>107698.68</v>
      </c>
      <c r="AN592" s="34">
        <v>6938.5</v>
      </c>
      <c r="AO592" s="40">
        <v>31942.235348000006</v>
      </c>
      <c r="AP592" s="114">
        <f>+N592-'Приложение №2'!E592</f>
        <v>0</v>
      </c>
      <c r="AQ592" s="1">
        <v>2073515.11</v>
      </c>
      <c r="AR592" s="1">
        <f t="shared" si="207"/>
        <v>460341.3</v>
      </c>
      <c r="AS592" s="1">
        <f t="shared" si="209"/>
        <v>16247340</v>
      </c>
      <c r="AT592" s="36">
        <f t="shared" ref="AT592:AT655" si="210">+S592-AS592</f>
        <v>-16247340</v>
      </c>
      <c r="AU592" s="36">
        <f>+P592-'[10]Приложение №1'!$P571</f>
        <v>0</v>
      </c>
      <c r="AV592" s="36">
        <f>+Q592-'[10]Приложение №1'!$Q571</f>
        <v>0</v>
      </c>
      <c r="AW592" s="36">
        <f>+R592-'[10]Приложение №1'!$R571</f>
        <v>0</v>
      </c>
      <c r="AX592" s="36">
        <f>+S592-'[10]Приложение №1'!$S571</f>
        <v>0</v>
      </c>
      <c r="AY592" s="36">
        <f>+T592-'[10]Приложение №1'!$T571</f>
        <v>0</v>
      </c>
    </row>
    <row r="593" spans="1:51" x14ac:dyDescent="0.25">
      <c r="A593" s="100">
        <f t="shared" si="198"/>
        <v>577</v>
      </c>
      <c r="B593" s="101">
        <f t="shared" si="199"/>
        <v>122</v>
      </c>
      <c r="C593" s="92" t="s">
        <v>73</v>
      </c>
      <c r="D593" s="92" t="s">
        <v>340</v>
      </c>
      <c r="E593" s="93">
        <v>1987</v>
      </c>
      <c r="F593" s="93">
        <v>2013</v>
      </c>
      <c r="G593" s="93" t="s">
        <v>52</v>
      </c>
      <c r="H593" s="93">
        <v>5</v>
      </c>
      <c r="I593" s="93">
        <v>6</v>
      </c>
      <c r="J593" s="52">
        <v>6859.9</v>
      </c>
      <c r="K593" s="52">
        <v>6097.04</v>
      </c>
      <c r="L593" s="52">
        <v>117.7</v>
      </c>
      <c r="M593" s="94">
        <v>283</v>
      </c>
      <c r="N593" s="78">
        <f t="shared" si="204"/>
        <v>13363743.800941199</v>
      </c>
      <c r="O593" s="52"/>
      <c r="P593" s="79"/>
      <c r="Q593" s="79"/>
      <c r="R593" s="79">
        <f t="shared" ref="R593:R599" si="211">+AQ593+AR593</f>
        <v>3712329.4699999997</v>
      </c>
      <c r="S593" s="79">
        <f>+'Приложение №2'!E593-'Приложение №1'!R593</f>
        <v>9651414.3309412003</v>
      </c>
      <c r="T593" s="79">
        <v>0</v>
      </c>
      <c r="U593" s="79">
        <f t="shared" si="208"/>
        <v>2191.8412542711217</v>
      </c>
      <c r="V593" s="79">
        <v>1289.2830200640001</v>
      </c>
      <c r="W593" s="95" t="s">
        <v>623</v>
      </c>
      <c r="X593" s="36" t="e">
        <f>+#REF!-'[1]Приложение №1'!$P1048</f>
        <v>#REF!</v>
      </c>
      <c r="Z593" s="38">
        <f t="shared" si="206"/>
        <v>34989133.449999996</v>
      </c>
      <c r="AA593" s="34">
        <v>10381481.975843159</v>
      </c>
      <c r="AB593" s="34">
        <v>6003894.8349029999</v>
      </c>
      <c r="AC593" s="34">
        <v>6346561.3828171799</v>
      </c>
      <c r="AD593" s="34">
        <v>4839307.0097500803</v>
      </c>
      <c r="AE593" s="34">
        <v>1933204.0846683602</v>
      </c>
      <c r="AF593" s="34"/>
      <c r="AG593" s="34">
        <v>515853.10536480002</v>
      </c>
      <c r="AH593" s="34">
        <v>0</v>
      </c>
      <c r="AI593" s="34">
        <v>0</v>
      </c>
      <c r="AJ593" s="34">
        <v>0</v>
      </c>
      <c r="AK593" s="34">
        <v>0</v>
      </c>
      <c r="AL593" s="34">
        <v>0</v>
      </c>
      <c r="AM593" s="34">
        <v>3962456.5102000004</v>
      </c>
      <c r="AN593" s="39">
        <v>349891.33450000006</v>
      </c>
      <c r="AO593" s="40">
        <v>656483.21195342008</v>
      </c>
      <c r="AP593" s="114">
        <f>+N593-'Приложение №2'!E593</f>
        <v>0</v>
      </c>
      <c r="AQ593" s="1">
        <v>3066420.59</v>
      </c>
      <c r="AR593" s="1">
        <f t="shared" si="207"/>
        <v>645908.88</v>
      </c>
      <c r="AS593" s="1">
        <f t="shared" si="209"/>
        <v>22796784</v>
      </c>
      <c r="AT593" s="36">
        <f t="shared" si="210"/>
        <v>-13145369.6690588</v>
      </c>
      <c r="AU593" s="36">
        <f>+P593-'[10]Приложение №1'!$P572</f>
        <v>0</v>
      </c>
      <c r="AV593" s="36">
        <f>+Q593-'[10]Приложение №1'!$Q572</f>
        <v>0</v>
      </c>
      <c r="AW593" s="36">
        <f>+R593-'[10]Приложение №1'!$R572</f>
        <v>0</v>
      </c>
      <c r="AX593" s="36">
        <f>+S593-'[10]Приложение №1'!$S572</f>
        <v>0</v>
      </c>
      <c r="AY593" s="36">
        <f>+T593-'[10]Приложение №1'!$T572</f>
        <v>0</v>
      </c>
    </row>
    <row r="594" spans="1:51" x14ac:dyDescent="0.25">
      <c r="A594" s="100">
        <f t="shared" si="198"/>
        <v>578</v>
      </c>
      <c r="B594" s="101">
        <f t="shared" si="199"/>
        <v>123</v>
      </c>
      <c r="C594" s="92" t="s">
        <v>73</v>
      </c>
      <c r="D594" s="92" t="s">
        <v>341</v>
      </c>
      <c r="E594" s="93">
        <v>1971</v>
      </c>
      <c r="F594" s="93">
        <v>2013</v>
      </c>
      <c r="G594" s="93" t="s">
        <v>45</v>
      </c>
      <c r="H594" s="93">
        <v>4</v>
      </c>
      <c r="I594" s="93">
        <v>3</v>
      </c>
      <c r="J594" s="52">
        <v>2008.51</v>
      </c>
      <c r="K594" s="52">
        <v>1482.45</v>
      </c>
      <c r="L594" s="52">
        <v>500.2</v>
      </c>
      <c r="M594" s="94">
        <v>43</v>
      </c>
      <c r="N594" s="78">
        <f t="shared" si="204"/>
        <v>2653548.6528289546</v>
      </c>
      <c r="O594" s="52"/>
      <c r="P594" s="79"/>
      <c r="Q594" s="79"/>
      <c r="R594" s="79">
        <f t="shared" si="211"/>
        <v>1398280.95</v>
      </c>
      <c r="S594" s="79">
        <f>+'Приложение №2'!E594-'Приложение №1'!R594</f>
        <v>1255267.7028289547</v>
      </c>
      <c r="T594" s="79">
        <v>0</v>
      </c>
      <c r="U594" s="79">
        <f t="shared" si="208"/>
        <v>1789.975144408887</v>
      </c>
      <c r="V594" s="79">
        <v>1290.2830200640001</v>
      </c>
      <c r="W594" s="95" t="s">
        <v>623</v>
      </c>
      <c r="X594" s="36" t="e">
        <f>+#REF!-'[1]Приложение №1'!$P1050</f>
        <v>#REF!</v>
      </c>
      <c r="Z594" s="38">
        <f t="shared" si="206"/>
        <v>3401210.6845643353</v>
      </c>
      <c r="AA594" s="34">
        <v>0</v>
      </c>
      <c r="AB594" s="34">
        <v>1379299.4009521424</v>
      </c>
      <c r="AC594" s="34">
        <v>0</v>
      </c>
      <c r="AD594" s="34">
        <v>923467.08456419234</v>
      </c>
      <c r="AE594" s="34">
        <v>677323.96666199993</v>
      </c>
      <c r="AF594" s="34"/>
      <c r="AG594" s="34">
        <v>142086.04594799998</v>
      </c>
      <c r="AH594" s="34">
        <v>0</v>
      </c>
      <c r="AI594" s="34">
        <v>0</v>
      </c>
      <c r="AJ594" s="34">
        <v>0</v>
      </c>
      <c r="AK594" s="34">
        <v>0</v>
      </c>
      <c r="AL594" s="34">
        <v>0</v>
      </c>
      <c r="AM594" s="34">
        <v>164690.01</v>
      </c>
      <c r="AN594" s="34">
        <v>46068.5</v>
      </c>
      <c r="AO594" s="40">
        <v>68275.67643800001</v>
      </c>
      <c r="AP594" s="114">
        <f>+N594-'Приложение №2'!E594</f>
        <v>0</v>
      </c>
      <c r="AQ594" s="1">
        <v>1145030.25</v>
      </c>
      <c r="AR594" s="1">
        <f t="shared" si="207"/>
        <v>253250.69999999998</v>
      </c>
      <c r="AS594" s="1">
        <f t="shared" si="209"/>
        <v>8938260</v>
      </c>
      <c r="AT594" s="36">
        <f t="shared" si="210"/>
        <v>-7682992.2971710451</v>
      </c>
      <c r="AU594" s="36">
        <f>+P594-'[10]Приложение №1'!$P573</f>
        <v>0</v>
      </c>
      <c r="AV594" s="36">
        <f>+Q594-'[10]Приложение №1'!$Q573</f>
        <v>0</v>
      </c>
      <c r="AW594" s="36">
        <f>+R594-'[10]Приложение №1'!$R573</f>
        <v>0</v>
      </c>
      <c r="AX594" s="36">
        <f>+S594-'[10]Приложение №1'!$S573</f>
        <v>0</v>
      </c>
      <c r="AY594" s="36">
        <f>+T594-'[10]Приложение №1'!$T573</f>
        <v>0</v>
      </c>
    </row>
    <row r="595" spans="1:51" x14ac:dyDescent="0.25">
      <c r="A595" s="100">
        <f t="shared" ref="A595:A634" si="212">+A594+1</f>
        <v>579</v>
      </c>
      <c r="B595" s="101">
        <f t="shared" ref="B595:B634" si="213">+B594+1</f>
        <v>124</v>
      </c>
      <c r="C595" s="92" t="s">
        <v>73</v>
      </c>
      <c r="D595" s="92" t="s">
        <v>470</v>
      </c>
      <c r="E595" s="93">
        <v>1973</v>
      </c>
      <c r="F595" s="93">
        <v>2013</v>
      </c>
      <c r="G595" s="93" t="s">
        <v>52</v>
      </c>
      <c r="H595" s="93">
        <v>4</v>
      </c>
      <c r="I595" s="93">
        <v>4</v>
      </c>
      <c r="J595" s="52">
        <v>3935.6</v>
      </c>
      <c r="K595" s="52">
        <v>3459.2</v>
      </c>
      <c r="L595" s="52">
        <v>0</v>
      </c>
      <c r="M595" s="94">
        <v>162</v>
      </c>
      <c r="N595" s="78">
        <f t="shared" si="204"/>
        <v>10469460.771</v>
      </c>
      <c r="O595" s="52"/>
      <c r="P595" s="79"/>
      <c r="Q595" s="79"/>
      <c r="R595" s="79">
        <f t="shared" si="211"/>
        <v>2621907.0299999998</v>
      </c>
      <c r="S595" s="79">
        <f>+'Приложение №2'!E595-'Приложение №1'!R595</f>
        <v>7847553.7410000004</v>
      </c>
      <c r="T595" s="79">
        <v>0</v>
      </c>
      <c r="U595" s="79">
        <f t="shared" si="208"/>
        <v>3026.5554957793711</v>
      </c>
      <c r="V595" s="79">
        <v>1291.2830200640001</v>
      </c>
      <c r="W595" s="95" t="s">
        <v>623</v>
      </c>
      <c r="X595" s="36" t="e">
        <f>+#REF!-'[1]Приложение №1'!$P1455</f>
        <v>#REF!</v>
      </c>
      <c r="Z595" s="38">
        <f t="shared" si="206"/>
        <v>11632734.189999999</v>
      </c>
      <c r="AA595" s="34">
        <v>0</v>
      </c>
      <c r="AB595" s="34">
        <v>0</v>
      </c>
      <c r="AC595" s="34">
        <v>0</v>
      </c>
      <c r="AD595" s="34">
        <v>0</v>
      </c>
      <c r="AE595" s="34">
        <v>0</v>
      </c>
      <c r="AF595" s="34"/>
      <c r="AG595" s="34">
        <v>0</v>
      </c>
      <c r="AH595" s="34">
        <v>0</v>
      </c>
      <c r="AI595" s="34">
        <v>10245414.310500599</v>
      </c>
      <c r="AJ595" s="34">
        <v>0</v>
      </c>
      <c r="AK595" s="34">
        <v>0</v>
      </c>
      <c r="AL595" s="34">
        <v>0</v>
      </c>
      <c r="AM595" s="34">
        <v>1046946.0770999999</v>
      </c>
      <c r="AN595" s="39">
        <v>116327.3419</v>
      </c>
      <c r="AO595" s="40">
        <v>224046.46049940001</v>
      </c>
      <c r="AP595" s="114">
        <f>+N595-'Приложение №2'!E595</f>
        <v>0</v>
      </c>
      <c r="AQ595" s="1">
        <v>2269068.63</v>
      </c>
      <c r="AR595" s="1">
        <f t="shared" si="207"/>
        <v>352838.39999999997</v>
      </c>
      <c r="AS595" s="1">
        <f t="shared" si="209"/>
        <v>12453120</v>
      </c>
      <c r="AT595" s="36">
        <f t="shared" si="210"/>
        <v>-4605566.2589999996</v>
      </c>
      <c r="AU595" s="36">
        <f>+P595-'[10]Приложение №1'!$P574</f>
        <v>0</v>
      </c>
      <c r="AV595" s="36">
        <f>+Q595-'[10]Приложение №1'!$Q574</f>
        <v>0</v>
      </c>
      <c r="AW595" s="36">
        <f>+R595-'[10]Приложение №1'!$R574</f>
        <v>0</v>
      </c>
      <c r="AX595" s="36">
        <f>+S595-'[10]Приложение №1'!$S574</f>
        <v>0</v>
      </c>
      <c r="AY595" s="36">
        <f>+T595-'[10]Приложение №1'!$T574</f>
        <v>0</v>
      </c>
    </row>
    <row r="596" spans="1:51" x14ac:dyDescent="0.25">
      <c r="A596" s="100">
        <f t="shared" si="212"/>
        <v>580</v>
      </c>
      <c r="B596" s="101">
        <f t="shared" si="213"/>
        <v>125</v>
      </c>
      <c r="C596" s="92" t="s">
        <v>73</v>
      </c>
      <c r="D596" s="92" t="s">
        <v>192</v>
      </c>
      <c r="E596" s="93">
        <v>1976</v>
      </c>
      <c r="F596" s="93">
        <v>2013</v>
      </c>
      <c r="G596" s="93" t="s">
        <v>52</v>
      </c>
      <c r="H596" s="93">
        <v>4</v>
      </c>
      <c r="I596" s="93">
        <v>6</v>
      </c>
      <c r="J596" s="52">
        <v>5727.3</v>
      </c>
      <c r="K596" s="52">
        <v>4928.1000000000004</v>
      </c>
      <c r="L596" s="52">
        <v>70.7</v>
      </c>
      <c r="M596" s="94">
        <v>234</v>
      </c>
      <c r="N596" s="78">
        <f t="shared" si="204"/>
        <v>5232438.4238859992</v>
      </c>
      <c r="O596" s="52"/>
      <c r="P596" s="79"/>
      <c r="Q596" s="79"/>
      <c r="R596" s="79">
        <f t="shared" si="211"/>
        <v>1946518.9788139998</v>
      </c>
      <c r="S596" s="79">
        <f>+'Приложение №2'!E596-'Приложение №1'!R596</f>
        <v>3285919.4450719994</v>
      </c>
      <c r="T596" s="79">
        <v>0</v>
      </c>
      <c r="U596" s="79">
        <f t="shared" si="208"/>
        <v>1061.7557322063267</v>
      </c>
      <c r="V596" s="79">
        <v>1292.2830200640001</v>
      </c>
      <c r="W596" s="95" t="s">
        <v>623</v>
      </c>
      <c r="X596" s="36">
        <f>+S596-'[1]Приложение №1'!$P1153</f>
        <v>1913108.4850719993</v>
      </c>
      <c r="Z596" s="38">
        <f t="shared" si="206"/>
        <v>8101376.7311859997</v>
      </c>
      <c r="AA596" s="34">
        <v>0</v>
      </c>
      <c r="AB596" s="34">
        <v>0</v>
      </c>
      <c r="AC596" s="34">
        <v>5108867.6053762194</v>
      </c>
      <c r="AD596" s="34">
        <v>0</v>
      </c>
      <c r="AE596" s="34">
        <v>2022198.06</v>
      </c>
      <c r="AF596" s="34"/>
      <c r="AG596" s="34">
        <v>0</v>
      </c>
      <c r="AH596" s="34">
        <v>0</v>
      </c>
      <c r="AI596" s="34">
        <v>0</v>
      </c>
      <c r="AJ596" s="34">
        <v>0</v>
      </c>
      <c r="AK596" s="34">
        <v>0</v>
      </c>
      <c r="AL596" s="34">
        <v>0</v>
      </c>
      <c r="AM596" s="34">
        <v>786081.95299999998</v>
      </c>
      <c r="AN596" s="39">
        <v>60658.294300000001</v>
      </c>
      <c r="AO596" s="40">
        <v>123570.81850978</v>
      </c>
      <c r="AP596" s="114">
        <f>+N596-'Приложение №2'!E596</f>
        <v>0</v>
      </c>
      <c r="AQ596" s="36">
        <f>1703489.35-R97</f>
        <v>1429429.9788139998</v>
      </c>
      <c r="AR596" s="1">
        <f t="shared" si="207"/>
        <v>517089</v>
      </c>
      <c r="AS596" s="1">
        <f>+(K596*10+L596*20)*12*30-S97</f>
        <v>17784196.41</v>
      </c>
      <c r="AT596" s="36">
        <f t="shared" si="210"/>
        <v>-14498276.964928001</v>
      </c>
      <c r="AU596" s="36">
        <f>+P596-'[10]Приложение №1'!$P575</f>
        <v>0</v>
      </c>
      <c r="AV596" s="36">
        <f>+Q596-'[10]Приложение №1'!$Q575</f>
        <v>0</v>
      </c>
      <c r="AW596" s="36">
        <f>+R596-'[10]Приложение №1'!$R575</f>
        <v>0</v>
      </c>
      <c r="AX596" s="36">
        <f>+S596-'[10]Приложение №1'!$S575</f>
        <v>0</v>
      </c>
      <c r="AY596" s="36">
        <f>+T596-'[10]Приложение №1'!$T575</f>
        <v>0</v>
      </c>
    </row>
    <row r="597" spans="1:51" x14ac:dyDescent="0.25">
      <c r="A597" s="100">
        <f t="shared" si="212"/>
        <v>581</v>
      </c>
      <c r="B597" s="101">
        <f t="shared" si="213"/>
        <v>126</v>
      </c>
      <c r="C597" s="92" t="s">
        <v>73</v>
      </c>
      <c r="D597" s="92" t="s">
        <v>194</v>
      </c>
      <c r="E597" s="93">
        <v>1990</v>
      </c>
      <c r="F597" s="93">
        <v>2013</v>
      </c>
      <c r="G597" s="93" t="s">
        <v>52</v>
      </c>
      <c r="H597" s="93">
        <v>9</v>
      </c>
      <c r="I597" s="93">
        <v>4</v>
      </c>
      <c r="J597" s="52">
        <v>10682.7</v>
      </c>
      <c r="K597" s="52">
        <v>8792</v>
      </c>
      <c r="L597" s="52">
        <v>69.3</v>
      </c>
      <c r="M597" s="94">
        <v>381</v>
      </c>
      <c r="N597" s="78">
        <f t="shared" si="204"/>
        <v>33447816.559111003</v>
      </c>
      <c r="O597" s="52"/>
      <c r="P597" s="79"/>
      <c r="Q597" s="79"/>
      <c r="R597" s="79">
        <f t="shared" si="211"/>
        <v>2865626.9831999997</v>
      </c>
      <c r="S597" s="79">
        <f>+'Приложение №2'!E597-'Приложение №1'!R597</f>
        <v>30582189.575911004</v>
      </c>
      <c r="T597" s="79">
        <v>0</v>
      </c>
      <c r="U597" s="79">
        <f t="shared" si="208"/>
        <v>3804.3467423920611</v>
      </c>
      <c r="V597" s="79">
        <v>1293.2830200640001</v>
      </c>
      <c r="W597" s="95" t="s">
        <v>623</v>
      </c>
      <c r="X597" s="36" t="e">
        <f>+#REF!-'[1]Приложение №1'!$P1060</f>
        <v>#REF!</v>
      </c>
      <c r="Z597" s="38">
        <f t="shared" si="206"/>
        <v>38109556.814410999</v>
      </c>
      <c r="AA597" s="34">
        <v>12649079.980151162</v>
      </c>
      <c r="AB597" s="34">
        <v>6869704.5973592401</v>
      </c>
      <c r="AC597" s="34">
        <v>8171118.1097511007</v>
      </c>
      <c r="AD597" s="34">
        <v>3937651.5042933603</v>
      </c>
      <c r="AE597" s="34">
        <v>0</v>
      </c>
      <c r="AF597" s="34"/>
      <c r="AG597" s="34">
        <v>952026.39550956013</v>
      </c>
      <c r="AH597" s="34">
        <v>0</v>
      </c>
      <c r="AI597" s="34"/>
      <c r="AJ597" s="34">
        <v>0</v>
      </c>
      <c r="AK597" s="34">
        <v>0</v>
      </c>
      <c r="AL597" s="34">
        <v>0</v>
      </c>
      <c r="AM597" s="34">
        <v>4209405.1087999996</v>
      </c>
      <c r="AN597" s="39">
        <v>452335.14650000009</v>
      </c>
      <c r="AO597" s="40">
        <v>868235.97204658017</v>
      </c>
      <c r="AP597" s="114">
        <f>+N597-'Приложение №2'!E597</f>
        <v>0</v>
      </c>
      <c r="AQ597" s="1">
        <f>5141746.03-3483863.47</f>
        <v>1657882.56</v>
      </c>
      <c r="AR597" s="1">
        <f t="shared" ref="AR597:AR602" si="214">+(K597*13.29+L597*22.52)*12*0.85</f>
        <v>1207744.4231999998</v>
      </c>
      <c r="AS597" s="1">
        <f>+(K597*13.29+L597*22.52)*12*30-447549.13</f>
        <v>42178724.629999995</v>
      </c>
      <c r="AT597" s="36">
        <f t="shared" si="210"/>
        <v>-11596535.054088991</v>
      </c>
      <c r="AU597" s="36">
        <f>+P597-'[10]Приложение №1'!$P576</f>
        <v>0</v>
      </c>
      <c r="AV597" s="36">
        <f>+Q597-'[10]Приложение №1'!$Q576</f>
        <v>0</v>
      </c>
      <c r="AW597" s="36">
        <f>+R597-'[10]Приложение №1'!$R576</f>
        <v>0</v>
      </c>
      <c r="AX597" s="36">
        <f>+S597-'[10]Приложение №1'!$S576</f>
        <v>0</v>
      </c>
      <c r="AY597" s="36">
        <f>+T597-'[10]Приложение №1'!$T576</f>
        <v>0</v>
      </c>
    </row>
    <row r="598" spans="1:51" x14ac:dyDescent="0.25">
      <c r="A598" s="100">
        <f t="shared" si="212"/>
        <v>582</v>
      </c>
      <c r="B598" s="101">
        <f t="shared" si="213"/>
        <v>127</v>
      </c>
      <c r="C598" s="92" t="s">
        <v>73</v>
      </c>
      <c r="D598" s="92" t="s">
        <v>84</v>
      </c>
      <c r="E598" s="93">
        <v>1994</v>
      </c>
      <c r="F598" s="93">
        <v>2013</v>
      </c>
      <c r="G598" s="93" t="s">
        <v>52</v>
      </c>
      <c r="H598" s="93">
        <v>9</v>
      </c>
      <c r="I598" s="93">
        <v>3</v>
      </c>
      <c r="J598" s="52">
        <v>8919.33</v>
      </c>
      <c r="K598" s="52">
        <v>6658.4</v>
      </c>
      <c r="L598" s="52">
        <v>0</v>
      </c>
      <c r="M598" s="94">
        <v>285</v>
      </c>
      <c r="N598" s="78">
        <f t="shared" si="204"/>
        <v>18039857.71118984</v>
      </c>
      <c r="O598" s="52"/>
      <c r="P598" s="79"/>
      <c r="Q598" s="79"/>
      <c r="R598" s="79">
        <f t="shared" si="211"/>
        <v>2369206.8372</v>
      </c>
      <c r="S598" s="79">
        <f>+'Приложение №2'!E598-'Приложение №1'!R598</f>
        <v>15670650.873989839</v>
      </c>
      <c r="T598" s="79">
        <v>4.6566128730773926E-10</v>
      </c>
      <c r="U598" s="79">
        <f t="shared" si="208"/>
        <v>2709.3382360912292</v>
      </c>
      <c r="V598" s="79">
        <v>1294.2830200640001</v>
      </c>
      <c r="W598" s="95" t="s">
        <v>623</v>
      </c>
      <c r="X598" s="36" t="e">
        <f>+#REF!-'[1]Приложение №1'!$P1061</f>
        <v>#REF!</v>
      </c>
      <c r="Z598" s="38">
        <f t="shared" si="206"/>
        <v>14135263.039999999</v>
      </c>
      <c r="AA598" s="34">
        <v>0</v>
      </c>
      <c r="AB598" s="34">
        <v>0</v>
      </c>
      <c r="AC598" s="34">
        <v>0</v>
      </c>
      <c r="AD598" s="34">
        <v>0</v>
      </c>
      <c r="AE598" s="34">
        <v>0</v>
      </c>
      <c r="AF598" s="34"/>
      <c r="AG598" s="34">
        <v>0</v>
      </c>
      <c r="AH598" s="34">
        <v>0</v>
      </c>
      <c r="AI598" s="34">
        <v>0</v>
      </c>
      <c r="AJ598" s="34">
        <v>0</v>
      </c>
      <c r="AK598" s="34">
        <v>0</v>
      </c>
      <c r="AL598" s="34">
        <v>13564306.146929998</v>
      </c>
      <c r="AM598" s="34">
        <v>193212.03</v>
      </c>
      <c r="AN598" s="34">
        <v>81120.959999999992</v>
      </c>
      <c r="AO598" s="40">
        <v>296623.90307</v>
      </c>
      <c r="AP598" s="114">
        <f>+N598-'Приложение №2'!E598</f>
        <v>0</v>
      </c>
      <c r="AQ598" s="1">
        <f>4090276.43-1910372.27-713296.71</f>
        <v>1466607.4500000002</v>
      </c>
      <c r="AR598" s="1">
        <f t="shared" si="214"/>
        <v>902599.38719999976</v>
      </c>
      <c r="AS598" s="1">
        <f>+(K598*13.29+L598*22.52)*12*30-3114194.79-7865381.35-93203.45</f>
        <v>20783669.369999994</v>
      </c>
      <c r="AT598" s="36">
        <f t="shared" si="210"/>
        <v>-5113018.4960101545</v>
      </c>
      <c r="AU598" s="36">
        <f>+P598-'[10]Приложение №1'!$P577</f>
        <v>0</v>
      </c>
      <c r="AV598" s="36">
        <f>+Q598-'[10]Приложение №1'!$Q577</f>
        <v>0</v>
      </c>
      <c r="AW598" s="36">
        <f>+R598-'[10]Приложение №1'!$R577</f>
        <v>0</v>
      </c>
      <c r="AX598" s="36">
        <f>+S598-'[10]Приложение №1'!$S577</f>
        <v>0</v>
      </c>
      <c r="AY598" s="36">
        <f>+T598-'[10]Приложение №1'!$T577</f>
        <v>0</v>
      </c>
    </row>
    <row r="599" spans="1:51" x14ac:dyDescent="0.25">
      <c r="A599" s="100">
        <f t="shared" si="212"/>
        <v>583</v>
      </c>
      <c r="B599" s="101">
        <f t="shared" si="213"/>
        <v>128</v>
      </c>
      <c r="C599" s="92" t="s">
        <v>73</v>
      </c>
      <c r="D599" s="92" t="s">
        <v>650</v>
      </c>
      <c r="E599" s="93">
        <v>1999</v>
      </c>
      <c r="F599" s="93">
        <v>1999</v>
      </c>
      <c r="G599" s="93" t="s">
        <v>52</v>
      </c>
      <c r="H599" s="93">
        <v>9</v>
      </c>
      <c r="I599" s="93">
        <v>1</v>
      </c>
      <c r="J599" s="52">
        <v>2462.15</v>
      </c>
      <c r="K599" s="52">
        <v>2301</v>
      </c>
      <c r="L599" s="52">
        <v>0</v>
      </c>
      <c r="M599" s="94">
        <v>79</v>
      </c>
      <c r="N599" s="78">
        <f t="shared" si="204"/>
        <v>3591360</v>
      </c>
      <c r="O599" s="52"/>
      <c r="P599" s="79"/>
      <c r="Q599" s="79"/>
      <c r="R599" s="79">
        <f t="shared" si="211"/>
        <v>1635770.6579999998</v>
      </c>
      <c r="S599" s="79">
        <f>+'Приложение №2'!E599-'Приложение №1'!R599</f>
        <v>1955589.3420000002</v>
      </c>
      <c r="T599" s="79">
        <v>0</v>
      </c>
      <c r="U599" s="79">
        <f t="shared" si="208"/>
        <v>1560.7822685788788</v>
      </c>
      <c r="V599" s="79">
        <v>1295.2830200640001</v>
      </c>
      <c r="W599" s="95" t="s">
        <v>623</v>
      </c>
      <c r="X599" s="36"/>
      <c r="Z599" s="38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9"/>
      <c r="AO599" s="40"/>
      <c r="AP599" s="114">
        <f>+N599-'Приложение №2'!E599</f>
        <v>0</v>
      </c>
      <c r="AQ599" s="1">
        <v>1323851.7</v>
      </c>
      <c r="AR599" s="1">
        <f t="shared" si="214"/>
        <v>311918.95799999998</v>
      </c>
      <c r="AS599" s="1">
        <f>+(K599*13.29+L599*22.52)*12*30</f>
        <v>11008904.399999999</v>
      </c>
      <c r="AT599" s="36">
        <f t="shared" si="210"/>
        <v>-9053315.0579999983</v>
      </c>
      <c r="AU599" s="36">
        <f>+P599-'[10]Приложение №1'!$P578</f>
        <v>0</v>
      </c>
      <c r="AV599" s="36">
        <f>+Q599-'[10]Приложение №1'!$Q578</f>
        <v>0</v>
      </c>
      <c r="AW599" s="36">
        <f>+R599-'[10]Приложение №1'!$R578</f>
        <v>0</v>
      </c>
      <c r="AX599" s="36">
        <f>+S599-'[10]Приложение №1'!$S578</f>
        <v>0</v>
      </c>
      <c r="AY599" s="36">
        <f>+T599-'[10]Приложение №1'!$T578</f>
        <v>0</v>
      </c>
    </row>
    <row r="600" spans="1:51" s="43" customFormat="1" x14ac:dyDescent="0.25">
      <c r="A600" s="100">
        <f t="shared" si="212"/>
        <v>584</v>
      </c>
      <c r="B600" s="101">
        <f t="shared" si="213"/>
        <v>129</v>
      </c>
      <c r="C600" s="92" t="s">
        <v>73</v>
      </c>
      <c r="D600" s="92" t="s">
        <v>651</v>
      </c>
      <c r="E600" s="93" t="s">
        <v>601</v>
      </c>
      <c r="F600" s="93"/>
      <c r="G600" s="93" t="s">
        <v>577</v>
      </c>
      <c r="H600" s="93" t="s">
        <v>575</v>
      </c>
      <c r="I600" s="93" t="s">
        <v>580</v>
      </c>
      <c r="J600" s="52">
        <v>5386.8</v>
      </c>
      <c r="K600" s="52">
        <v>4410.8999999999996</v>
      </c>
      <c r="L600" s="52">
        <v>0</v>
      </c>
      <c r="M600" s="94">
        <v>267</v>
      </c>
      <c r="N600" s="78">
        <f t="shared" si="204"/>
        <v>1761672.902208</v>
      </c>
      <c r="O600" s="52">
        <v>0</v>
      </c>
      <c r="P600" s="79"/>
      <c r="Q600" s="79">
        <v>0</v>
      </c>
      <c r="R600" s="79">
        <f>+'Приложение №2'!E600</f>
        <v>1761672.902208</v>
      </c>
      <c r="S600" s="79">
        <f>+'Приложение №2'!E600-'Приложение №1'!R600</f>
        <v>0</v>
      </c>
      <c r="T600" s="79">
        <v>0</v>
      </c>
      <c r="U600" s="79">
        <f t="shared" si="208"/>
        <v>399.39080509827926</v>
      </c>
      <c r="V600" s="79">
        <v>1296.2830200640001</v>
      </c>
      <c r="W600" s="95" t="s">
        <v>623</v>
      </c>
      <c r="X600" s="43">
        <v>1654219.33</v>
      </c>
      <c r="Y600" s="43">
        <f>+(K600*12.08+L600*20.47)*12</f>
        <v>639404.06400000001</v>
      </c>
      <c r="AA600" s="44">
        <f>+N600-'[4]Приложение № 2'!E544</f>
        <v>938636.61160159996</v>
      </c>
      <c r="AD600" s="44">
        <f>+N600-'[4]Приложение № 2'!E544</f>
        <v>938636.61160159996</v>
      </c>
      <c r="AP600" s="114">
        <f>+N600-'Приложение №2'!E600</f>
        <v>0</v>
      </c>
      <c r="AQ600" s="43">
        <v>2338420.94</v>
      </c>
      <c r="AR600" s="1">
        <f t="shared" si="214"/>
        <v>597932.7821999999</v>
      </c>
      <c r="AS600" s="1">
        <f>+(K600*13.29+L600*22.52)*12*30</f>
        <v>21103509.959999997</v>
      </c>
      <c r="AT600" s="36">
        <f t="shared" si="210"/>
        <v>-21103509.959999997</v>
      </c>
      <c r="AU600" s="36">
        <f>+P600-'[10]Приложение №1'!$P579</f>
        <v>0</v>
      </c>
      <c r="AV600" s="36">
        <f>+Q600-'[10]Приложение №1'!$Q579</f>
        <v>0</v>
      </c>
      <c r="AW600" s="36">
        <f>+R600-'[10]Приложение №1'!$R579</f>
        <v>0</v>
      </c>
      <c r="AX600" s="36">
        <f>+S600-'[10]Приложение №1'!$S579</f>
        <v>0</v>
      </c>
      <c r="AY600" s="36">
        <f>+T600-'[10]Приложение №1'!$T579</f>
        <v>0</v>
      </c>
    </row>
    <row r="601" spans="1:51" s="43" customFormat="1" x14ac:dyDescent="0.25">
      <c r="A601" s="100">
        <f t="shared" si="212"/>
        <v>585</v>
      </c>
      <c r="B601" s="101">
        <f t="shared" si="213"/>
        <v>130</v>
      </c>
      <c r="C601" s="92" t="s">
        <v>73</v>
      </c>
      <c r="D601" s="92" t="s">
        <v>652</v>
      </c>
      <c r="E601" s="93" t="s">
        <v>603</v>
      </c>
      <c r="F601" s="93"/>
      <c r="G601" s="93" t="s">
        <v>577</v>
      </c>
      <c r="H601" s="93" t="s">
        <v>575</v>
      </c>
      <c r="I601" s="93" t="s">
        <v>580</v>
      </c>
      <c r="J601" s="52">
        <v>5259.4</v>
      </c>
      <c r="K601" s="52">
        <v>4259.8</v>
      </c>
      <c r="L601" s="52">
        <v>65.2</v>
      </c>
      <c r="M601" s="94">
        <v>245</v>
      </c>
      <c r="N601" s="78">
        <f t="shared" si="204"/>
        <v>1715973.7068479999</v>
      </c>
      <c r="O601" s="52">
        <v>0</v>
      </c>
      <c r="P601" s="79"/>
      <c r="Q601" s="79">
        <v>0</v>
      </c>
      <c r="R601" s="79">
        <f>+'Приложение №2'!E601</f>
        <v>1715973.7068479999</v>
      </c>
      <c r="S601" s="79">
        <f>+'Приложение №2'!E601-'Приложение №1'!R601</f>
        <v>0</v>
      </c>
      <c r="T601" s="79">
        <v>0</v>
      </c>
      <c r="U601" s="79">
        <f t="shared" si="208"/>
        <v>402.82964149678384</v>
      </c>
      <c r="V601" s="79">
        <v>1297.2830200640001</v>
      </c>
      <c r="W601" s="95" t="s">
        <v>623</v>
      </c>
      <c r="X601" s="43">
        <v>1762729.2</v>
      </c>
      <c r="Y601" s="43">
        <f>+(K601*12.08+L601*20.47)*12</f>
        <v>633516.33600000013</v>
      </c>
      <c r="Z601" s="128"/>
      <c r="AA601" s="130">
        <f>+N601-'[4]Приложение № 2'!E545</f>
        <v>891440.44727360003</v>
      </c>
      <c r="AB601" s="128"/>
      <c r="AC601" s="128"/>
      <c r="AD601" s="130">
        <f>+N601-'[4]Приложение № 2'!E545</f>
        <v>891440.44727360003</v>
      </c>
      <c r="AE601" s="128"/>
      <c r="AF601" s="128"/>
      <c r="AG601" s="128"/>
      <c r="AH601" s="128"/>
      <c r="AI601" s="128"/>
      <c r="AJ601" s="128"/>
      <c r="AK601" s="128"/>
      <c r="AL601" s="128"/>
      <c r="AM601" s="128"/>
      <c r="AN601" s="128"/>
      <c r="AO601" s="128"/>
      <c r="AP601" s="114">
        <f>+N601-'Приложение №2'!E601</f>
        <v>0</v>
      </c>
      <c r="AQ601" s="43">
        <v>2391269.37</v>
      </c>
      <c r="AR601" s="1">
        <f t="shared" si="214"/>
        <v>592426.6692</v>
      </c>
      <c r="AS601" s="1">
        <f>+(K601*13.29+L601*22.52)*12*30</f>
        <v>20909176.560000002</v>
      </c>
      <c r="AT601" s="36">
        <f t="shared" si="210"/>
        <v>-20909176.560000002</v>
      </c>
      <c r="AU601" s="36">
        <f>+P601-'[10]Приложение №1'!$P580</f>
        <v>0</v>
      </c>
      <c r="AV601" s="36">
        <f>+Q601-'[10]Приложение №1'!$Q580</f>
        <v>0</v>
      </c>
      <c r="AW601" s="36">
        <f>+R601-'[10]Приложение №1'!$R580</f>
        <v>0</v>
      </c>
      <c r="AX601" s="36">
        <f>+S601-'[10]Приложение №1'!$S580</f>
        <v>0</v>
      </c>
      <c r="AY601" s="36">
        <f>+T601-'[10]Приложение №1'!$T580</f>
        <v>0</v>
      </c>
    </row>
    <row r="602" spans="1:51" s="43" customFormat="1" x14ac:dyDescent="0.25">
      <c r="A602" s="100">
        <f t="shared" si="212"/>
        <v>586</v>
      </c>
      <c r="B602" s="101">
        <f t="shared" si="213"/>
        <v>131</v>
      </c>
      <c r="C602" s="92" t="s">
        <v>73</v>
      </c>
      <c r="D602" s="92" t="s">
        <v>653</v>
      </c>
      <c r="E602" s="93" t="s">
        <v>603</v>
      </c>
      <c r="F602" s="93"/>
      <c r="G602" s="93" t="s">
        <v>577</v>
      </c>
      <c r="H602" s="93" t="s">
        <v>575</v>
      </c>
      <c r="I602" s="93" t="s">
        <v>580</v>
      </c>
      <c r="J602" s="52">
        <v>5408.1</v>
      </c>
      <c r="K602" s="52">
        <v>4395.54</v>
      </c>
      <c r="L602" s="52">
        <v>0</v>
      </c>
      <c r="M602" s="94">
        <v>222</v>
      </c>
      <c r="N602" s="78">
        <f t="shared" si="204"/>
        <v>1736233.9121119999</v>
      </c>
      <c r="O602" s="52">
        <v>0</v>
      </c>
      <c r="P602" s="79"/>
      <c r="Q602" s="79">
        <v>0</v>
      </c>
      <c r="R602" s="79">
        <f>+'Приложение №2'!E602</f>
        <v>1736233.9121119999</v>
      </c>
      <c r="S602" s="79">
        <f>+'Приложение №2'!E602-'Приложение №1'!R602</f>
        <v>0</v>
      </c>
      <c r="T602" s="79">
        <v>0</v>
      </c>
      <c r="U602" s="79">
        <f t="shared" si="208"/>
        <v>394.99900174085548</v>
      </c>
      <c r="V602" s="79">
        <v>1298.2830200640001</v>
      </c>
      <c r="W602" s="95" t="s">
        <v>623</v>
      </c>
      <c r="X602" s="43">
        <v>1466483.92</v>
      </c>
      <c r="Y602" s="43">
        <f>+(K602*12.08+L602*20.47)*12</f>
        <v>637177.47840000002</v>
      </c>
      <c r="Z602" s="128"/>
      <c r="AA602" s="130">
        <f>+N602-'[4]Приложение № 2'!E546</f>
        <v>911101.85895039991</v>
      </c>
      <c r="AB602" s="128"/>
      <c r="AC602" s="128"/>
      <c r="AD602" s="130">
        <f>+N602-'[4]Приложение № 2'!E546</f>
        <v>911101.85895039991</v>
      </c>
      <c r="AE602" s="128"/>
      <c r="AF602" s="128"/>
      <c r="AG602" s="128"/>
      <c r="AH602" s="128"/>
      <c r="AI602" s="128"/>
      <c r="AJ602" s="128"/>
      <c r="AK602" s="128"/>
      <c r="AL602" s="128"/>
      <c r="AM602" s="128"/>
      <c r="AN602" s="128"/>
      <c r="AO602" s="128"/>
      <c r="AP602" s="114">
        <f>+N602-'Приложение №2'!E602</f>
        <v>0</v>
      </c>
      <c r="AQ602" s="43">
        <v>2154607.7400000002</v>
      </c>
      <c r="AR602" s="1">
        <f t="shared" si="214"/>
        <v>595850.61131999991</v>
      </c>
      <c r="AS602" s="1">
        <f>+(K602*13.29+L602*22.52)*12*30</f>
        <v>21030021.575999998</v>
      </c>
      <c r="AT602" s="36">
        <f t="shared" si="210"/>
        <v>-21030021.575999998</v>
      </c>
      <c r="AU602" s="36">
        <f>+P602-'[10]Приложение №1'!$P581</f>
        <v>0</v>
      </c>
      <c r="AV602" s="36">
        <f>+Q602-'[10]Приложение №1'!$Q581</f>
        <v>0</v>
      </c>
      <c r="AW602" s="36">
        <f>+R602-'[10]Приложение №1'!$R581</f>
        <v>0</v>
      </c>
      <c r="AX602" s="36">
        <f>+S602-'[10]Приложение №1'!$S581</f>
        <v>0</v>
      </c>
      <c r="AY602" s="36">
        <f>+T602-'[10]Приложение №1'!$T581</f>
        <v>0</v>
      </c>
    </row>
    <row r="603" spans="1:51" x14ac:dyDescent="0.25">
      <c r="A603" s="100">
        <f t="shared" si="212"/>
        <v>587</v>
      </c>
      <c r="B603" s="101">
        <f t="shared" si="213"/>
        <v>132</v>
      </c>
      <c r="C603" s="92" t="s">
        <v>73</v>
      </c>
      <c r="D603" s="92" t="s">
        <v>196</v>
      </c>
      <c r="E603" s="93">
        <v>1977</v>
      </c>
      <c r="F603" s="93">
        <v>2016</v>
      </c>
      <c r="G603" s="93" t="s">
        <v>45</v>
      </c>
      <c r="H603" s="93">
        <v>4</v>
      </c>
      <c r="I603" s="93">
        <v>3</v>
      </c>
      <c r="J603" s="52">
        <v>4282.03</v>
      </c>
      <c r="K603" s="52">
        <v>3649.25</v>
      </c>
      <c r="L603" s="52">
        <v>274</v>
      </c>
      <c r="M603" s="94">
        <v>288</v>
      </c>
      <c r="N603" s="78">
        <f t="shared" si="204"/>
        <v>11659299.253600001</v>
      </c>
      <c r="O603" s="52"/>
      <c r="P603" s="79">
        <f>+'Приложение №2'!E603-'Приложение №1'!R603-'Приложение №1'!S603</f>
        <v>5116287.7866000012</v>
      </c>
      <c r="Q603" s="79"/>
      <c r="R603" s="79"/>
      <c r="S603" s="79">
        <f>+AS603</f>
        <v>6543011.4670000002</v>
      </c>
      <c r="T603" s="79">
        <v>0</v>
      </c>
      <c r="U603" s="79">
        <f t="shared" si="208"/>
        <v>3194.9850664109067</v>
      </c>
      <c r="V603" s="79">
        <v>1299.2830200640001</v>
      </c>
      <c r="W603" s="95" t="s">
        <v>623</v>
      </c>
      <c r="X603" s="36" t="e">
        <f>+#REF!-'[1]Приложение №1'!$P678</f>
        <v>#REF!</v>
      </c>
      <c r="Z603" s="38">
        <f>SUM(AA603:AO603)</f>
        <v>23141293.460000001</v>
      </c>
      <c r="AA603" s="34">
        <v>8634085.2331297211</v>
      </c>
      <c r="AB603" s="34">
        <v>0</v>
      </c>
      <c r="AC603" s="34">
        <v>3214445.52658614</v>
      </c>
      <c r="AD603" s="34">
        <v>0</v>
      </c>
      <c r="AE603" s="34">
        <v>0</v>
      </c>
      <c r="AF603" s="34"/>
      <c r="AG603" s="34">
        <v>331313.48510400002</v>
      </c>
      <c r="AH603" s="34">
        <v>0</v>
      </c>
      <c r="AI603" s="34">
        <v>0</v>
      </c>
      <c r="AJ603" s="34">
        <v>0</v>
      </c>
      <c r="AK603" s="34">
        <v>8195344.7229868202</v>
      </c>
      <c r="AL603" s="34">
        <v>0</v>
      </c>
      <c r="AM603" s="34">
        <v>2089127.4416</v>
      </c>
      <c r="AN603" s="39">
        <v>231412.93460000001</v>
      </c>
      <c r="AO603" s="40">
        <v>445564.11599332013</v>
      </c>
      <c r="AP603" s="114">
        <f>+N603-'Приложение №2'!E603</f>
        <v>0</v>
      </c>
      <c r="AQ603" s="36">
        <f>1246178.99-238851.36-R299</f>
        <v>-1178944.1900000004</v>
      </c>
      <c r="AR603" s="1">
        <f>+(K603*10+L603*20)*12*0.85</f>
        <v>428119.5</v>
      </c>
      <c r="AS603" s="1">
        <f>+(K603*10+L603*20)*12*30-58057.611-1622749.022-S299</f>
        <v>6543011.4670000002</v>
      </c>
      <c r="AT603" s="36">
        <f t="shared" si="210"/>
        <v>0</v>
      </c>
      <c r="AU603" s="36">
        <f>+P603-'[10]Приложение №1'!$P582</f>
        <v>5116287.7866000012</v>
      </c>
      <c r="AV603" s="36">
        <f>+Q603-'[10]Приложение №1'!$Q582</f>
        <v>0</v>
      </c>
      <c r="AW603" s="36">
        <f>+R603-'[10]Приложение №1'!$R582</f>
        <v>-1435447.13</v>
      </c>
      <c r="AX603" s="36">
        <f>+S603-'[10]Приложение №1'!$S582</f>
        <v>-3680840.6566000022</v>
      </c>
      <c r="AY603" s="36">
        <f>+T603-'[10]Приложение №1'!$T582</f>
        <v>0</v>
      </c>
    </row>
    <row r="604" spans="1:51" x14ac:dyDescent="0.25">
      <c r="A604" s="100">
        <f t="shared" si="212"/>
        <v>588</v>
      </c>
      <c r="B604" s="101">
        <f t="shared" si="213"/>
        <v>133</v>
      </c>
      <c r="C604" s="92" t="s">
        <v>73</v>
      </c>
      <c r="D604" s="92" t="s">
        <v>350</v>
      </c>
      <c r="E604" s="93">
        <v>1978</v>
      </c>
      <c r="F604" s="93">
        <v>2013</v>
      </c>
      <c r="G604" s="93" t="s">
        <v>45</v>
      </c>
      <c r="H604" s="93">
        <v>4</v>
      </c>
      <c r="I604" s="93">
        <v>4</v>
      </c>
      <c r="J604" s="52">
        <v>2848.5</v>
      </c>
      <c r="K604" s="52">
        <v>2649.95</v>
      </c>
      <c r="L604" s="52">
        <v>0</v>
      </c>
      <c r="M604" s="94">
        <v>145</v>
      </c>
      <c r="N604" s="78">
        <f t="shared" si="204"/>
        <v>2721879.4471506448</v>
      </c>
      <c r="O604" s="52"/>
      <c r="P604" s="79"/>
      <c r="Q604" s="79"/>
      <c r="R604" s="79">
        <f>+AQ604+AR604</f>
        <v>1479357.3299999998</v>
      </c>
      <c r="S604" s="79">
        <f>+'Приложение №2'!E604-'Приложение №1'!R604</f>
        <v>1242522.117150645</v>
      </c>
      <c r="T604" s="79">
        <v>0</v>
      </c>
      <c r="U604" s="79">
        <f t="shared" si="208"/>
        <v>1027.1436997492954</v>
      </c>
      <c r="V604" s="79">
        <v>1300.2830200640001</v>
      </c>
      <c r="W604" s="95" t="s">
        <v>623</v>
      </c>
      <c r="X604" s="36" t="e">
        <f>+#REF!-'[1]Приложение №1'!$P1072</f>
        <v>#REF!</v>
      </c>
      <c r="Z604" s="38">
        <f>SUM(AA604:AO604)</f>
        <v>4102628.5261912653</v>
      </c>
      <c r="AA604" s="34">
        <v>0</v>
      </c>
      <c r="AB604" s="34">
        <v>2393856.5125572649</v>
      </c>
      <c r="AC604" s="34">
        <v>0</v>
      </c>
      <c r="AD604" s="34">
        <v>0</v>
      </c>
      <c r="AE604" s="34">
        <v>1207579.472694</v>
      </c>
      <c r="AF604" s="34"/>
      <c r="AG604" s="34">
        <v>243268.38316200001</v>
      </c>
      <c r="AH604" s="34">
        <v>0</v>
      </c>
      <c r="AI604" s="34">
        <v>0</v>
      </c>
      <c r="AJ604" s="34">
        <v>0</v>
      </c>
      <c r="AK604" s="34">
        <v>0</v>
      </c>
      <c r="AL604" s="34">
        <v>0</v>
      </c>
      <c r="AM604" s="34">
        <v>129490.79000000001</v>
      </c>
      <c r="AN604" s="34">
        <v>44357.47</v>
      </c>
      <c r="AO604" s="40">
        <v>84075.897777999999</v>
      </c>
      <c r="AP604" s="114">
        <f>+N604-'Приложение №2'!E604</f>
        <v>0</v>
      </c>
      <c r="AQ604" s="1">
        <v>1209062.43</v>
      </c>
      <c r="AR604" s="1">
        <f>+(K604*10+L604*20)*12*0.85</f>
        <v>270294.89999999997</v>
      </c>
      <c r="AS604" s="1">
        <f>+(K604*10+L604*20)*12*30</f>
        <v>9539820</v>
      </c>
      <c r="AT604" s="36">
        <f t="shared" si="210"/>
        <v>-8297297.8828493552</v>
      </c>
      <c r="AU604" s="36">
        <f>+P604-'[10]Приложение №1'!$P583</f>
        <v>0</v>
      </c>
      <c r="AV604" s="36">
        <f>+Q604-'[10]Приложение №1'!$Q583</f>
        <v>0</v>
      </c>
      <c r="AW604" s="36">
        <f>+R604-'[10]Приложение №1'!$R583</f>
        <v>0</v>
      </c>
      <c r="AX604" s="36">
        <f>+S604-'[10]Приложение №1'!$S583</f>
        <v>0</v>
      </c>
      <c r="AY604" s="36">
        <f>+T604-'[10]Приложение №1'!$T583</f>
        <v>0</v>
      </c>
    </row>
    <row r="605" spans="1:51" x14ac:dyDescent="0.25">
      <c r="A605" s="100">
        <f t="shared" si="212"/>
        <v>589</v>
      </c>
      <c r="B605" s="101">
        <f t="shared" si="213"/>
        <v>134</v>
      </c>
      <c r="C605" s="92" t="s">
        <v>73</v>
      </c>
      <c r="D605" s="92" t="s">
        <v>351</v>
      </c>
      <c r="E605" s="93">
        <v>1988</v>
      </c>
      <c r="F605" s="93">
        <v>2013</v>
      </c>
      <c r="G605" s="93" t="s">
        <v>45</v>
      </c>
      <c r="H605" s="93">
        <v>3</v>
      </c>
      <c r="I605" s="93">
        <v>3</v>
      </c>
      <c r="J605" s="52">
        <v>1440</v>
      </c>
      <c r="K605" s="52">
        <v>1362.6</v>
      </c>
      <c r="L605" s="52">
        <v>0</v>
      </c>
      <c r="M605" s="94">
        <v>54</v>
      </c>
      <c r="N605" s="78">
        <f t="shared" si="204"/>
        <v>26446557.673895352</v>
      </c>
      <c r="O605" s="52"/>
      <c r="P605" s="79">
        <v>4171397.8607790703</v>
      </c>
      <c r="Q605" s="79"/>
      <c r="R605" s="79">
        <f>+AQ605+AR605</f>
        <v>701977.97</v>
      </c>
      <c r="S605" s="79">
        <f>+AS605</f>
        <v>4905360</v>
      </c>
      <c r="T605" s="79">
        <f>+'Приложение №2'!E605-'Приложение №1'!P605-'Приложение №1'!R605-'Приложение №1'!S605</f>
        <v>16667821.843116283</v>
      </c>
      <c r="U605" s="79">
        <f t="shared" si="208"/>
        <v>19408.893052910138</v>
      </c>
      <c r="V605" s="79">
        <v>1301.2830200640001</v>
      </c>
      <c r="W605" s="95" t="s">
        <v>623</v>
      </c>
      <c r="X605" s="36" t="e">
        <f>+#REF!-'[1]Приложение №1'!$P1073</f>
        <v>#REF!</v>
      </c>
      <c r="Z605" s="38">
        <f>SUM(AA605:AO605)</f>
        <v>25083426.917270374</v>
      </c>
      <c r="AA605" s="34">
        <v>4525107.225966936</v>
      </c>
      <c r="AB605" s="34">
        <v>2796445.9111580672</v>
      </c>
      <c r="AC605" s="34">
        <v>1312542.3519563093</v>
      </c>
      <c r="AD605" s="34">
        <v>1144056.1189434747</v>
      </c>
      <c r="AE605" s="34">
        <v>736445.82143999997</v>
      </c>
      <c r="AF605" s="34"/>
      <c r="AG605" s="34">
        <v>433409.41392000002</v>
      </c>
      <c r="AH605" s="34">
        <v>0</v>
      </c>
      <c r="AI605" s="34">
        <v>13331310.272431584</v>
      </c>
      <c r="AJ605" s="34">
        <v>0</v>
      </c>
      <c r="AK605" s="34">
        <v>0</v>
      </c>
      <c r="AL605" s="34">
        <v>0</v>
      </c>
      <c r="AM605" s="34">
        <v>225241.67</v>
      </c>
      <c r="AN605" s="34">
        <v>47928.639999999999</v>
      </c>
      <c r="AO605" s="40">
        <v>530939.491454</v>
      </c>
      <c r="AP605" s="114">
        <f>+N605-'Приложение №2'!E605</f>
        <v>0</v>
      </c>
      <c r="AQ605" s="1">
        <v>562992.77</v>
      </c>
      <c r="AR605" s="1">
        <f>+(K605*10+L605*20)*12*0.85</f>
        <v>138985.19999999998</v>
      </c>
      <c r="AS605" s="1">
        <f>+(K605*10+L605*20)*12*30</f>
        <v>4905360</v>
      </c>
      <c r="AT605" s="36">
        <f t="shared" si="210"/>
        <v>0</v>
      </c>
      <c r="AU605" s="36">
        <f>+P605-'[10]Приложение №1'!$P584</f>
        <v>0</v>
      </c>
      <c r="AV605" s="36">
        <f>+Q605-'[10]Приложение №1'!$Q584</f>
        <v>0</v>
      </c>
      <c r="AW605" s="36">
        <f>+R605-'[10]Приложение №1'!$R584</f>
        <v>0</v>
      </c>
      <c r="AX605" s="36">
        <f>+S605-'[10]Приложение №1'!$S584</f>
        <v>0</v>
      </c>
      <c r="AY605" s="36">
        <f>+T605-'[10]Приложение №1'!$T584</f>
        <v>0</v>
      </c>
    </row>
    <row r="606" spans="1:51" x14ac:dyDescent="0.25">
      <c r="A606" s="100">
        <f t="shared" si="212"/>
        <v>590</v>
      </c>
      <c r="B606" s="101">
        <f t="shared" si="213"/>
        <v>135</v>
      </c>
      <c r="C606" s="92" t="s">
        <v>73</v>
      </c>
      <c r="D606" s="92" t="s">
        <v>352</v>
      </c>
      <c r="E606" s="93">
        <v>1989</v>
      </c>
      <c r="F606" s="93">
        <v>2013</v>
      </c>
      <c r="G606" s="93" t="s">
        <v>45</v>
      </c>
      <c r="H606" s="93">
        <v>3</v>
      </c>
      <c r="I606" s="93">
        <v>3</v>
      </c>
      <c r="J606" s="52">
        <v>1505.9</v>
      </c>
      <c r="K606" s="52">
        <v>1326.7</v>
      </c>
      <c r="L606" s="52">
        <v>0</v>
      </c>
      <c r="M606" s="94">
        <v>75</v>
      </c>
      <c r="N606" s="78">
        <f t="shared" si="204"/>
        <v>9689035.8902000003</v>
      </c>
      <c r="O606" s="52"/>
      <c r="P606" s="79">
        <v>1272584.8299999998</v>
      </c>
      <c r="Q606" s="79"/>
      <c r="R606" s="79">
        <f>+AQ606+AR606</f>
        <v>787242.06</v>
      </c>
      <c r="S606" s="79">
        <f>+AS606</f>
        <v>4776120</v>
      </c>
      <c r="T606" s="79">
        <f>+'Приложение №2'!E606-'Приложение №1'!P606-'Приложение №1'!R606-'Приложение №1'!S606</f>
        <v>2853089.0001999997</v>
      </c>
      <c r="U606" s="79">
        <f t="shared" si="208"/>
        <v>7303.1098893495137</v>
      </c>
      <c r="V606" s="79">
        <v>1302.2830200640001</v>
      </c>
      <c r="W606" s="95" t="s">
        <v>623</v>
      </c>
      <c r="X606" s="36" t="e">
        <f>+#REF!-'[1]Приложение №1'!$P423</f>
        <v>#REF!</v>
      </c>
      <c r="Z606" s="38">
        <f>SUM(AA606:AO606)</f>
        <v>10886557.18</v>
      </c>
      <c r="AA606" s="34">
        <v>0</v>
      </c>
      <c r="AB606" s="34">
        <v>0</v>
      </c>
      <c r="AC606" s="34">
        <v>0</v>
      </c>
      <c r="AD606" s="34">
        <v>0</v>
      </c>
      <c r="AE606" s="34">
        <v>0</v>
      </c>
      <c r="AF606" s="34"/>
      <c r="AG606" s="34">
        <v>0</v>
      </c>
      <c r="AH606" s="34">
        <v>0</v>
      </c>
      <c r="AI606" s="34">
        <v>0</v>
      </c>
      <c r="AJ606" s="34">
        <v>0</v>
      </c>
      <c r="AK606" s="34">
        <v>0</v>
      </c>
      <c r="AL606" s="34">
        <v>9481690.5221497193</v>
      </c>
      <c r="AM606" s="34">
        <v>1088655.7180000001</v>
      </c>
      <c r="AN606" s="39">
        <v>108865.57180000001</v>
      </c>
      <c r="AO606" s="40">
        <v>207345.36805028003</v>
      </c>
      <c r="AP606" s="114">
        <f>+N606-'Приложение №2'!E606</f>
        <v>0</v>
      </c>
      <c r="AQ606" s="1">
        <v>651918.66</v>
      </c>
      <c r="AR606" s="1">
        <f>+(K606*10+L606*20)*12*0.85</f>
        <v>135323.4</v>
      </c>
      <c r="AS606" s="1">
        <f>+(K606*10+L606*20)*12*30</f>
        <v>4776120</v>
      </c>
      <c r="AT606" s="36">
        <f t="shared" si="210"/>
        <v>0</v>
      </c>
      <c r="AU606" s="36">
        <f>+P606-'[10]Приложение №1'!$P585</f>
        <v>0</v>
      </c>
      <c r="AV606" s="36">
        <f>+Q606-'[10]Приложение №1'!$Q585</f>
        <v>0</v>
      </c>
      <c r="AW606" s="36">
        <f>+R606-'[10]Приложение №1'!$R585</f>
        <v>0</v>
      </c>
      <c r="AX606" s="36">
        <f>+S606-'[10]Приложение №1'!$S585</f>
        <v>0</v>
      </c>
      <c r="AY606" s="36">
        <f>+T606-'[10]Приложение №1'!$T585</f>
        <v>0</v>
      </c>
    </row>
    <row r="607" spans="1:51" x14ac:dyDescent="0.25">
      <c r="A607" s="100">
        <f t="shared" si="212"/>
        <v>591</v>
      </c>
      <c r="B607" s="101">
        <f t="shared" si="213"/>
        <v>136</v>
      </c>
      <c r="C607" s="92" t="s">
        <v>73</v>
      </c>
      <c r="D607" s="92" t="s">
        <v>353</v>
      </c>
      <c r="E607" s="93">
        <v>1979</v>
      </c>
      <c r="F607" s="93">
        <v>2008</v>
      </c>
      <c r="G607" s="93" t="s">
        <v>52</v>
      </c>
      <c r="H607" s="93">
        <v>4</v>
      </c>
      <c r="I607" s="93">
        <v>1</v>
      </c>
      <c r="J607" s="52">
        <v>4953.1000000000004</v>
      </c>
      <c r="K607" s="52">
        <v>4344.8</v>
      </c>
      <c r="L607" s="52">
        <v>0</v>
      </c>
      <c r="M607" s="94">
        <v>210</v>
      </c>
      <c r="N607" s="78">
        <f t="shared" si="204"/>
        <v>25809972.036199998</v>
      </c>
      <c r="O607" s="52"/>
      <c r="P607" s="79">
        <v>2747451.5274999994</v>
      </c>
      <c r="Q607" s="79"/>
      <c r="R607" s="79">
        <f>+AQ607+AR607</f>
        <v>2248197.27</v>
      </c>
      <c r="S607" s="79">
        <f>+AS607</f>
        <v>15641280</v>
      </c>
      <c r="T607" s="79">
        <f>+'Приложение №2'!E607-'Приложение №1'!P607-'Приложение №1'!R607-'Приложение №1'!S607</f>
        <v>5173043.2386999987</v>
      </c>
      <c r="U607" s="79">
        <f t="shared" si="208"/>
        <v>5940.4281062879754</v>
      </c>
      <c r="V607" s="79">
        <v>1303.2830200640001</v>
      </c>
      <c r="W607" s="95" t="s">
        <v>623</v>
      </c>
      <c r="X607" s="36" t="e">
        <f>+#REF!-'[1]Приложение №1'!$P1074</f>
        <v>#REF!</v>
      </c>
      <c r="Z607" s="38">
        <f>SUM(AA607:AO607)</f>
        <v>79806524.310000002</v>
      </c>
      <c r="AA607" s="34">
        <v>7307972.9825192997</v>
      </c>
      <c r="AB607" s="34">
        <v>4226400.5602551596</v>
      </c>
      <c r="AC607" s="34">
        <v>4467618.3252825597</v>
      </c>
      <c r="AD607" s="34">
        <v>3406596.95492088</v>
      </c>
      <c r="AE607" s="34">
        <v>1360865.74605282</v>
      </c>
      <c r="AF607" s="34"/>
      <c r="AG607" s="34">
        <v>363131.25296279998</v>
      </c>
      <c r="AH607" s="34">
        <v>0</v>
      </c>
      <c r="AI607" s="34">
        <v>13009304.578170599</v>
      </c>
      <c r="AJ607" s="34">
        <v>0</v>
      </c>
      <c r="AK607" s="34">
        <v>25257638.634625319</v>
      </c>
      <c r="AL607" s="34">
        <v>9933505.3301777989</v>
      </c>
      <c r="AM607" s="34">
        <v>8159251.6634999998</v>
      </c>
      <c r="AN607" s="39">
        <v>798065.24310000008</v>
      </c>
      <c r="AO607" s="40">
        <v>1516173.0384327602</v>
      </c>
      <c r="AP607" s="114">
        <f>+N607-'Приложение №2'!E607</f>
        <v>0</v>
      </c>
      <c r="AQ607" s="1">
        <f>1980485.86-175458.19</f>
        <v>1805027.6700000002</v>
      </c>
      <c r="AR607" s="1">
        <f>+(K607*10+L607*20)*12*0.85</f>
        <v>443169.6</v>
      </c>
      <c r="AS607" s="1">
        <f>+(K607*10+L607*20)*12*30</f>
        <v>15641280</v>
      </c>
      <c r="AT607" s="36">
        <f t="shared" si="210"/>
        <v>0</v>
      </c>
      <c r="AU607" s="36">
        <f>+P607-'[10]Приложение №1'!$P586</f>
        <v>0</v>
      </c>
      <c r="AV607" s="36">
        <f>+Q607-'[10]Приложение №1'!$Q586</f>
        <v>0</v>
      </c>
      <c r="AW607" s="36">
        <f>+R607-'[10]Приложение №1'!$R586</f>
        <v>0</v>
      </c>
      <c r="AX607" s="36">
        <f>+S607-'[10]Приложение №1'!$S586</f>
        <v>0</v>
      </c>
      <c r="AY607" s="36">
        <f>+T607-'[10]Приложение №1'!$T586</f>
        <v>0</v>
      </c>
    </row>
    <row r="608" spans="1:51" s="43" customFormat="1" x14ac:dyDescent="0.25">
      <c r="A608" s="100">
        <f t="shared" si="212"/>
        <v>592</v>
      </c>
      <c r="B608" s="101">
        <f t="shared" si="213"/>
        <v>137</v>
      </c>
      <c r="C608" s="92" t="s">
        <v>629</v>
      </c>
      <c r="D608" s="92" t="s">
        <v>668</v>
      </c>
      <c r="E608" s="93" t="s">
        <v>573</v>
      </c>
      <c r="F608" s="93"/>
      <c r="G608" s="93" t="s">
        <v>574</v>
      </c>
      <c r="H608" s="93" t="s">
        <v>575</v>
      </c>
      <c r="I608" s="93" t="s">
        <v>579</v>
      </c>
      <c r="J608" s="52">
        <v>5877.12</v>
      </c>
      <c r="K608" s="52">
        <v>5045.7</v>
      </c>
      <c r="L608" s="52">
        <v>0</v>
      </c>
      <c r="M608" s="94">
        <v>170</v>
      </c>
      <c r="N608" s="78">
        <f>SUM(O608:S608)</f>
        <v>10774080</v>
      </c>
      <c r="O608" s="52">
        <v>0</v>
      </c>
      <c r="P608" s="79">
        <f>+'Приложение №2'!E608-'Приложение №1'!R608</f>
        <v>7237936.3654399998</v>
      </c>
      <c r="Q608" s="79">
        <v>0</v>
      </c>
      <c r="R608" s="79">
        <v>3536143.6345600002</v>
      </c>
      <c r="S608" s="127"/>
      <c r="T608" s="127"/>
      <c r="U608" s="79">
        <f t="shared" si="208"/>
        <v>2135.2993638147336</v>
      </c>
      <c r="V608" s="79">
        <v>1304.2830200640001</v>
      </c>
      <c r="W608" s="95" t="s">
        <v>623</v>
      </c>
      <c r="Y608" s="43">
        <f>+(K608*12.08+L608*20.47)*12</f>
        <v>731424.67200000002</v>
      </c>
      <c r="Z608" s="128"/>
      <c r="AA608" s="130">
        <f>+N608-'[4]Приложение № 2'!E552</f>
        <v>8888694.4000000004</v>
      </c>
      <c r="AB608" s="128"/>
      <c r="AC608" s="128"/>
      <c r="AD608" s="130">
        <f>+N608-'[4]Приложение № 2'!E552</f>
        <v>8888694.4000000004</v>
      </c>
      <c r="AE608" s="128"/>
      <c r="AF608" s="128"/>
      <c r="AG608" s="128"/>
      <c r="AH608" s="128"/>
      <c r="AI608" s="128"/>
      <c r="AJ608" s="128"/>
      <c r="AK608" s="128"/>
      <c r="AL608" s="128"/>
      <c r="AM608" s="128"/>
      <c r="AN608" s="128"/>
      <c r="AO608" s="128"/>
      <c r="AP608" s="114">
        <f>+N608-'Приложение №2'!E608</f>
        <v>0</v>
      </c>
      <c r="AR608" s="1">
        <f>+(K608*13.29+L608*22.52)*12*0.85</f>
        <v>683985.0005999998</v>
      </c>
      <c r="AS608" s="1">
        <f>+(K608*13.29+L608*22.52)*12*30</f>
        <v>24140647.079999994</v>
      </c>
      <c r="AT608" s="36">
        <f t="shared" si="210"/>
        <v>-24140647.079999994</v>
      </c>
      <c r="AU608" s="36">
        <f>+P608-'[10]Приложение №1'!$P587</f>
        <v>0</v>
      </c>
      <c r="AV608" s="36">
        <f>+Q608-'[10]Приложение №1'!$Q587</f>
        <v>0</v>
      </c>
      <c r="AW608" s="36">
        <f>+R608-'[10]Приложение №1'!$R587</f>
        <v>0</v>
      </c>
      <c r="AX608" s="36">
        <f>+S608-'[10]Приложение №1'!$S587</f>
        <v>0</v>
      </c>
      <c r="AY608" s="36">
        <f>+T608-'[10]Приложение №1'!$T587</f>
        <v>0</v>
      </c>
    </row>
    <row r="609" spans="1:51" s="43" customFormat="1" x14ac:dyDescent="0.25">
      <c r="A609" s="100">
        <f t="shared" si="212"/>
        <v>593</v>
      </c>
      <c r="B609" s="101">
        <f t="shared" si="213"/>
        <v>138</v>
      </c>
      <c r="C609" s="92" t="s">
        <v>572</v>
      </c>
      <c r="D609" s="92" t="s">
        <v>669</v>
      </c>
      <c r="E609" s="93" t="s">
        <v>625</v>
      </c>
      <c r="F609" s="93"/>
      <c r="G609" s="93" t="s">
        <v>577</v>
      </c>
      <c r="H609" s="93" t="s">
        <v>575</v>
      </c>
      <c r="I609" s="93" t="s">
        <v>583</v>
      </c>
      <c r="J609" s="52">
        <v>10278.6</v>
      </c>
      <c r="K609" s="52">
        <v>9679.9</v>
      </c>
      <c r="L609" s="52">
        <v>0</v>
      </c>
      <c r="M609" s="94">
        <v>304</v>
      </c>
      <c r="N609" s="78">
        <f t="shared" ref="N609:N623" si="215">SUM(O609:T609)</f>
        <v>14412979.637864092</v>
      </c>
      <c r="O609" s="52">
        <v>0</v>
      </c>
      <c r="P609" s="79"/>
      <c r="Q609" s="79">
        <v>0</v>
      </c>
      <c r="R609" s="79">
        <f>+AQ609+AR609</f>
        <v>7110316.7841999996</v>
      </c>
      <c r="S609" s="79">
        <f>+'Приложение №2'!E609-'Приложение №1'!R609</f>
        <v>7302662.8536640927</v>
      </c>
      <c r="T609" s="79">
        <v>0</v>
      </c>
      <c r="U609" s="79">
        <f t="shared" si="208"/>
        <v>1488.9595592789278</v>
      </c>
      <c r="V609" s="79">
        <v>1305.2830200640001</v>
      </c>
      <c r="W609" s="95" t="s">
        <v>623</v>
      </c>
      <c r="X609" s="43">
        <v>4555600.2300000004</v>
      </c>
      <c r="Y609" s="43">
        <f>+(K609*12.08+L609*20.47)*12</f>
        <v>1403198.304</v>
      </c>
      <c r="Z609" s="128"/>
      <c r="AA609" s="130">
        <f>+N609-'[4]Приложение № 2'!E553</f>
        <v>-22846477.170718953</v>
      </c>
      <c r="AB609" s="128"/>
      <c r="AC609" s="128"/>
      <c r="AD609" s="130">
        <f>+N609-'[4]Приложение № 2'!E553</f>
        <v>-22846477.170718953</v>
      </c>
      <c r="AE609" s="128"/>
      <c r="AF609" s="128"/>
      <c r="AG609" s="128"/>
      <c r="AH609" s="128"/>
      <c r="AI609" s="128"/>
      <c r="AJ609" s="128"/>
      <c r="AK609" s="128"/>
      <c r="AL609" s="128"/>
      <c r="AM609" s="128"/>
      <c r="AN609" s="128"/>
      <c r="AO609" s="128"/>
      <c r="AP609" s="114">
        <f>+N609-'Приложение №2'!E609</f>
        <v>0</v>
      </c>
      <c r="AQ609" s="43">
        <v>5798128.9000000004</v>
      </c>
      <c r="AR609" s="1">
        <f>+(K609*13.29+L609*22.52)*12*0.85</f>
        <v>1312187.8841999997</v>
      </c>
      <c r="AS609" s="1">
        <f>+(K609*13.29+L609*22.52)*12*30</f>
        <v>46312513.559999995</v>
      </c>
      <c r="AT609" s="36">
        <f t="shared" si="210"/>
        <v>-39009850.706335902</v>
      </c>
      <c r="AU609" s="36">
        <f>+P609-'[10]Приложение №1'!$P588</f>
        <v>0</v>
      </c>
      <c r="AV609" s="36">
        <f>+Q609-'[10]Приложение №1'!$Q588</f>
        <v>0</v>
      </c>
      <c r="AW609" s="36">
        <f>+R609-'[10]Приложение №1'!$R588</f>
        <v>0</v>
      </c>
      <c r="AX609" s="36">
        <f>+S609-'[10]Приложение №1'!$S588</f>
        <v>0</v>
      </c>
      <c r="AY609" s="36">
        <f>+T609-'[10]Приложение №1'!$T588</f>
        <v>0</v>
      </c>
    </row>
    <row r="610" spans="1:51" x14ac:dyDescent="0.25">
      <c r="A610" s="100">
        <f t="shared" si="212"/>
        <v>594</v>
      </c>
      <c r="B610" s="101">
        <f t="shared" si="213"/>
        <v>139</v>
      </c>
      <c r="C610" s="92" t="s">
        <v>73</v>
      </c>
      <c r="D610" s="92" t="s">
        <v>354</v>
      </c>
      <c r="E610" s="93">
        <v>1981</v>
      </c>
      <c r="F610" s="93">
        <v>2013</v>
      </c>
      <c r="G610" s="93" t="s">
        <v>52</v>
      </c>
      <c r="H610" s="93">
        <v>5</v>
      </c>
      <c r="I610" s="93">
        <v>4</v>
      </c>
      <c r="J610" s="52">
        <v>4887.3</v>
      </c>
      <c r="K610" s="52">
        <v>4312.8999999999996</v>
      </c>
      <c r="L610" s="52">
        <v>0</v>
      </c>
      <c r="M610" s="94">
        <v>194</v>
      </c>
      <c r="N610" s="78">
        <f t="shared" si="215"/>
        <v>50111322.820000008</v>
      </c>
      <c r="O610" s="52"/>
      <c r="P610" s="79">
        <v>9934187.5640000012</v>
      </c>
      <c r="Q610" s="79"/>
      <c r="R610" s="79">
        <f>+AR610</f>
        <v>439915.8</v>
      </c>
      <c r="S610" s="79">
        <f>+AS610</f>
        <v>11789637.74</v>
      </c>
      <c r="T610" s="79">
        <f>+'Приложение №2'!E610-'Приложение №1'!P610-'Приложение №1'!R610-'Приложение №1'!S610</f>
        <v>27947581.716000006</v>
      </c>
      <c r="U610" s="79">
        <f t="shared" si="208"/>
        <v>11618.939187089896</v>
      </c>
      <c r="V610" s="79">
        <v>1306.2830200640001</v>
      </c>
      <c r="W610" s="95" t="s">
        <v>623</v>
      </c>
      <c r="X610" s="36" t="e">
        <f>+#REF!-'[1]Приложение №1'!$P215</f>
        <v>#REF!</v>
      </c>
      <c r="Z610" s="38">
        <f t="shared" ref="Z610:Z622" si="216">SUM(AA610:AO610)</f>
        <v>78714458.100000009</v>
      </c>
      <c r="AA610" s="34">
        <v>7207971.2584861796</v>
      </c>
      <c r="AB610" s="34">
        <v>4168566.8282411997</v>
      </c>
      <c r="AC610" s="34">
        <v>4406483.7908326201</v>
      </c>
      <c r="AD610" s="34">
        <v>3359981.3480309998</v>
      </c>
      <c r="AE610" s="34">
        <v>1342243.77142212</v>
      </c>
      <c r="AF610" s="34"/>
      <c r="AG610" s="34">
        <v>358162.19323499996</v>
      </c>
      <c r="AH610" s="34">
        <v>0</v>
      </c>
      <c r="AI610" s="34">
        <v>12831286.273936201</v>
      </c>
      <c r="AJ610" s="34">
        <v>0</v>
      </c>
      <c r="AK610" s="34">
        <v>24912015.084657121</v>
      </c>
      <c r="AL610" s="34">
        <v>9797576.0184224993</v>
      </c>
      <c r="AM610" s="34">
        <v>8047601.1061000004</v>
      </c>
      <c r="AN610" s="39">
        <v>787144.58100000001</v>
      </c>
      <c r="AO610" s="40">
        <v>1495425.8456360602</v>
      </c>
      <c r="AP610" s="114">
        <f>+N610-'Приложение №2'!E610</f>
        <v>0</v>
      </c>
      <c r="AQ610" s="36">
        <f>1978942.68-R302</f>
        <v>1249062.01545712</v>
      </c>
      <c r="AR610" s="1">
        <f t="shared" ref="AR610:AR623" si="217">+(K610*10+L610*20)*12*0.85</f>
        <v>439915.8</v>
      </c>
      <c r="AS610" s="1">
        <f>+(K610*10+L610*20)*12*30-S302</f>
        <v>11789637.74</v>
      </c>
      <c r="AT610" s="36">
        <f t="shared" si="210"/>
        <v>0</v>
      </c>
      <c r="AU610" s="36">
        <f>+P610-'[10]Приложение №1'!$P589</f>
        <v>0</v>
      </c>
      <c r="AV610" s="36">
        <f>+Q610-'[10]Приложение №1'!$Q589</f>
        <v>0</v>
      </c>
      <c r="AW610" s="36">
        <f>+R610-'[10]Приложение №1'!$R589</f>
        <v>0</v>
      </c>
      <c r="AX610" s="36">
        <f>+S610-'[10]Приложение №1'!$S589</f>
        <v>0</v>
      </c>
      <c r="AY610" s="36">
        <f>+T610-'[10]Приложение №1'!$T589</f>
        <v>0</v>
      </c>
    </row>
    <row r="611" spans="1:51" x14ac:dyDescent="0.25">
      <c r="A611" s="100">
        <f t="shared" si="212"/>
        <v>595</v>
      </c>
      <c r="B611" s="101">
        <f t="shared" si="213"/>
        <v>140</v>
      </c>
      <c r="C611" s="92" t="s">
        <v>73</v>
      </c>
      <c r="D611" s="92" t="s">
        <v>358</v>
      </c>
      <c r="E611" s="93">
        <v>1965</v>
      </c>
      <c r="F611" s="93">
        <v>2013</v>
      </c>
      <c r="G611" s="93" t="s">
        <v>45</v>
      </c>
      <c r="H611" s="93">
        <v>4</v>
      </c>
      <c r="I611" s="93">
        <v>4</v>
      </c>
      <c r="J611" s="52">
        <v>1940.1</v>
      </c>
      <c r="K611" s="52">
        <v>1500.8</v>
      </c>
      <c r="L611" s="52">
        <v>439.3</v>
      </c>
      <c r="M611" s="94">
        <v>74</v>
      </c>
      <c r="N611" s="78">
        <f t="shared" si="215"/>
        <v>4386293.6030662553</v>
      </c>
      <c r="O611" s="52"/>
      <c r="P611" s="79"/>
      <c r="Q611" s="79"/>
      <c r="R611" s="79">
        <f>+AQ611+AR611</f>
        <v>695448.19</v>
      </c>
      <c r="S611" s="79">
        <f>+'Приложение №2'!E611-'Приложение №1'!R611</f>
        <v>3690845.4130662554</v>
      </c>
      <c r="T611" s="79">
        <v>1.1641532182693481E-10</v>
      </c>
      <c r="U611" s="79">
        <f t="shared" si="208"/>
        <v>2922.6369956464923</v>
      </c>
      <c r="V611" s="79">
        <v>1307.2830200640001</v>
      </c>
      <c r="W611" s="95" t="s">
        <v>623</v>
      </c>
      <c r="X611" s="36" t="e">
        <f>+#REF!-'[1]Приложение №1'!$P1083</f>
        <v>#REF!</v>
      </c>
      <c r="Z611" s="38">
        <f t="shared" si="216"/>
        <v>4885248.5954377148</v>
      </c>
      <c r="AA611" s="34">
        <v>3936147.9321097154</v>
      </c>
      <c r="AB611" s="34">
        <v>0</v>
      </c>
      <c r="AC611" s="34">
        <v>0</v>
      </c>
      <c r="AD611" s="34">
        <v>0</v>
      </c>
      <c r="AE611" s="34">
        <v>687978.38608799991</v>
      </c>
      <c r="AF611" s="34"/>
      <c r="AG611" s="34">
        <v>0</v>
      </c>
      <c r="AH611" s="34">
        <v>0</v>
      </c>
      <c r="AI611" s="34">
        <v>0</v>
      </c>
      <c r="AJ611" s="34">
        <v>0</v>
      </c>
      <c r="AK611" s="34">
        <v>0</v>
      </c>
      <c r="AL611" s="34">
        <v>0</v>
      </c>
      <c r="AM611" s="34">
        <v>114738.14</v>
      </c>
      <c r="AN611" s="34">
        <v>45263.86</v>
      </c>
      <c r="AO611" s="40">
        <v>101120.27724</v>
      </c>
      <c r="AP611" s="114">
        <f>+N611-'Приложение №2'!E611</f>
        <v>0</v>
      </c>
      <c r="AQ611" s="1">
        <f>540010.2-87260.81</f>
        <v>452749.38999999996</v>
      </c>
      <c r="AR611" s="1">
        <f t="shared" si="217"/>
        <v>242698.8</v>
      </c>
      <c r="AS611" s="1">
        <f>+(K611*10+L611*20)*12*30</f>
        <v>8565840</v>
      </c>
      <c r="AT611" s="36">
        <f t="shared" si="210"/>
        <v>-4874994.5869337451</v>
      </c>
      <c r="AU611" s="36">
        <f>+P611-'[10]Приложение №1'!$P590</f>
        <v>0</v>
      </c>
      <c r="AV611" s="36">
        <f>+Q611-'[10]Приложение №1'!$Q590</f>
        <v>0</v>
      </c>
      <c r="AW611" s="36">
        <f>+R611-'[10]Приложение №1'!$R590</f>
        <v>0</v>
      </c>
      <c r="AX611" s="36">
        <f>+S611-'[10]Приложение №1'!$S590</f>
        <v>0</v>
      </c>
      <c r="AY611" s="36">
        <f>+T611-'[10]Приложение №1'!$T590</f>
        <v>0</v>
      </c>
    </row>
    <row r="612" spans="1:51" x14ac:dyDescent="0.25">
      <c r="A612" s="100">
        <f t="shared" si="212"/>
        <v>596</v>
      </c>
      <c r="B612" s="101">
        <f t="shared" si="213"/>
        <v>141</v>
      </c>
      <c r="C612" s="92" t="s">
        <v>73</v>
      </c>
      <c r="D612" s="92" t="s">
        <v>359</v>
      </c>
      <c r="E612" s="93">
        <v>1975</v>
      </c>
      <c r="F612" s="93">
        <v>2013</v>
      </c>
      <c r="G612" s="93" t="s">
        <v>45</v>
      </c>
      <c r="H612" s="93">
        <v>4</v>
      </c>
      <c r="I612" s="93">
        <v>3</v>
      </c>
      <c r="J612" s="52">
        <v>2508.8000000000002</v>
      </c>
      <c r="K612" s="52">
        <v>1514.2</v>
      </c>
      <c r="L612" s="52">
        <v>994.6</v>
      </c>
      <c r="M612" s="94">
        <v>75</v>
      </c>
      <c r="N612" s="78">
        <f t="shared" si="215"/>
        <v>4325520.6152716996</v>
      </c>
      <c r="O612" s="52"/>
      <c r="P612" s="79"/>
      <c r="Q612" s="79"/>
      <c r="R612" s="79">
        <f>+AQ612+AR612</f>
        <v>1308728.82</v>
      </c>
      <c r="S612" s="79">
        <f>+'Приложение №2'!E612-'Приложение №1'!R612</f>
        <v>3016791.7952716993</v>
      </c>
      <c r="T612" s="79">
        <v>0</v>
      </c>
      <c r="U612" s="79">
        <f t="shared" si="208"/>
        <v>2856.6375744760926</v>
      </c>
      <c r="V612" s="79">
        <v>1308.2830200640001</v>
      </c>
      <c r="W612" s="95" t="s">
        <v>623</v>
      </c>
      <c r="X612" s="36" t="e">
        <f>+#REF!-'[1]Приложение №1'!$P1084</f>
        <v>#REF!</v>
      </c>
      <c r="Z612" s="38">
        <f t="shared" si="216"/>
        <v>4819950.573373301</v>
      </c>
      <c r="AA612" s="34">
        <v>3881391.7568713003</v>
      </c>
      <c r="AB612" s="34">
        <v>0</v>
      </c>
      <c r="AC612" s="34">
        <v>0</v>
      </c>
      <c r="AD612" s="34">
        <v>0</v>
      </c>
      <c r="AE612" s="34">
        <v>673980.27639599994</v>
      </c>
      <c r="AF612" s="34"/>
      <c r="AG612" s="34">
        <v>0</v>
      </c>
      <c r="AH612" s="34">
        <v>0</v>
      </c>
      <c r="AI612" s="34">
        <v>0</v>
      </c>
      <c r="AJ612" s="34">
        <v>0</v>
      </c>
      <c r="AK612" s="34">
        <v>0</v>
      </c>
      <c r="AL612" s="34">
        <v>0</v>
      </c>
      <c r="AM612" s="34">
        <v>119126.95999999999</v>
      </c>
      <c r="AN612" s="34">
        <v>45834.82</v>
      </c>
      <c r="AO612" s="40">
        <v>99616.760106000002</v>
      </c>
      <c r="AP612" s="114">
        <f>+N612-'Приложение №2'!E612</f>
        <v>0</v>
      </c>
      <c r="AQ612" s="1">
        <f>1043129.13-91747.11</f>
        <v>951382.02</v>
      </c>
      <c r="AR612" s="1">
        <f t="shared" si="217"/>
        <v>357346.8</v>
      </c>
      <c r="AS612" s="1">
        <f>+(K612*10+L612*20)*12*30</f>
        <v>12612240</v>
      </c>
      <c r="AT612" s="36">
        <f t="shared" si="210"/>
        <v>-9595448.2047283016</v>
      </c>
      <c r="AU612" s="36">
        <f>+P612-'[10]Приложение №1'!$P591</f>
        <v>0</v>
      </c>
      <c r="AV612" s="36">
        <f>+Q612-'[10]Приложение №1'!$Q591</f>
        <v>0</v>
      </c>
      <c r="AW612" s="36">
        <f>+R612-'[10]Приложение №1'!$R591</f>
        <v>0</v>
      </c>
      <c r="AX612" s="36">
        <f>+S612-'[10]Приложение №1'!$S591</f>
        <v>0</v>
      </c>
      <c r="AY612" s="36">
        <f>+T612-'[10]Приложение №1'!$T591</f>
        <v>0</v>
      </c>
    </row>
    <row r="613" spans="1:51" x14ac:dyDescent="0.25">
      <c r="A613" s="100">
        <f t="shared" si="212"/>
        <v>597</v>
      </c>
      <c r="B613" s="101">
        <f t="shared" si="213"/>
        <v>142</v>
      </c>
      <c r="C613" s="92" t="s">
        <v>73</v>
      </c>
      <c r="D613" s="92" t="s">
        <v>476</v>
      </c>
      <c r="E613" s="93">
        <v>1965</v>
      </c>
      <c r="F613" s="93">
        <v>2005</v>
      </c>
      <c r="G613" s="93" t="s">
        <v>45</v>
      </c>
      <c r="H613" s="93">
        <v>4</v>
      </c>
      <c r="I613" s="93">
        <v>4</v>
      </c>
      <c r="J613" s="52">
        <v>2661.8</v>
      </c>
      <c r="K613" s="52">
        <v>2220.4</v>
      </c>
      <c r="L613" s="52">
        <v>229.71</v>
      </c>
      <c r="M613" s="94">
        <v>111</v>
      </c>
      <c r="N613" s="78">
        <f t="shared" si="215"/>
        <v>38805142.746190399</v>
      </c>
      <c r="O613" s="52"/>
      <c r="P613" s="79">
        <v>4053855.5148114995</v>
      </c>
      <c r="Q613" s="79"/>
      <c r="R613" s="79">
        <v>0</v>
      </c>
      <c r="S613" s="79">
        <f>+AS613</f>
        <v>9647352</v>
      </c>
      <c r="T613" s="79">
        <f>+'Приложение №2'!E613-'Приложение №1'!P613-'Приложение №1'!Q613-'Приложение №1'!R613-'Приложение №1'!S613</f>
        <v>25103935.231378898</v>
      </c>
      <c r="U613" s="79">
        <f t="shared" si="208"/>
        <v>17476.645084755179</v>
      </c>
      <c r="V613" s="79">
        <v>1309.2830200640001</v>
      </c>
      <c r="W613" s="95" t="s">
        <v>623</v>
      </c>
      <c r="X613" s="36" t="e">
        <f>+#REF!-'[1]Приложение №1'!$P1671</f>
        <v>#REF!</v>
      </c>
      <c r="Z613" s="38">
        <f t="shared" si="216"/>
        <v>26489548.390000001</v>
      </c>
      <c r="AA613" s="34">
        <v>5804794.2058142396</v>
      </c>
      <c r="AB613" s="34">
        <v>2068486.8169081199</v>
      </c>
      <c r="AC613" s="34">
        <v>2161108.4722953597</v>
      </c>
      <c r="AD613" s="34">
        <v>1352990.5470060001</v>
      </c>
      <c r="AE613" s="34">
        <v>827809.00358814001</v>
      </c>
      <c r="AF613" s="34"/>
      <c r="AG613" s="34">
        <v>222745.84764851996</v>
      </c>
      <c r="AH613" s="34">
        <v>0</v>
      </c>
      <c r="AI613" s="34">
        <v>10612047.031450199</v>
      </c>
      <c r="AJ613" s="34">
        <v>0</v>
      </c>
      <c r="AK613" s="34">
        <v>0</v>
      </c>
      <c r="AL613" s="34">
        <v>0</v>
      </c>
      <c r="AM613" s="34">
        <v>2670614.5608000001</v>
      </c>
      <c r="AN613" s="39">
        <v>264895.48389999999</v>
      </c>
      <c r="AO613" s="40">
        <v>504056.42058942007</v>
      </c>
      <c r="AP613" s="114">
        <f>+N613-'Приложение №2'!E613</f>
        <v>0</v>
      </c>
      <c r="AQ613" s="36">
        <f>1367704.99-R306</f>
        <v>-250412.20564000006</v>
      </c>
      <c r="AR613" s="1">
        <f t="shared" si="217"/>
        <v>273341.64</v>
      </c>
      <c r="AS613" s="1">
        <f>+(K613*10+L613*20)*12*30</f>
        <v>9647352</v>
      </c>
      <c r="AT613" s="36">
        <f t="shared" si="210"/>
        <v>0</v>
      </c>
      <c r="AU613" s="36">
        <f>+P613-'[10]Приложение №1'!$P592</f>
        <v>0</v>
      </c>
      <c r="AV613" s="36">
        <f>+Q613-'[10]Приложение №1'!$Q592</f>
        <v>0</v>
      </c>
      <c r="AW613" s="36">
        <f>+R613-'[10]Приложение №1'!$R592</f>
        <v>0</v>
      </c>
      <c r="AX613" s="36">
        <f>+S613-'[10]Приложение №1'!$S592</f>
        <v>0</v>
      </c>
      <c r="AY613" s="36">
        <f>+T613-'[10]Приложение №1'!$T592</f>
        <v>0</v>
      </c>
    </row>
    <row r="614" spans="1:51" x14ac:dyDescent="0.25">
      <c r="A614" s="100">
        <f t="shared" si="212"/>
        <v>598</v>
      </c>
      <c r="B614" s="101">
        <f t="shared" si="213"/>
        <v>143</v>
      </c>
      <c r="C614" s="92" t="s">
        <v>73</v>
      </c>
      <c r="D614" s="92" t="s">
        <v>361</v>
      </c>
      <c r="E614" s="93">
        <v>1978</v>
      </c>
      <c r="F614" s="93">
        <v>2013</v>
      </c>
      <c r="G614" s="93" t="s">
        <v>52</v>
      </c>
      <c r="H614" s="93">
        <v>4</v>
      </c>
      <c r="I614" s="93">
        <v>4</v>
      </c>
      <c r="J614" s="52">
        <v>3896.3</v>
      </c>
      <c r="K614" s="52">
        <v>3202.2</v>
      </c>
      <c r="L614" s="52">
        <v>496.4</v>
      </c>
      <c r="M614" s="94">
        <v>146</v>
      </c>
      <c r="N614" s="78">
        <f t="shared" si="215"/>
        <v>6411133.2599999998</v>
      </c>
      <c r="O614" s="52"/>
      <c r="P614" s="79"/>
      <c r="Q614" s="79"/>
      <c r="R614" s="79">
        <f>+AQ614+AR614</f>
        <v>1567951.74</v>
      </c>
      <c r="S614" s="79">
        <f>+'Приложение №2'!E614-'Приложение №1'!R614</f>
        <v>4843181.5199999996</v>
      </c>
      <c r="T614" s="79">
        <v>0</v>
      </c>
      <c r="U614" s="79">
        <f t="shared" si="208"/>
        <v>2002.1026981450254</v>
      </c>
      <c r="V614" s="79">
        <v>1310.2830200640001</v>
      </c>
      <c r="W614" s="95" t="s">
        <v>623</v>
      </c>
      <c r="X614" s="36" t="e">
        <f>+#REF!-'[1]Приложение №1'!$P1086</f>
        <v>#REF!</v>
      </c>
      <c r="Z614" s="38">
        <f t="shared" si="216"/>
        <v>7985643.379999999</v>
      </c>
      <c r="AA614" s="34">
        <v>5709280.8574947594</v>
      </c>
      <c r="AB614" s="34">
        <v>0</v>
      </c>
      <c r="AC614" s="34">
        <v>0</v>
      </c>
      <c r="AD614" s="34">
        <v>0</v>
      </c>
      <c r="AE614" s="34">
        <v>1063162.7663680802</v>
      </c>
      <c r="AF614" s="34"/>
      <c r="AG614" s="34">
        <v>0</v>
      </c>
      <c r="AH614" s="34">
        <v>0</v>
      </c>
      <c r="AI614" s="34">
        <v>0</v>
      </c>
      <c r="AJ614" s="34">
        <v>0</v>
      </c>
      <c r="AK614" s="34">
        <v>0</v>
      </c>
      <c r="AL614" s="34">
        <v>0</v>
      </c>
      <c r="AM614" s="34">
        <v>985243.69680000003</v>
      </c>
      <c r="AN614" s="39">
        <v>79856.433799999999</v>
      </c>
      <c r="AO614" s="40">
        <v>148099.62553716</v>
      </c>
      <c r="AP614" s="114">
        <f>+N614-'Приложение №2'!E614</f>
        <v>0</v>
      </c>
      <c r="AQ614" s="1">
        <f>1243271.94-103210.2</f>
        <v>1140061.74</v>
      </c>
      <c r="AR614" s="1">
        <f t="shared" si="217"/>
        <v>427890</v>
      </c>
      <c r="AS614" s="1">
        <f>+(K614*10+L614*20)*12*30</f>
        <v>15102000</v>
      </c>
      <c r="AT614" s="36">
        <f t="shared" si="210"/>
        <v>-10258818.48</v>
      </c>
      <c r="AU614" s="36">
        <f>+P614-'[10]Приложение №1'!$P593</f>
        <v>0</v>
      </c>
      <c r="AV614" s="36">
        <f>+Q614-'[10]Приложение №1'!$Q593</f>
        <v>0</v>
      </c>
      <c r="AW614" s="36">
        <f>+R614-'[10]Приложение №1'!$R593</f>
        <v>0</v>
      </c>
      <c r="AX614" s="36">
        <f>+S614-'[10]Приложение №1'!$S593</f>
        <v>0</v>
      </c>
      <c r="AY614" s="36">
        <f>+T614-'[10]Приложение №1'!$T593</f>
        <v>0</v>
      </c>
    </row>
    <row r="615" spans="1:51" x14ac:dyDescent="0.25">
      <c r="A615" s="100">
        <f t="shared" si="212"/>
        <v>599</v>
      </c>
      <c r="B615" s="101">
        <f t="shared" si="213"/>
        <v>144</v>
      </c>
      <c r="C615" s="92" t="s">
        <v>73</v>
      </c>
      <c r="D615" s="92" t="s">
        <v>362</v>
      </c>
      <c r="E615" s="93">
        <v>1964</v>
      </c>
      <c r="F615" s="93">
        <v>2009</v>
      </c>
      <c r="G615" s="93" t="s">
        <v>45</v>
      </c>
      <c r="H615" s="93">
        <v>4</v>
      </c>
      <c r="I615" s="93">
        <v>2</v>
      </c>
      <c r="J615" s="52">
        <v>1462.3</v>
      </c>
      <c r="K615" s="52">
        <v>1198.5999999999999</v>
      </c>
      <c r="L615" s="52">
        <v>42.9</v>
      </c>
      <c r="M615" s="94">
        <v>60</v>
      </c>
      <c r="N615" s="78">
        <f t="shared" si="215"/>
        <v>19780526.76326644</v>
      </c>
      <c r="O615" s="52"/>
      <c r="P615" s="79">
        <v>3352595.9358166102</v>
      </c>
      <c r="Q615" s="79"/>
      <c r="R615" s="79">
        <f>+AQ615+AR615</f>
        <v>1864767.02</v>
      </c>
      <c r="S615" s="79">
        <f>+AS615</f>
        <v>4623840</v>
      </c>
      <c r="T615" s="79">
        <f>+'Приложение №2'!E615-'Приложение №1'!P615-'Приложение №1'!R615-'Приложение №1'!S615</f>
        <v>9939323.8074498307</v>
      </c>
      <c r="U615" s="79">
        <f t="shared" si="208"/>
        <v>16503.02583286037</v>
      </c>
      <c r="V615" s="79">
        <v>1311.2830200640001</v>
      </c>
      <c r="W615" s="95" t="s">
        <v>623</v>
      </c>
      <c r="X615" s="36" t="e">
        <f>+#REF!-'[1]Приложение №1'!$P1087</f>
        <v>#REF!</v>
      </c>
      <c r="Z615" s="38">
        <f t="shared" si="216"/>
        <v>20418803.97526928</v>
      </c>
      <c r="AA615" s="34">
        <v>3233669.8007460004</v>
      </c>
      <c r="AB615" s="34">
        <v>1144519.81959</v>
      </c>
      <c r="AC615" s="34">
        <v>1220789.9808032832</v>
      </c>
      <c r="AD615" s="34">
        <v>768385.93582799996</v>
      </c>
      <c r="AE615" s="34">
        <v>553182.05875800003</v>
      </c>
      <c r="AF615" s="34"/>
      <c r="AG615" s="34">
        <v>117081.436122</v>
      </c>
      <c r="AH615" s="34">
        <v>0</v>
      </c>
      <c r="AI615" s="34">
        <v>5981715.0371580003</v>
      </c>
      <c r="AJ615" s="34">
        <v>0</v>
      </c>
      <c r="AK615" s="34">
        <v>3107129.5399619997</v>
      </c>
      <c r="AL615" s="34">
        <v>3344141.2588049173</v>
      </c>
      <c r="AM615" s="34">
        <v>451116.49</v>
      </c>
      <c r="AN615" s="34">
        <v>71289.704895854607</v>
      </c>
      <c r="AO615" s="40">
        <v>425782.9126012288</v>
      </c>
      <c r="AP615" s="114">
        <f>+N615-'Приложение №2'!E615</f>
        <v>0</v>
      </c>
      <c r="AQ615" s="1">
        <f>1820010.79-86252.57</f>
        <v>1733758.22</v>
      </c>
      <c r="AR615" s="1">
        <f t="shared" si="217"/>
        <v>131008.8</v>
      </c>
      <c r="AS615" s="1">
        <f>+(K615*10+L615*20)*12*30</f>
        <v>4623840</v>
      </c>
      <c r="AT615" s="36">
        <f t="shared" si="210"/>
        <v>0</v>
      </c>
      <c r="AU615" s="36">
        <f>+P615-'[10]Приложение №1'!$P594</f>
        <v>0</v>
      </c>
      <c r="AV615" s="36">
        <f>+Q615-'[10]Приложение №1'!$Q594</f>
        <v>0</v>
      </c>
      <c r="AW615" s="36">
        <f>+R615-'[10]Приложение №1'!$R594</f>
        <v>0</v>
      </c>
      <c r="AX615" s="36">
        <f>+S615-'[10]Приложение №1'!$S594</f>
        <v>0</v>
      </c>
      <c r="AY615" s="36">
        <f>+T615-'[10]Приложение №1'!$T594</f>
        <v>0</v>
      </c>
    </row>
    <row r="616" spans="1:51" x14ac:dyDescent="0.25">
      <c r="A616" s="100">
        <f t="shared" si="212"/>
        <v>600</v>
      </c>
      <c r="B616" s="101">
        <f t="shared" si="213"/>
        <v>145</v>
      </c>
      <c r="C616" s="92" t="s">
        <v>73</v>
      </c>
      <c r="D616" s="92" t="s">
        <v>200</v>
      </c>
      <c r="E616" s="93">
        <v>1972</v>
      </c>
      <c r="F616" s="93">
        <v>2013</v>
      </c>
      <c r="G616" s="93" t="s">
        <v>52</v>
      </c>
      <c r="H616" s="93">
        <v>4</v>
      </c>
      <c r="I616" s="93">
        <v>4</v>
      </c>
      <c r="J616" s="52">
        <v>4681.66</v>
      </c>
      <c r="K616" s="52">
        <v>3441.2</v>
      </c>
      <c r="L616" s="52">
        <v>0</v>
      </c>
      <c r="M616" s="94">
        <v>142</v>
      </c>
      <c r="N616" s="78">
        <f t="shared" si="215"/>
        <v>8007344.6621759981</v>
      </c>
      <c r="O616" s="52"/>
      <c r="P616" s="79"/>
      <c r="Q616" s="79"/>
      <c r="R616" s="79">
        <f>+AQ616+AR616</f>
        <v>669586.68582399981</v>
      </c>
      <c r="S616" s="79">
        <f>+'Приложение №2'!E616-'Приложение №1'!R616</f>
        <v>7337757.9763519987</v>
      </c>
      <c r="T616" s="79">
        <v>0</v>
      </c>
      <c r="U616" s="79">
        <f t="shared" si="208"/>
        <v>2326.9047605997903</v>
      </c>
      <c r="V616" s="79">
        <v>1312.2830200640001</v>
      </c>
      <c r="W616" s="95" t="s">
        <v>623</v>
      </c>
      <c r="X616" s="36" t="e">
        <f>+#REF!-'[1]Приложение №1'!$P1166</f>
        <v>#REF!</v>
      </c>
      <c r="Z616" s="38">
        <f t="shared" si="216"/>
        <v>10554632.254175998</v>
      </c>
      <c r="AA616" s="34">
        <v>0</v>
      </c>
      <c r="AB616" s="34">
        <v>0</v>
      </c>
      <c r="AC616" s="34">
        <v>0</v>
      </c>
      <c r="AD616" s="34">
        <v>0</v>
      </c>
      <c r="AE616" s="34">
        <v>1346569.54</v>
      </c>
      <c r="AF616" s="34"/>
      <c r="AG616" s="34">
        <v>0</v>
      </c>
      <c r="AH616" s="34">
        <v>0</v>
      </c>
      <c r="AI616" s="34">
        <v>0</v>
      </c>
      <c r="AJ616" s="34">
        <v>0</v>
      </c>
      <c r="AK616" s="34">
        <v>0</v>
      </c>
      <c r="AL616" s="34">
        <v>7829891.4404087989</v>
      </c>
      <c r="AM616" s="34">
        <v>1108317.8799999999</v>
      </c>
      <c r="AN616" s="39">
        <v>92400.171999999991</v>
      </c>
      <c r="AO616" s="40">
        <v>177453.22176719998</v>
      </c>
      <c r="AP616" s="114">
        <f>+N616-'Приложение №2'!E616</f>
        <v>0</v>
      </c>
      <c r="AQ616" s="36">
        <f>1671383.18-R311</f>
        <v>318584.2858239999</v>
      </c>
      <c r="AR616" s="1">
        <f t="shared" si="217"/>
        <v>351002.39999999997</v>
      </c>
      <c r="AS616" s="1">
        <f>+(K616*10+L616*20)*12*30-S311</f>
        <v>12388320</v>
      </c>
      <c r="AT616" s="36">
        <f t="shared" si="210"/>
        <v>-5050562.0236480013</v>
      </c>
      <c r="AU616" s="36">
        <f>+P616-'[10]Приложение №1'!$P595</f>
        <v>0</v>
      </c>
      <c r="AV616" s="36">
        <f>+Q616-'[10]Приложение №1'!$Q595</f>
        <v>0</v>
      </c>
      <c r="AW616" s="36">
        <f>+R616-'[10]Приложение №1'!$R595</f>
        <v>0</v>
      </c>
      <c r="AX616" s="36">
        <f>+S616-'[10]Приложение №1'!$S595</f>
        <v>0</v>
      </c>
      <c r="AY616" s="36">
        <f>+T616-'[10]Приложение №1'!$T595</f>
        <v>0</v>
      </c>
    </row>
    <row r="617" spans="1:51" x14ac:dyDescent="0.25">
      <c r="A617" s="100">
        <f t="shared" si="212"/>
        <v>601</v>
      </c>
      <c r="B617" s="101">
        <f t="shared" si="213"/>
        <v>146</v>
      </c>
      <c r="C617" s="92" t="s">
        <v>73</v>
      </c>
      <c r="D617" s="92" t="s">
        <v>366</v>
      </c>
      <c r="E617" s="93">
        <v>1988</v>
      </c>
      <c r="F617" s="93">
        <v>1988</v>
      </c>
      <c r="G617" s="93" t="s">
        <v>45</v>
      </c>
      <c r="H617" s="93">
        <v>4</v>
      </c>
      <c r="I617" s="93">
        <v>3</v>
      </c>
      <c r="J617" s="52">
        <v>2941.3</v>
      </c>
      <c r="K617" s="52">
        <v>2307</v>
      </c>
      <c r="L617" s="52">
        <v>634.29999999999995</v>
      </c>
      <c r="M617" s="94">
        <v>71</v>
      </c>
      <c r="N617" s="78">
        <f t="shared" si="215"/>
        <v>5881515.5899999999</v>
      </c>
      <c r="O617" s="52"/>
      <c r="P617" s="79"/>
      <c r="Q617" s="79"/>
      <c r="R617" s="79">
        <f>+AQ617+AR617</f>
        <v>2027468.3699999999</v>
      </c>
      <c r="S617" s="79">
        <f>+'Приложение №2'!E617-'Приложение №1'!R617</f>
        <v>3854047.2199999997</v>
      </c>
      <c r="T617" s="79">
        <v>0</v>
      </c>
      <c r="U617" s="79">
        <f t="shared" si="208"/>
        <v>2549.421582141309</v>
      </c>
      <c r="V617" s="79">
        <v>1313.2830200640001</v>
      </c>
      <c r="W617" s="95" t="s">
        <v>623</v>
      </c>
      <c r="X617" s="36" t="e">
        <f>+#REF!-'[1]Приложение №1'!$P1092</f>
        <v>#REF!</v>
      </c>
      <c r="Z617" s="38">
        <f t="shared" si="216"/>
        <v>5881515.5899999999</v>
      </c>
      <c r="AA617" s="34">
        <v>0</v>
      </c>
      <c r="AB617" s="34">
        <v>0</v>
      </c>
      <c r="AC617" s="34">
        <v>0</v>
      </c>
      <c r="AD617" s="34">
        <v>0</v>
      </c>
      <c r="AE617" s="34">
        <v>0</v>
      </c>
      <c r="AF617" s="34"/>
      <c r="AG617" s="34">
        <v>0</v>
      </c>
      <c r="AH617" s="34">
        <v>0</v>
      </c>
      <c r="AI617" s="34">
        <v>0</v>
      </c>
      <c r="AJ617" s="34">
        <v>0</v>
      </c>
      <c r="AK617" s="34">
        <v>5547799.158590666</v>
      </c>
      <c r="AL617" s="34">
        <v>0</v>
      </c>
      <c r="AM617" s="34">
        <v>176500.30000340639</v>
      </c>
      <c r="AN617" s="34">
        <v>35897</v>
      </c>
      <c r="AO617" s="40">
        <v>121319.13140592711</v>
      </c>
      <c r="AP617" s="114">
        <f>+N617-'Приложение №2'!E617</f>
        <v>0</v>
      </c>
      <c r="AQ617" s="1">
        <v>1662757.17</v>
      </c>
      <c r="AR617" s="1">
        <f t="shared" si="217"/>
        <v>364711.2</v>
      </c>
      <c r="AS617" s="1">
        <f>+(K617*10+L617*20)*12*30</f>
        <v>12872160</v>
      </c>
      <c r="AT617" s="36">
        <f t="shared" si="210"/>
        <v>-9018112.7800000012</v>
      </c>
      <c r="AU617" s="36">
        <f>+P617-'[10]Приложение №1'!$P596</f>
        <v>0</v>
      </c>
      <c r="AV617" s="36">
        <f>+Q617-'[10]Приложение №1'!$Q596</f>
        <v>0</v>
      </c>
      <c r="AW617" s="36">
        <f>+R617-'[10]Приложение №1'!$R596</f>
        <v>0</v>
      </c>
      <c r="AX617" s="36">
        <f>+S617-'[10]Приложение №1'!$S596</f>
        <v>0</v>
      </c>
      <c r="AY617" s="36">
        <f>+T617-'[10]Приложение №1'!$T596</f>
        <v>0</v>
      </c>
    </row>
    <row r="618" spans="1:51" x14ac:dyDescent="0.25">
      <c r="A618" s="100">
        <f t="shared" si="212"/>
        <v>602</v>
      </c>
      <c r="B618" s="101">
        <f t="shared" si="213"/>
        <v>147</v>
      </c>
      <c r="C618" s="92" t="s">
        <v>73</v>
      </c>
      <c r="D618" s="92" t="s">
        <v>367</v>
      </c>
      <c r="E618" s="93">
        <v>1980</v>
      </c>
      <c r="F618" s="93">
        <v>2008</v>
      </c>
      <c r="G618" s="93" t="s">
        <v>52</v>
      </c>
      <c r="H618" s="93">
        <v>5</v>
      </c>
      <c r="I618" s="93">
        <v>6</v>
      </c>
      <c r="J618" s="52">
        <v>7149.4</v>
      </c>
      <c r="K618" s="52">
        <v>6325.2</v>
      </c>
      <c r="L618" s="52">
        <v>0</v>
      </c>
      <c r="M618" s="94">
        <v>293</v>
      </c>
      <c r="N618" s="78">
        <f t="shared" si="215"/>
        <v>37045747.3191</v>
      </c>
      <c r="O618" s="52"/>
      <c r="P618" s="79">
        <v>8196713.8379999995</v>
      </c>
      <c r="Q618" s="79"/>
      <c r="R618" s="79">
        <f>+AR618</f>
        <v>645170.4</v>
      </c>
      <c r="S618" s="79"/>
      <c r="T618" s="79">
        <f>+'Приложение №2'!E618-'Приложение №1'!P618-'Приложение №1'!R618-'Приложение №1'!S618</f>
        <v>28203863.081100002</v>
      </c>
      <c r="U618" s="79">
        <f t="shared" si="208"/>
        <v>5856.8499524283816</v>
      </c>
      <c r="V618" s="79">
        <v>1314.2830200640001</v>
      </c>
      <c r="W618" s="95" t="s">
        <v>623</v>
      </c>
      <c r="X618" s="36" t="e">
        <f>+#REF!-'[1]Приложение №1'!$P1436</f>
        <v>#REF!</v>
      </c>
      <c r="Z618" s="38">
        <f t="shared" si="216"/>
        <v>114548451.67</v>
      </c>
      <c r="AA618" s="34">
        <v>10489330.258041179</v>
      </c>
      <c r="AB618" s="34">
        <v>6066266.4462859211</v>
      </c>
      <c r="AC618" s="34">
        <v>6412492.7922270596</v>
      </c>
      <c r="AD618" s="34">
        <v>4889580.2685996005</v>
      </c>
      <c r="AE618" s="34">
        <v>1953287.2251610199</v>
      </c>
      <c r="AF618" s="34"/>
      <c r="AG618" s="34">
        <v>521212.05792599992</v>
      </c>
      <c r="AH618" s="34">
        <v>0</v>
      </c>
      <c r="AI618" s="34">
        <v>18672604.894377001</v>
      </c>
      <c r="AJ618" s="34">
        <v>0</v>
      </c>
      <c r="AK618" s="34">
        <v>36252968.326471262</v>
      </c>
      <c r="AL618" s="34">
        <v>14257827.475101</v>
      </c>
      <c r="AM618" s="34">
        <v>11711193.4519</v>
      </c>
      <c r="AN618" s="39">
        <v>1145484.5167</v>
      </c>
      <c r="AO618" s="40">
        <v>2176203.9572099601</v>
      </c>
      <c r="AP618" s="114">
        <f>+N618-'Приложение №2'!E618</f>
        <v>0</v>
      </c>
      <c r="AQ618" s="1">
        <v>3044323.81</v>
      </c>
      <c r="AR618" s="1">
        <f t="shared" si="217"/>
        <v>645170.4</v>
      </c>
      <c r="AS618" s="1">
        <f>+(K618*10+L618*20)*12*30</f>
        <v>22770720</v>
      </c>
      <c r="AT618" s="36">
        <f t="shared" si="210"/>
        <v>-22770720</v>
      </c>
      <c r="AU618" s="36">
        <f>+P618-'[10]Приложение №1'!$P597</f>
        <v>0</v>
      </c>
      <c r="AV618" s="36">
        <f>+Q618-'[10]Приложение №1'!$Q597</f>
        <v>0</v>
      </c>
      <c r="AW618" s="36">
        <f>+R618-'[10]Приложение №1'!$R597</f>
        <v>0</v>
      </c>
      <c r="AX618" s="36">
        <f>+S618-'[10]Приложение №1'!$S597</f>
        <v>0</v>
      </c>
      <c r="AY618" s="36">
        <f>+T618-'[10]Приложение №1'!$T597</f>
        <v>0</v>
      </c>
    </row>
    <row r="619" spans="1:51" x14ac:dyDescent="0.25">
      <c r="A619" s="100">
        <f t="shared" si="212"/>
        <v>603</v>
      </c>
      <c r="B619" s="101">
        <f t="shared" si="213"/>
        <v>148</v>
      </c>
      <c r="C619" s="92" t="s">
        <v>73</v>
      </c>
      <c r="D619" s="92" t="s">
        <v>206</v>
      </c>
      <c r="E619" s="93">
        <v>1994</v>
      </c>
      <c r="F619" s="93">
        <v>2013</v>
      </c>
      <c r="G619" s="93" t="s">
        <v>45</v>
      </c>
      <c r="H619" s="93">
        <v>4</v>
      </c>
      <c r="I619" s="93">
        <v>2</v>
      </c>
      <c r="J619" s="52">
        <v>1882.24</v>
      </c>
      <c r="K619" s="52">
        <v>1768.8</v>
      </c>
      <c r="L619" s="52">
        <v>0</v>
      </c>
      <c r="M619" s="94">
        <v>61</v>
      </c>
      <c r="N619" s="78">
        <f t="shared" si="215"/>
        <v>1573497.0647</v>
      </c>
      <c r="O619" s="52"/>
      <c r="P619" s="79"/>
      <c r="Q619" s="79"/>
      <c r="R619" s="79">
        <f>+AQ619+AR619</f>
        <v>991969.75</v>
      </c>
      <c r="S619" s="79">
        <f>+'Приложение №2'!E619-'Приложение №1'!R619</f>
        <v>581527.31469999999</v>
      </c>
      <c r="T619" s="79">
        <v>0</v>
      </c>
      <c r="U619" s="79">
        <f t="shared" si="208"/>
        <v>889.58450062189058</v>
      </c>
      <c r="V619" s="79">
        <v>1315.2830200640001</v>
      </c>
      <c r="W619" s="95" t="s">
        <v>623</v>
      </c>
      <c r="X619" s="36" t="e">
        <f>+#REF!-'[1]Приложение №1'!$P692</f>
        <v>#REF!</v>
      </c>
      <c r="Z619" s="38">
        <f t="shared" si="216"/>
        <v>6275488.2600000007</v>
      </c>
      <c r="AA619" s="34">
        <v>0</v>
      </c>
      <c r="AB619" s="34">
        <v>0</v>
      </c>
      <c r="AC619" s="34">
        <v>1539824.2275154199</v>
      </c>
      <c r="AD619" s="34">
        <v>0</v>
      </c>
      <c r="AE619" s="34">
        <v>0</v>
      </c>
      <c r="AF619" s="34"/>
      <c r="AG619" s="34">
        <v>0</v>
      </c>
      <c r="AH619" s="34">
        <v>0</v>
      </c>
      <c r="AI619" s="34">
        <v>0</v>
      </c>
      <c r="AJ619" s="34">
        <v>0</v>
      </c>
      <c r="AK619" s="34">
        <v>3925837.3744846201</v>
      </c>
      <c r="AL619" s="34">
        <v>0</v>
      </c>
      <c r="AM619" s="34">
        <v>627548.82600000012</v>
      </c>
      <c r="AN619" s="39">
        <v>62754.882599999997</v>
      </c>
      <c r="AO619" s="40">
        <v>119522.94939995998</v>
      </c>
      <c r="AP619" s="114">
        <f>+N619-'Приложение №2'!E619</f>
        <v>0</v>
      </c>
      <c r="AQ619" s="1">
        <v>811552.15</v>
      </c>
      <c r="AR619" s="1">
        <f t="shared" si="217"/>
        <v>180417.6</v>
      </c>
      <c r="AS619" s="1">
        <f>+(K619*10+L619*20)*12*30</f>
        <v>6367680</v>
      </c>
      <c r="AT619" s="36">
        <f t="shared" si="210"/>
        <v>-5786152.6853</v>
      </c>
      <c r="AU619" s="36">
        <f>+P619-'[10]Приложение №1'!$P598</f>
        <v>0</v>
      </c>
      <c r="AV619" s="36">
        <f>+Q619-'[10]Приложение №1'!$Q598</f>
        <v>0</v>
      </c>
      <c r="AW619" s="36">
        <f>+R619-'[10]Приложение №1'!$R598</f>
        <v>0</v>
      </c>
      <c r="AX619" s="36">
        <f>+S619-'[10]Приложение №1'!$S598</f>
        <v>0</v>
      </c>
      <c r="AY619" s="36">
        <f>+T619-'[10]Приложение №1'!$T598</f>
        <v>0</v>
      </c>
    </row>
    <row r="620" spans="1:51" x14ac:dyDescent="0.25">
      <c r="A620" s="100">
        <f t="shared" si="212"/>
        <v>604</v>
      </c>
      <c r="B620" s="101">
        <f t="shared" si="213"/>
        <v>149</v>
      </c>
      <c r="C620" s="92" t="s">
        <v>73</v>
      </c>
      <c r="D620" s="92" t="s">
        <v>370</v>
      </c>
      <c r="E620" s="93">
        <v>1993</v>
      </c>
      <c r="F620" s="93">
        <v>2013</v>
      </c>
      <c r="G620" s="93" t="s">
        <v>45</v>
      </c>
      <c r="H620" s="93">
        <v>5</v>
      </c>
      <c r="I620" s="93">
        <v>2</v>
      </c>
      <c r="J620" s="52">
        <v>2382.6999999999998</v>
      </c>
      <c r="K620" s="52">
        <v>2177.75</v>
      </c>
      <c r="L620" s="52">
        <v>0</v>
      </c>
      <c r="M620" s="94">
        <v>103</v>
      </c>
      <c r="N620" s="78">
        <f t="shared" si="215"/>
        <v>1136857.68</v>
      </c>
      <c r="O620" s="52"/>
      <c r="P620" s="79"/>
      <c r="Q620" s="79"/>
      <c r="R620" s="79">
        <f>+'Приложение №2'!E620</f>
        <v>1136857.68</v>
      </c>
      <c r="S620" s="79">
        <f>+'Приложение №2'!E620-'Приложение №1'!R620</f>
        <v>0</v>
      </c>
      <c r="T620" s="79">
        <v>0</v>
      </c>
      <c r="U620" s="79">
        <f t="shared" si="208"/>
        <v>522.03314430030991</v>
      </c>
      <c r="V620" s="79">
        <v>1316.2830200640001</v>
      </c>
      <c r="W620" s="95" t="s">
        <v>623</v>
      </c>
      <c r="X620" s="36" t="e">
        <f>+#REF!-'[1]Приложение №1'!$P1484</f>
        <v>#REF!</v>
      </c>
      <c r="Z620" s="38">
        <f t="shared" si="216"/>
        <v>1112857.68</v>
      </c>
      <c r="AA620" s="34">
        <v>0</v>
      </c>
      <c r="AB620" s="34">
        <v>0</v>
      </c>
      <c r="AC620" s="34">
        <v>0</v>
      </c>
      <c r="AD620" s="34">
        <v>0</v>
      </c>
      <c r="AE620" s="34">
        <v>974016.82475999987</v>
      </c>
      <c r="AF620" s="34"/>
      <c r="AG620" s="34">
        <v>0</v>
      </c>
      <c r="AH620" s="34">
        <v>0</v>
      </c>
      <c r="AI620" s="34">
        <v>0</v>
      </c>
      <c r="AJ620" s="34">
        <v>0</v>
      </c>
      <c r="AK620" s="34">
        <v>0</v>
      </c>
      <c r="AL620" s="34">
        <v>0</v>
      </c>
      <c r="AM620" s="34">
        <v>89216.27</v>
      </c>
      <c r="AN620" s="34">
        <v>28324.81</v>
      </c>
      <c r="AO620" s="40">
        <v>21299.775239999999</v>
      </c>
      <c r="AP620" s="114">
        <f>+N620-'Приложение №2'!E620</f>
        <v>0</v>
      </c>
      <c r="AQ620" s="1">
        <v>1043569.01</v>
      </c>
      <c r="AR620" s="1">
        <f t="shared" si="217"/>
        <v>222130.5</v>
      </c>
      <c r="AS620" s="1">
        <f>+(K620*10+L620*20)*12*30</f>
        <v>7839900</v>
      </c>
      <c r="AT620" s="36">
        <f t="shared" si="210"/>
        <v>-7839900</v>
      </c>
      <c r="AU620" s="36">
        <f>+P620-'[10]Приложение №1'!$P599</f>
        <v>0</v>
      </c>
      <c r="AV620" s="36">
        <f>+Q620-'[10]Приложение №1'!$Q599</f>
        <v>0</v>
      </c>
      <c r="AW620" s="36">
        <f>+R620-'[10]Приложение №1'!$R599</f>
        <v>0</v>
      </c>
      <c r="AX620" s="36">
        <f>+S620-'[10]Приложение №1'!$S599</f>
        <v>0</v>
      </c>
      <c r="AY620" s="36">
        <f>+T620-'[10]Приложение №1'!$T599</f>
        <v>0</v>
      </c>
    </row>
    <row r="621" spans="1:51" x14ac:dyDescent="0.25">
      <c r="A621" s="100">
        <f t="shared" si="212"/>
        <v>605</v>
      </c>
      <c r="B621" s="101">
        <f t="shared" si="213"/>
        <v>150</v>
      </c>
      <c r="C621" s="92" t="s">
        <v>73</v>
      </c>
      <c r="D621" s="92" t="s">
        <v>371</v>
      </c>
      <c r="E621" s="93">
        <v>1968</v>
      </c>
      <c r="F621" s="93">
        <v>2013</v>
      </c>
      <c r="G621" s="93" t="s">
        <v>45</v>
      </c>
      <c r="H621" s="93">
        <v>4</v>
      </c>
      <c r="I621" s="93">
        <v>4</v>
      </c>
      <c r="J621" s="52">
        <v>2661.8</v>
      </c>
      <c r="K621" s="52">
        <v>2457.1999999999998</v>
      </c>
      <c r="L621" s="52">
        <v>0</v>
      </c>
      <c r="M621" s="94">
        <v>113</v>
      </c>
      <c r="N621" s="78">
        <f t="shared" si="215"/>
        <v>2536945.4940698305</v>
      </c>
      <c r="O621" s="52"/>
      <c r="P621" s="79"/>
      <c r="Q621" s="79"/>
      <c r="R621" s="79">
        <f>+AQ621+AR621</f>
        <v>1428033.91</v>
      </c>
      <c r="S621" s="79">
        <f>+'Приложение №2'!E621-'Приложение №1'!R621</f>
        <v>1108911.5840698306</v>
      </c>
      <c r="T621" s="79">
        <v>0</v>
      </c>
      <c r="U621" s="79">
        <f t="shared" si="208"/>
        <v>1032.4538068003544</v>
      </c>
      <c r="V621" s="79">
        <v>1317.2830200640001</v>
      </c>
      <c r="W621" s="95" t="s">
        <v>623</v>
      </c>
      <c r="X621" s="36" t="e">
        <f>+#REF!-'[1]Приложение №1'!$P1098</f>
        <v>#REF!</v>
      </c>
      <c r="Z621" s="38">
        <f t="shared" si="216"/>
        <v>3827984.7964527905</v>
      </c>
      <c r="AA621" s="34">
        <v>0</v>
      </c>
      <c r="AB621" s="34">
        <v>2230881.5159207908</v>
      </c>
      <c r="AC621" s="34">
        <v>0</v>
      </c>
      <c r="AD621" s="34">
        <v>0</v>
      </c>
      <c r="AE621" s="34">
        <v>1122695.9924879998</v>
      </c>
      <c r="AF621" s="34"/>
      <c r="AG621" s="34">
        <v>226983.177624</v>
      </c>
      <c r="AH621" s="34">
        <v>0</v>
      </c>
      <c r="AI621" s="34">
        <v>0</v>
      </c>
      <c r="AJ621" s="34">
        <v>0</v>
      </c>
      <c r="AK621" s="34">
        <v>0</v>
      </c>
      <c r="AL621" s="34">
        <v>0</v>
      </c>
      <c r="AM621" s="34">
        <v>128061.95</v>
      </c>
      <c r="AN621" s="34">
        <v>41062.550000000003</v>
      </c>
      <c r="AO621" s="40">
        <v>78299.610419999997</v>
      </c>
      <c r="AP621" s="114">
        <f>+N621-'Приложение №2'!E621</f>
        <v>0</v>
      </c>
      <c r="AQ621" s="1">
        <v>1177399.51</v>
      </c>
      <c r="AR621" s="1">
        <f t="shared" si="217"/>
        <v>250634.4</v>
      </c>
      <c r="AS621" s="1">
        <f>+(K621*10+L621*20)*12*30</f>
        <v>8845920</v>
      </c>
      <c r="AT621" s="36">
        <f t="shared" si="210"/>
        <v>-7737008.4159301696</v>
      </c>
      <c r="AU621" s="36">
        <f>+P621-'[10]Приложение №1'!$P600</f>
        <v>0</v>
      </c>
      <c r="AV621" s="36">
        <f>+Q621-'[10]Приложение №1'!$Q600</f>
        <v>0</v>
      </c>
      <c r="AW621" s="36">
        <f>+R621-'[10]Приложение №1'!$R600</f>
        <v>0</v>
      </c>
      <c r="AX621" s="36">
        <f>+S621-'[10]Приложение №1'!$S600</f>
        <v>0</v>
      </c>
      <c r="AY621" s="36">
        <f>+T621-'[10]Приложение №1'!$T600</f>
        <v>0</v>
      </c>
    </row>
    <row r="622" spans="1:51" x14ac:dyDescent="0.25">
      <c r="A622" s="100">
        <f t="shared" si="212"/>
        <v>606</v>
      </c>
      <c r="B622" s="101">
        <f t="shared" si="213"/>
        <v>151</v>
      </c>
      <c r="C622" s="92" t="s">
        <v>73</v>
      </c>
      <c r="D622" s="92" t="s">
        <v>208</v>
      </c>
      <c r="E622" s="93">
        <v>1973</v>
      </c>
      <c r="F622" s="93">
        <v>2011</v>
      </c>
      <c r="G622" s="93" t="s">
        <v>45</v>
      </c>
      <c r="H622" s="93">
        <v>5</v>
      </c>
      <c r="I622" s="93">
        <v>4</v>
      </c>
      <c r="J622" s="52">
        <v>3343.7</v>
      </c>
      <c r="K622" s="52">
        <v>3061.9</v>
      </c>
      <c r="L622" s="52">
        <v>0</v>
      </c>
      <c r="M622" s="94">
        <v>160</v>
      </c>
      <c r="N622" s="78">
        <f t="shared" si="215"/>
        <v>2783871.0411000005</v>
      </c>
      <c r="O622" s="52"/>
      <c r="P622" s="79">
        <v>703831.2975000001</v>
      </c>
      <c r="Q622" s="79"/>
      <c r="R622" s="79">
        <f>+AR622</f>
        <v>312313.8</v>
      </c>
      <c r="S622" s="79">
        <f>+'Приложение №2'!E622-'Приложение №1'!P622-R622</f>
        <v>1767725.9436000003</v>
      </c>
      <c r="T622" s="79">
        <f>+'Приложение №2'!E622-'Приложение №1'!P622-'Приложение №1'!Q622-'Приложение №1'!R622-'Приложение №1'!S622</f>
        <v>0</v>
      </c>
      <c r="U622" s="79">
        <f t="shared" si="208"/>
        <v>909.19724390084605</v>
      </c>
      <c r="V622" s="79">
        <v>1318.2830200640001</v>
      </c>
      <c r="W622" s="95" t="s">
        <v>623</v>
      </c>
      <c r="X622" s="36" t="e">
        <f>+#REF!-'[1]Приложение №1'!$P1178</f>
        <v>#REF!</v>
      </c>
      <c r="Z622" s="38">
        <f t="shared" si="216"/>
        <v>26291754.259999998</v>
      </c>
      <c r="AA622" s="34">
        <v>0</v>
      </c>
      <c r="AB622" s="34">
        <v>0</v>
      </c>
      <c r="AC622" s="34">
        <v>2724296.2008204604</v>
      </c>
      <c r="AD622" s="34">
        <v>0</v>
      </c>
      <c r="AE622" s="34">
        <v>0</v>
      </c>
      <c r="AF622" s="34"/>
      <c r="AG622" s="34">
        <v>0</v>
      </c>
      <c r="AH622" s="34">
        <v>0</v>
      </c>
      <c r="AI622" s="34">
        <v>13377560.538169799</v>
      </c>
      <c r="AJ622" s="34">
        <v>0</v>
      </c>
      <c r="AK622" s="34">
        <v>6945691.3623090005</v>
      </c>
      <c r="AL622" s="34">
        <v>0</v>
      </c>
      <c r="AM622" s="34">
        <v>2477285.4183</v>
      </c>
      <c r="AN622" s="39">
        <v>262917.54259999999</v>
      </c>
      <c r="AO622" s="40">
        <v>504003.19780074002</v>
      </c>
      <c r="AP622" s="114">
        <f>+N622-'Приложение №2'!E622</f>
        <v>0</v>
      </c>
      <c r="AQ622" s="36">
        <f>1384488.01-R326</f>
        <v>-312313.80000000005</v>
      </c>
      <c r="AR622" s="1">
        <f t="shared" si="217"/>
        <v>312313.8</v>
      </c>
      <c r="AS622" s="1">
        <f>+(K622*10+L622*20)*12*30-S326</f>
        <v>5652010.7351698</v>
      </c>
      <c r="AT622" s="36">
        <f t="shared" si="210"/>
        <v>-3884284.7915697997</v>
      </c>
      <c r="AU622" s="36">
        <f>+P622-'[10]Приложение №1'!$P601</f>
        <v>0</v>
      </c>
      <c r="AV622" s="36">
        <f>+Q622-'[10]Приложение №1'!$Q601</f>
        <v>0</v>
      </c>
      <c r="AW622" s="36">
        <f>+R622-'[10]Приложение №1'!$R601</f>
        <v>0</v>
      </c>
      <c r="AX622" s="36">
        <f>+S622-'[10]Приложение №1'!$S601</f>
        <v>0</v>
      </c>
      <c r="AY622" s="36">
        <f>+T622-'[10]Приложение №1'!$T601</f>
        <v>0</v>
      </c>
    </row>
    <row r="623" spans="1:51" s="43" customFormat="1" x14ac:dyDescent="0.25">
      <c r="A623" s="100">
        <f t="shared" si="212"/>
        <v>607</v>
      </c>
      <c r="B623" s="101">
        <f t="shared" si="213"/>
        <v>152</v>
      </c>
      <c r="C623" s="92" t="s">
        <v>572</v>
      </c>
      <c r="D623" s="92" t="s">
        <v>701</v>
      </c>
      <c r="E623" s="93" t="s">
        <v>589</v>
      </c>
      <c r="F623" s="93"/>
      <c r="G623" s="93" t="s">
        <v>577</v>
      </c>
      <c r="H623" s="93" t="s">
        <v>586</v>
      </c>
      <c r="I623" s="93" t="s">
        <v>583</v>
      </c>
      <c r="J623" s="52">
        <v>4845.3999999999996</v>
      </c>
      <c r="K623" s="52">
        <v>4280.6000000000004</v>
      </c>
      <c r="L623" s="52">
        <v>0</v>
      </c>
      <c r="M623" s="94">
        <v>179</v>
      </c>
      <c r="N623" s="78">
        <f t="shared" si="215"/>
        <v>1970236.371824</v>
      </c>
      <c r="O623" s="52">
        <v>0</v>
      </c>
      <c r="P623" s="79"/>
      <c r="Q623" s="79">
        <v>0</v>
      </c>
      <c r="R623" s="79">
        <f>+'Приложение №2'!E623</f>
        <v>1970236.371824</v>
      </c>
      <c r="S623" s="79">
        <f>+'Приложение №2'!E623-'Приложение №1'!R623</f>
        <v>0</v>
      </c>
      <c r="T623" s="79">
        <v>0</v>
      </c>
      <c r="U623" s="79">
        <f t="shared" si="208"/>
        <v>460.27107691071342</v>
      </c>
      <c r="V623" s="79">
        <v>1319.2830200640001</v>
      </c>
      <c r="W623" s="95" t="s">
        <v>623</v>
      </c>
      <c r="X623" s="43">
        <v>1666495.72</v>
      </c>
      <c r="Y623" s="43">
        <f>+(K623*9.1+L623*18.19)*12</f>
        <v>467441.52</v>
      </c>
      <c r="Z623" s="128"/>
      <c r="AA623" s="130">
        <f>+N623-'[4]Приложение № 2'!E567</f>
        <v>-2074232.6981760003</v>
      </c>
      <c r="AB623" s="128"/>
      <c r="AC623" s="128"/>
      <c r="AD623" s="130">
        <f>+N623-'[4]Приложение № 2'!E567</f>
        <v>-2074232.6981760003</v>
      </c>
      <c r="AE623" s="128"/>
      <c r="AF623" s="128"/>
      <c r="AG623" s="128"/>
      <c r="AH623" s="128"/>
      <c r="AI623" s="128"/>
      <c r="AJ623" s="128"/>
      <c r="AK623" s="128"/>
      <c r="AL623" s="128"/>
      <c r="AM623" s="128"/>
      <c r="AN623" s="128"/>
      <c r="AO623" s="128"/>
      <c r="AP623" s="114">
        <f>+N623-'Приложение №2'!E623</f>
        <v>0</v>
      </c>
      <c r="AQ623" s="43">
        <v>2073658.7</v>
      </c>
      <c r="AR623" s="1">
        <f t="shared" si="217"/>
        <v>436621.2</v>
      </c>
      <c r="AS623" s="1">
        <f>+(K623*10+L623*20)*12*30</f>
        <v>15410160</v>
      </c>
      <c r="AT623" s="36">
        <f t="shared" si="210"/>
        <v>-15410160</v>
      </c>
      <c r="AU623" s="36">
        <f>+P623-'[10]Приложение №1'!$P602</f>
        <v>0</v>
      </c>
      <c r="AV623" s="36">
        <f>+Q623-'[10]Приложение №1'!$Q602</f>
        <v>0</v>
      </c>
      <c r="AW623" s="36">
        <f>+R623-'[10]Приложение №1'!$R602</f>
        <v>0</v>
      </c>
      <c r="AX623" s="36">
        <f>+S623-'[10]Приложение №1'!$S602</f>
        <v>0</v>
      </c>
      <c r="AY623" s="36">
        <f>+T623-'[10]Приложение №1'!$T602</f>
        <v>0</v>
      </c>
    </row>
    <row r="624" spans="1:51" s="43" customFormat="1" x14ac:dyDescent="0.25">
      <c r="A624" s="100">
        <f t="shared" si="212"/>
        <v>608</v>
      </c>
      <c r="B624" s="101">
        <f t="shared" si="213"/>
        <v>153</v>
      </c>
      <c r="C624" s="92" t="s">
        <v>629</v>
      </c>
      <c r="D624" s="92" t="s">
        <v>702</v>
      </c>
      <c r="E624" s="93" t="s">
        <v>573</v>
      </c>
      <c r="F624" s="93"/>
      <c r="G624" s="93" t="s">
        <v>574</v>
      </c>
      <c r="H624" s="93" t="s">
        <v>575</v>
      </c>
      <c r="I624" s="93" t="s">
        <v>576</v>
      </c>
      <c r="J624" s="52">
        <v>6086.8</v>
      </c>
      <c r="K624" s="52">
        <v>4850.1000000000004</v>
      </c>
      <c r="L624" s="52">
        <v>66.400000000000006</v>
      </c>
      <c r="M624" s="94">
        <v>164</v>
      </c>
      <c r="N624" s="78">
        <f>SUM(O624:S624)</f>
        <v>7182720</v>
      </c>
      <c r="O624" s="52">
        <v>0</v>
      </c>
      <c r="P624" s="79">
        <f>+'Приложение №2'!E624-'Приложение №1'!R624</f>
        <v>3904301.1978000002</v>
      </c>
      <c r="Q624" s="79">
        <v>0</v>
      </c>
      <c r="R624" s="79">
        <v>3278418.8021999998</v>
      </c>
      <c r="S624" s="127"/>
      <c r="T624" s="127"/>
      <c r="U624" s="79">
        <f t="shared" si="208"/>
        <v>1480.9426609760621</v>
      </c>
      <c r="V624" s="79">
        <v>1320.2830200640001</v>
      </c>
      <c r="W624" s="95" t="s">
        <v>623</v>
      </c>
      <c r="Y624" s="43">
        <f>+(K624*12.08+L624*20.47)*12</f>
        <v>719380.99200000009</v>
      </c>
      <c r="AA624" s="44">
        <f>+N624-'[4]Приложение № 2'!E568</f>
        <v>3049590.47</v>
      </c>
      <c r="AD624" s="44">
        <f>+N624-'[4]Приложение № 2'!E568</f>
        <v>3049590.47</v>
      </c>
      <c r="AP624" s="114">
        <f>+N624-'Приложение №2'!E624</f>
        <v>0</v>
      </c>
      <c r="AR624" s="1">
        <f>+(K624*13.29+L624*22.52)*12*0.85</f>
        <v>672722.2013999999</v>
      </c>
      <c r="AS624" s="1">
        <f>+(K624*13.29+L624*22.52)*12*30</f>
        <v>23743136.519999996</v>
      </c>
      <c r="AT624" s="36">
        <f t="shared" si="210"/>
        <v>-23743136.519999996</v>
      </c>
      <c r="AU624" s="36">
        <f>+P624-'[10]Приложение №1'!$P603</f>
        <v>0</v>
      </c>
      <c r="AV624" s="36">
        <f>+Q624-'[10]Приложение №1'!$Q603</f>
        <v>0</v>
      </c>
      <c r="AW624" s="36">
        <f>+R624-'[10]Приложение №1'!$R603</f>
        <v>0</v>
      </c>
      <c r="AX624" s="36">
        <f>+S624-'[10]Приложение №1'!$S603</f>
        <v>0</v>
      </c>
      <c r="AY624" s="36">
        <f>+T624-'[10]Приложение №1'!$T603</f>
        <v>0</v>
      </c>
    </row>
    <row r="625" spans="1:51" x14ac:dyDescent="0.25">
      <c r="A625" s="100">
        <f t="shared" si="212"/>
        <v>609</v>
      </c>
      <c r="B625" s="101">
        <f t="shared" si="213"/>
        <v>154</v>
      </c>
      <c r="C625" s="92" t="s">
        <v>73</v>
      </c>
      <c r="D625" s="92" t="s">
        <v>210</v>
      </c>
      <c r="E625" s="93">
        <v>1971</v>
      </c>
      <c r="F625" s="93">
        <v>2013</v>
      </c>
      <c r="G625" s="93" t="s">
        <v>45</v>
      </c>
      <c r="H625" s="93">
        <v>4</v>
      </c>
      <c r="I625" s="93">
        <v>4</v>
      </c>
      <c r="J625" s="52">
        <v>3003.8</v>
      </c>
      <c r="K625" s="52">
        <v>2693.7</v>
      </c>
      <c r="L625" s="52">
        <v>0</v>
      </c>
      <c r="M625" s="94">
        <v>120</v>
      </c>
      <c r="N625" s="78">
        <f t="shared" ref="N625:N635" si="218">SUM(O625:T625)</f>
        <v>9199974.4340940006</v>
      </c>
      <c r="O625" s="52"/>
      <c r="P625" s="79"/>
      <c r="Q625" s="79"/>
      <c r="R625" s="79">
        <f>+AQ625+AR625</f>
        <v>495408.60210599989</v>
      </c>
      <c r="S625" s="79">
        <f>+'Приложение №2'!E625-'Приложение №1'!R625</f>
        <v>8704565.8319880012</v>
      </c>
      <c r="T625" s="79">
        <v>0</v>
      </c>
      <c r="U625" s="79">
        <f t="shared" si="208"/>
        <v>3415.3671285198802</v>
      </c>
      <c r="V625" s="79">
        <v>1321.2830200640001</v>
      </c>
      <c r="W625" s="95" t="s">
        <v>623</v>
      </c>
      <c r="X625" s="36" t="e">
        <f>+#REF!-'[1]Приложение №1'!$P1181</f>
        <v>#REF!</v>
      </c>
      <c r="Z625" s="38">
        <f>SUM(AA625:AO625)</f>
        <v>21441082.737894002</v>
      </c>
      <c r="AA625" s="34">
        <v>0</v>
      </c>
      <c r="AB625" s="34">
        <v>2296919.6304310197</v>
      </c>
      <c r="AC625" s="34">
        <v>2399769.9437850602</v>
      </c>
      <c r="AD625" s="34">
        <v>0</v>
      </c>
      <c r="AE625" s="34">
        <v>1020388.92</v>
      </c>
      <c r="AF625" s="34"/>
      <c r="AG625" s="34">
        <v>247344.72404292002</v>
      </c>
      <c r="AH625" s="34">
        <v>0</v>
      </c>
      <c r="AI625" s="34">
        <v>0</v>
      </c>
      <c r="AJ625" s="34">
        <v>0</v>
      </c>
      <c r="AK625" s="34">
        <v>6118299.9556223992</v>
      </c>
      <c r="AL625" s="34">
        <v>6599302.6705422606</v>
      </c>
      <c r="AM625" s="34">
        <v>2162864.8599</v>
      </c>
      <c r="AN625" s="39">
        <v>205857.47699999998</v>
      </c>
      <c r="AO625" s="40">
        <v>390334.55657033995</v>
      </c>
      <c r="AP625" s="114">
        <f>+N625-'Приложение №2'!E625</f>
        <v>0</v>
      </c>
      <c r="AQ625" s="36">
        <f>1245150.45-R328</f>
        <v>220651.20210599992</v>
      </c>
      <c r="AR625" s="1">
        <f t="shared" ref="AR625:AR635" si="219">+(K625*10+L625*20)*12*0.85</f>
        <v>274757.39999999997</v>
      </c>
      <c r="AS625" s="1">
        <f>+(K625*10+L625*20)*12*30-S328</f>
        <v>9697320</v>
      </c>
      <c r="AT625" s="36">
        <f t="shared" si="210"/>
        <v>-992754.16801199876</v>
      </c>
      <c r="AU625" s="36">
        <f>+P625-'[10]Приложение №1'!$P604</f>
        <v>0</v>
      </c>
      <c r="AV625" s="36">
        <f>+Q625-'[10]Приложение №1'!$Q604</f>
        <v>0</v>
      </c>
      <c r="AW625" s="36">
        <f>+R625-'[10]Приложение №1'!$R604</f>
        <v>0</v>
      </c>
      <c r="AX625" s="36">
        <f>+S625-'[10]Приложение №1'!$S604</f>
        <v>0</v>
      </c>
      <c r="AY625" s="36">
        <f>+T625-'[10]Приложение №1'!$T604</f>
        <v>0</v>
      </c>
    </row>
    <row r="626" spans="1:51" s="43" customFormat="1" x14ac:dyDescent="0.25">
      <c r="A626" s="100">
        <f t="shared" si="212"/>
        <v>610</v>
      </c>
      <c r="B626" s="101">
        <f t="shared" si="213"/>
        <v>155</v>
      </c>
      <c r="C626" s="92" t="s">
        <v>572</v>
      </c>
      <c r="D626" s="92" t="s">
        <v>672</v>
      </c>
      <c r="E626" s="93" t="s">
        <v>597</v>
      </c>
      <c r="F626" s="93"/>
      <c r="G626" s="93" t="s">
        <v>574</v>
      </c>
      <c r="H626" s="93" t="s">
        <v>583</v>
      </c>
      <c r="I626" s="93" t="s">
        <v>579</v>
      </c>
      <c r="J626" s="52">
        <v>3411.7</v>
      </c>
      <c r="K626" s="52">
        <v>2190.6999999999998</v>
      </c>
      <c r="L626" s="52">
        <v>1221</v>
      </c>
      <c r="M626" s="94">
        <v>86</v>
      </c>
      <c r="N626" s="78">
        <f t="shared" si="218"/>
        <v>24802068.950186882</v>
      </c>
      <c r="O626" s="52">
        <v>0</v>
      </c>
      <c r="P626" s="79">
        <v>3590029.1775467205</v>
      </c>
      <c r="Q626" s="79">
        <v>0</v>
      </c>
      <c r="R626" s="79">
        <f>+AQ626+AR626</f>
        <v>2823396.44</v>
      </c>
      <c r="S626" s="79">
        <f>+AS626</f>
        <v>16677720</v>
      </c>
      <c r="T626" s="79">
        <f>+'Приложение №2'!E626-'Приложение №1'!P626-'Приложение №1'!R626-'Приложение №1'!S626</f>
        <v>1710923.3326401599</v>
      </c>
      <c r="U626" s="79">
        <f t="shared" si="208"/>
        <v>11321.526886468655</v>
      </c>
      <c r="V626" s="79">
        <v>1322.2830200640001</v>
      </c>
      <c r="W626" s="95" t="s">
        <v>623</v>
      </c>
      <c r="X626" s="43">
        <v>1858783.44</v>
      </c>
      <c r="Y626" s="43">
        <f>+(K626*9.1+L626*18.19)*12</f>
        <v>505744.32</v>
      </c>
      <c r="Z626" s="128"/>
      <c r="AA626" s="130">
        <f>+N626-'[4]Приложение № 2'!E570</f>
        <v>-26483646.219813127</v>
      </c>
      <c r="AB626" s="128"/>
      <c r="AC626" s="128"/>
      <c r="AD626" s="130">
        <f>+N626-'[4]Приложение № 2'!E570</f>
        <v>-26483646.219813127</v>
      </c>
      <c r="AE626" s="128"/>
      <c r="AF626" s="128"/>
      <c r="AG626" s="128"/>
      <c r="AH626" s="128"/>
      <c r="AI626" s="128"/>
      <c r="AJ626" s="128"/>
      <c r="AK626" s="128"/>
      <c r="AL626" s="128"/>
      <c r="AM626" s="128"/>
      <c r="AN626" s="128"/>
      <c r="AO626" s="128"/>
      <c r="AP626" s="114">
        <f>+N626-'Приложение №2'!E626</f>
        <v>0</v>
      </c>
      <c r="AQ626" s="43">
        <v>2350861.04</v>
      </c>
      <c r="AR626" s="1">
        <f t="shared" si="219"/>
        <v>472535.39999999997</v>
      </c>
      <c r="AS626" s="1">
        <f t="shared" ref="AS626:AS632" si="220">+(K626*10+L626*20)*12*30</f>
        <v>16677720</v>
      </c>
      <c r="AT626" s="36">
        <f t="shared" si="210"/>
        <v>0</v>
      </c>
      <c r="AU626" s="36">
        <f>+P626-'[10]Приложение №1'!$P605</f>
        <v>0</v>
      </c>
      <c r="AV626" s="36">
        <f>+Q626-'[10]Приложение №1'!$Q605</f>
        <v>0</v>
      </c>
      <c r="AW626" s="36">
        <f>+R626-'[10]Приложение №1'!$R605</f>
        <v>0</v>
      </c>
      <c r="AX626" s="36">
        <f>+S626-'[10]Приложение №1'!$S605</f>
        <v>0</v>
      </c>
      <c r="AY626" s="36">
        <f>+T626-'[10]Приложение №1'!$T605</f>
        <v>0</v>
      </c>
    </row>
    <row r="627" spans="1:51" s="43" customFormat="1" x14ac:dyDescent="0.25">
      <c r="A627" s="100">
        <f t="shared" si="212"/>
        <v>611</v>
      </c>
      <c r="B627" s="101">
        <f t="shared" si="213"/>
        <v>156</v>
      </c>
      <c r="C627" s="92" t="s">
        <v>572</v>
      </c>
      <c r="D627" s="92" t="s">
        <v>673</v>
      </c>
      <c r="E627" s="93" t="s">
        <v>598</v>
      </c>
      <c r="F627" s="93"/>
      <c r="G627" s="93" t="s">
        <v>574</v>
      </c>
      <c r="H627" s="93" t="s">
        <v>583</v>
      </c>
      <c r="I627" s="93" t="s">
        <v>578</v>
      </c>
      <c r="J627" s="52">
        <v>5051.1899999999996</v>
      </c>
      <c r="K627" s="52">
        <v>4630.8</v>
      </c>
      <c r="L627" s="52">
        <v>0</v>
      </c>
      <c r="M627" s="94">
        <v>233</v>
      </c>
      <c r="N627" s="78">
        <f t="shared" si="218"/>
        <v>74923651.909586757</v>
      </c>
      <c r="O627" s="52">
        <v>0</v>
      </c>
      <c r="P627" s="79">
        <v>11125815.399917353</v>
      </c>
      <c r="Q627" s="79">
        <v>0</v>
      </c>
      <c r="R627" s="79">
        <f>+AQ627+AR627</f>
        <v>2754412.5300000003</v>
      </c>
      <c r="S627" s="79">
        <f>+AS627</f>
        <v>16670880</v>
      </c>
      <c r="T627" s="79">
        <f>+'Приложение №2'!E627-'Приложение №1'!P627-'Приложение №1'!R627-'Приложение №1'!S627</f>
        <v>44372543.979669407</v>
      </c>
      <c r="U627" s="79">
        <f t="shared" si="208"/>
        <v>16179.418655434645</v>
      </c>
      <c r="V627" s="79">
        <v>1323.2830200640001</v>
      </c>
      <c r="W627" s="95" t="s">
        <v>623</v>
      </c>
      <c r="X627" s="43">
        <v>1795085.95</v>
      </c>
      <c r="Y627" s="43">
        <f>+(K627*9.1+L627*18.19)*12</f>
        <v>505683.36</v>
      </c>
      <c r="AA627" s="44">
        <f>+N627-'[4]Приложение № 2'!E571</f>
        <v>61830050.369586758</v>
      </c>
      <c r="AD627" s="44">
        <f>+N627-'[4]Приложение № 2'!E571</f>
        <v>61830050.369586758</v>
      </c>
      <c r="AP627" s="114">
        <f>+N627-'Приложение №2'!E627</f>
        <v>0</v>
      </c>
      <c r="AQ627" s="43">
        <v>2282070.9300000002</v>
      </c>
      <c r="AR627" s="1">
        <f t="shared" si="219"/>
        <v>472341.6</v>
      </c>
      <c r="AS627" s="1">
        <f t="shared" si="220"/>
        <v>16670880</v>
      </c>
      <c r="AT627" s="36">
        <f t="shared" si="210"/>
        <v>0</v>
      </c>
      <c r="AU627" s="36">
        <f>+P627-'[10]Приложение №1'!$P606</f>
        <v>0</v>
      </c>
      <c r="AV627" s="36">
        <f>+Q627-'[10]Приложение №1'!$Q606</f>
        <v>0</v>
      </c>
      <c r="AW627" s="36">
        <f>+R627-'[10]Приложение №1'!$R606</f>
        <v>0</v>
      </c>
      <c r="AX627" s="36">
        <f>+S627-'[10]Приложение №1'!$S606</f>
        <v>0</v>
      </c>
      <c r="AY627" s="36">
        <f>+T627-'[10]Приложение №1'!$T606</f>
        <v>0</v>
      </c>
    </row>
    <row r="628" spans="1:51" x14ac:dyDescent="0.25">
      <c r="A628" s="100">
        <f t="shared" si="212"/>
        <v>612</v>
      </c>
      <c r="B628" s="101">
        <f t="shared" si="213"/>
        <v>157</v>
      </c>
      <c r="C628" s="92" t="s">
        <v>73</v>
      </c>
      <c r="D628" s="92" t="s">
        <v>479</v>
      </c>
      <c r="E628" s="93">
        <v>1966</v>
      </c>
      <c r="F628" s="93">
        <v>2013</v>
      </c>
      <c r="G628" s="93" t="s">
        <v>45</v>
      </c>
      <c r="H628" s="93">
        <v>4</v>
      </c>
      <c r="I628" s="93">
        <v>6</v>
      </c>
      <c r="J628" s="52">
        <v>2829.5</v>
      </c>
      <c r="K628" s="52">
        <v>2537.8000000000002</v>
      </c>
      <c r="L628" s="52">
        <v>230.6</v>
      </c>
      <c r="M628" s="94">
        <v>144</v>
      </c>
      <c r="N628" s="78">
        <f t="shared" si="218"/>
        <v>28692544.751838498</v>
      </c>
      <c r="O628" s="52"/>
      <c r="P628" s="79">
        <v>942478.5918385</v>
      </c>
      <c r="Q628" s="79"/>
      <c r="R628" s="79">
        <f>+AQ628+AR628</f>
        <v>1953666.16</v>
      </c>
      <c r="S628" s="79">
        <f>+AS628</f>
        <v>10796400</v>
      </c>
      <c r="T628" s="79">
        <f>+'Приложение №2'!E628-'Приложение №1'!P628-'Приложение №1'!R628-'Приложение №1'!S628</f>
        <v>14999999.999999996</v>
      </c>
      <c r="U628" s="39">
        <f t="shared" si="208"/>
        <v>11306.070120513237</v>
      </c>
      <c r="V628" s="39">
        <v>1324.2830200640001</v>
      </c>
      <c r="W628" s="95" t="s">
        <v>623</v>
      </c>
      <c r="X628" s="36" t="e">
        <f>+#REF!-'[1]Приложение №1'!$P1905</f>
        <v>#REF!</v>
      </c>
      <c r="Z628" s="38">
        <f>SUM(AA628:AO628)</f>
        <v>15087934.029999999</v>
      </c>
      <c r="AA628" s="34">
        <v>6065034.6402882598</v>
      </c>
      <c r="AB628" s="34">
        <v>2161221.1824524999</v>
      </c>
      <c r="AC628" s="34">
        <v>2257995.2503873804</v>
      </c>
      <c r="AD628" s="34">
        <v>1413647.7960217199</v>
      </c>
      <c r="AE628" s="34">
        <v>864921.32273358025</v>
      </c>
      <c r="AF628" s="34"/>
      <c r="AG628" s="34">
        <v>232731.98563608</v>
      </c>
      <c r="AH628" s="34">
        <v>0</v>
      </c>
      <c r="AI628" s="34">
        <v>0</v>
      </c>
      <c r="AJ628" s="34">
        <v>0</v>
      </c>
      <c r="AK628" s="34">
        <v>0</v>
      </c>
      <c r="AL628" s="34">
        <v>0</v>
      </c>
      <c r="AM628" s="34">
        <v>1657316.1065</v>
      </c>
      <c r="AN628" s="39">
        <v>150879.34030000001</v>
      </c>
      <c r="AO628" s="40">
        <v>284186.40568048006</v>
      </c>
      <c r="AP628" s="114">
        <f>+N628-'Приложение №2'!E628</f>
        <v>0</v>
      </c>
      <c r="AQ628" s="31">
        <v>1647768.16</v>
      </c>
      <c r="AR628" s="1">
        <f t="shared" si="219"/>
        <v>305898</v>
      </c>
      <c r="AS628" s="1">
        <f t="shared" si="220"/>
        <v>10796400</v>
      </c>
      <c r="AT628" s="36">
        <f t="shared" si="210"/>
        <v>0</v>
      </c>
      <c r="AU628" s="36"/>
      <c r="AV628" s="36"/>
      <c r="AW628" s="36"/>
      <c r="AX628" s="36"/>
      <c r="AY628" s="36"/>
    </row>
    <row r="629" spans="1:51" s="43" customFormat="1" x14ac:dyDescent="0.25">
      <c r="A629" s="100">
        <f t="shared" si="212"/>
        <v>613</v>
      </c>
      <c r="B629" s="101">
        <f t="shared" si="213"/>
        <v>158</v>
      </c>
      <c r="C629" s="92" t="s">
        <v>572</v>
      </c>
      <c r="D629" s="92" t="s">
        <v>674</v>
      </c>
      <c r="E629" s="93" t="s">
        <v>630</v>
      </c>
      <c r="F629" s="93"/>
      <c r="G629" s="93" t="s">
        <v>574</v>
      </c>
      <c r="H629" s="93" t="s">
        <v>586</v>
      </c>
      <c r="I629" s="93" t="s">
        <v>583</v>
      </c>
      <c r="J629" s="52">
        <v>4290.1000000000004</v>
      </c>
      <c r="K629" s="52">
        <v>4045.8</v>
      </c>
      <c r="L629" s="52">
        <v>0</v>
      </c>
      <c r="M629" s="94">
        <v>160</v>
      </c>
      <c r="N629" s="78">
        <f t="shared" si="218"/>
        <v>2039953.34</v>
      </c>
      <c r="O629" s="52">
        <v>0</v>
      </c>
      <c r="P629" s="79"/>
      <c r="Q629" s="79">
        <v>0</v>
      </c>
      <c r="R629" s="79">
        <f>+'Приложение №2'!E629</f>
        <v>2039953.34</v>
      </c>
      <c r="S629" s="79">
        <f>+'Приложение №2'!E629-'Приложение №1'!R629</f>
        <v>0</v>
      </c>
      <c r="T629" s="79">
        <v>0</v>
      </c>
      <c r="U629" s="79">
        <f t="shared" si="208"/>
        <v>504.21507242078206</v>
      </c>
      <c r="V629" s="79">
        <v>1325.2830200640001</v>
      </c>
      <c r="W629" s="95" t="s">
        <v>623</v>
      </c>
      <c r="X629" s="43">
        <v>1474610.12</v>
      </c>
      <c r="Y629" s="43">
        <f>+(K629*9.1+L629*18.19)*12</f>
        <v>441801.36</v>
      </c>
      <c r="AA629" s="44">
        <f>+N629-'[4]Приложение № 2'!E572</f>
        <v>-9395945.0900000017</v>
      </c>
      <c r="AD629" s="44">
        <f>+N629-'[4]Приложение № 2'!E572</f>
        <v>-9395945.0900000017</v>
      </c>
      <c r="AP629" s="114">
        <f>+N629-'Приложение №2'!E629</f>
        <v>0</v>
      </c>
      <c r="AQ629" s="43">
        <v>1877694.37</v>
      </c>
      <c r="AR629" s="1">
        <f t="shared" si="219"/>
        <v>412671.6</v>
      </c>
      <c r="AS629" s="1">
        <f t="shared" si="220"/>
        <v>14564880</v>
      </c>
      <c r="AT629" s="36">
        <f t="shared" si="210"/>
        <v>-14564880</v>
      </c>
      <c r="AU629" s="36">
        <f>+P629-'[10]Приложение №1'!$P607</f>
        <v>0</v>
      </c>
      <c r="AV629" s="36">
        <f>+Q629-'[10]Приложение №1'!$Q607</f>
        <v>0</v>
      </c>
      <c r="AW629" s="36">
        <f>+R629-'[10]Приложение №1'!$R607</f>
        <v>0</v>
      </c>
      <c r="AX629" s="36">
        <f>+S629-'[10]Приложение №1'!$S607</f>
        <v>0</v>
      </c>
      <c r="AY629" s="36">
        <f>+T629-'[10]Приложение №1'!$T607</f>
        <v>0</v>
      </c>
    </row>
    <row r="630" spans="1:51" s="43" customFormat="1" x14ac:dyDescent="0.25">
      <c r="A630" s="100">
        <f t="shared" si="212"/>
        <v>614</v>
      </c>
      <c r="B630" s="101">
        <f t="shared" si="213"/>
        <v>159</v>
      </c>
      <c r="C630" s="92" t="s">
        <v>572</v>
      </c>
      <c r="D630" s="92" t="s">
        <v>675</v>
      </c>
      <c r="E630" s="93" t="s">
        <v>631</v>
      </c>
      <c r="F630" s="93"/>
      <c r="G630" s="93" t="s">
        <v>574</v>
      </c>
      <c r="H630" s="93" t="s">
        <v>586</v>
      </c>
      <c r="I630" s="93" t="s">
        <v>583</v>
      </c>
      <c r="J630" s="52">
        <v>3196.5</v>
      </c>
      <c r="K630" s="52">
        <v>2451.1</v>
      </c>
      <c r="L630" s="52">
        <v>745</v>
      </c>
      <c r="M630" s="94">
        <v>156</v>
      </c>
      <c r="N630" s="78">
        <f t="shared" si="218"/>
        <v>33755644.016001284</v>
      </c>
      <c r="O630" s="52">
        <v>0</v>
      </c>
      <c r="P630" s="79">
        <v>4540950.7992002573</v>
      </c>
      <c r="Q630" s="79">
        <v>0</v>
      </c>
      <c r="R630" s="79">
        <f t="shared" ref="R630:R634" si="221">+AQ630+AR630</f>
        <v>2332635.02</v>
      </c>
      <c r="S630" s="79">
        <f>+AS630</f>
        <v>14187960</v>
      </c>
      <c r="T630" s="79">
        <f>+'Приложение №2'!E630-'Приложение №1'!P630-'Приложение №1'!R630-'Приложение №1'!S630</f>
        <v>12694098.196801025</v>
      </c>
      <c r="U630" s="79">
        <f t="shared" si="208"/>
        <v>13771.63070295022</v>
      </c>
      <c r="V630" s="79">
        <v>1326.2830200640001</v>
      </c>
      <c r="W630" s="95" t="s">
        <v>623</v>
      </c>
      <c r="X630" s="43">
        <v>1575459.5</v>
      </c>
      <c r="Y630" s="43">
        <f>+(K630*9.1+L630*18.19)*12</f>
        <v>430278.72</v>
      </c>
      <c r="AA630" s="44">
        <f>+N630-'[4]Приложение № 2'!E573</f>
        <v>19390204.016001284</v>
      </c>
      <c r="AD630" s="44">
        <f>+N630-'[4]Приложение № 2'!E573</f>
        <v>19390204.016001284</v>
      </c>
      <c r="AP630" s="114">
        <f>+N630-'Приложение №2'!E630</f>
        <v>0</v>
      </c>
      <c r="AQ630" s="43">
        <v>1930642.82</v>
      </c>
      <c r="AR630" s="1">
        <f t="shared" si="219"/>
        <v>401992.2</v>
      </c>
      <c r="AS630" s="1">
        <f t="shared" si="220"/>
        <v>14187960</v>
      </c>
      <c r="AT630" s="36">
        <f t="shared" si="210"/>
        <v>0</v>
      </c>
      <c r="AU630" s="36">
        <f>+P630-'[10]Приложение №1'!$P608</f>
        <v>0</v>
      </c>
      <c r="AV630" s="36">
        <f>+Q630-'[10]Приложение №1'!$Q608</f>
        <v>0</v>
      </c>
      <c r="AW630" s="36">
        <f>+R630-'[10]Приложение №1'!$R608</f>
        <v>0</v>
      </c>
      <c r="AX630" s="36">
        <f>+S630-'[10]Приложение №1'!$S608</f>
        <v>0</v>
      </c>
      <c r="AY630" s="36">
        <f>+T630-'[10]Приложение №1'!$T608</f>
        <v>0</v>
      </c>
    </row>
    <row r="631" spans="1:51" s="43" customFormat="1" x14ac:dyDescent="0.25">
      <c r="A631" s="100">
        <f t="shared" si="212"/>
        <v>615</v>
      </c>
      <c r="B631" s="101">
        <f t="shared" si="213"/>
        <v>160</v>
      </c>
      <c r="C631" s="92" t="s">
        <v>572</v>
      </c>
      <c r="D631" s="92" t="s">
        <v>676</v>
      </c>
      <c r="E631" s="93" t="s">
        <v>614</v>
      </c>
      <c r="F631" s="93"/>
      <c r="G631" s="93" t="s">
        <v>577</v>
      </c>
      <c r="H631" s="93" t="s">
        <v>583</v>
      </c>
      <c r="I631" s="93" t="s">
        <v>583</v>
      </c>
      <c r="J631" s="52">
        <v>3950.89</v>
      </c>
      <c r="K631" s="52">
        <v>3454.6</v>
      </c>
      <c r="L631" s="52">
        <v>0</v>
      </c>
      <c r="M631" s="94">
        <v>153</v>
      </c>
      <c r="N631" s="78">
        <f t="shared" si="218"/>
        <v>58958023.002210215</v>
      </c>
      <c r="O631" s="52">
        <v>0</v>
      </c>
      <c r="P631" s="79">
        <v>8914366.6864420418</v>
      </c>
      <c r="Q631" s="79">
        <v>0</v>
      </c>
      <c r="R631" s="79">
        <f t="shared" si="221"/>
        <v>1944483.79</v>
      </c>
      <c r="S631" s="79">
        <f>+AS631</f>
        <v>12436560</v>
      </c>
      <c r="T631" s="79">
        <f>+'Приложение №2'!E631-'Приложение №1'!P631-'Приложение №1'!R631-'Приложение №1'!S631</f>
        <v>35662612.525768168</v>
      </c>
      <c r="U631" s="79">
        <f t="shared" si="208"/>
        <v>17066.526660745156</v>
      </c>
      <c r="V631" s="79">
        <v>1327.2830200640001</v>
      </c>
      <c r="W631" s="95" t="s">
        <v>623</v>
      </c>
      <c r="X631" s="43">
        <v>1263644.1499999999</v>
      </c>
      <c r="Y631" s="43">
        <f>+(K631*9.1+L631*18.19)*12</f>
        <v>377242.31999999995</v>
      </c>
      <c r="AA631" s="44">
        <f>+N631-'[4]Приложение № 2'!E574</f>
        <v>41914735.462210216</v>
      </c>
      <c r="AD631" s="44">
        <f>+N631-'[4]Приложение № 2'!E574</f>
        <v>41914735.462210216</v>
      </c>
      <c r="AP631" s="114">
        <f>+N631-'Приложение №2'!E631</f>
        <v>0</v>
      </c>
      <c r="AQ631" s="43">
        <v>1592114.59</v>
      </c>
      <c r="AR631" s="42">
        <f t="shared" si="219"/>
        <v>352369.2</v>
      </c>
      <c r="AS631" s="1">
        <f t="shared" si="220"/>
        <v>12436560</v>
      </c>
      <c r="AT631" s="36">
        <f t="shared" si="210"/>
        <v>0</v>
      </c>
      <c r="AU631" s="36">
        <f>+P631-'[10]Приложение №1'!$P609</f>
        <v>0</v>
      </c>
      <c r="AV631" s="36">
        <f>+Q631-'[10]Приложение №1'!$Q609</f>
        <v>0</v>
      </c>
      <c r="AW631" s="36">
        <f>+R631-'[10]Приложение №1'!$R609</f>
        <v>0</v>
      </c>
      <c r="AX631" s="36">
        <f>+S631-'[10]Приложение №1'!$S609</f>
        <v>0</v>
      </c>
      <c r="AY631" s="36">
        <f>+T631-'[10]Приложение №1'!$T609</f>
        <v>0</v>
      </c>
    </row>
    <row r="632" spans="1:51" s="43" customFormat="1" x14ac:dyDescent="0.25">
      <c r="A632" s="100">
        <f t="shared" si="212"/>
        <v>616</v>
      </c>
      <c r="B632" s="101">
        <f t="shared" si="213"/>
        <v>161</v>
      </c>
      <c r="C632" s="92" t="s">
        <v>572</v>
      </c>
      <c r="D632" s="92" t="s">
        <v>751</v>
      </c>
      <c r="E632" s="93" t="s">
        <v>752</v>
      </c>
      <c r="F632" s="93"/>
      <c r="G632" s="93" t="s">
        <v>577</v>
      </c>
      <c r="H632" s="93" t="s">
        <v>583</v>
      </c>
      <c r="I632" s="93" t="s">
        <v>583</v>
      </c>
      <c r="J632" s="52">
        <v>3906</v>
      </c>
      <c r="K632" s="52">
        <v>3421.4</v>
      </c>
      <c r="L632" s="52">
        <v>0</v>
      </c>
      <c r="M632" s="94">
        <v>129</v>
      </c>
      <c r="N632" s="78">
        <f t="shared" si="218"/>
        <v>8914451.7878207974</v>
      </c>
      <c r="O632" s="52"/>
      <c r="P632" s="79">
        <f>+'Приложение №2'!E632-'Приложение №1'!R632-S632</f>
        <v>0</v>
      </c>
      <c r="Q632" s="79"/>
      <c r="R632" s="79">
        <f t="shared" si="221"/>
        <v>2248381.31</v>
      </c>
      <c r="S632" s="79">
        <f>+'Приложение №2'!E632-'Приложение №1'!R632</f>
        <v>6666070.4778207969</v>
      </c>
      <c r="T632" s="79"/>
      <c r="U632" s="39">
        <f t="shared" si="208"/>
        <v>2605.4982719999994</v>
      </c>
      <c r="V632" s="39">
        <v>1328.2830200640001</v>
      </c>
      <c r="W632" s="95" t="s">
        <v>623</v>
      </c>
      <c r="Z632" s="128"/>
      <c r="AA632" s="130"/>
      <c r="AB632" s="128"/>
      <c r="AC632" s="128"/>
      <c r="AD632" s="130"/>
      <c r="AE632" s="128"/>
      <c r="AF632" s="128"/>
      <c r="AG632" s="128"/>
      <c r="AH632" s="128"/>
      <c r="AI632" s="128"/>
      <c r="AJ632" s="128"/>
      <c r="AK632" s="128"/>
      <c r="AL632" s="128"/>
      <c r="AM632" s="128"/>
      <c r="AN632" s="128"/>
      <c r="AO632" s="128"/>
      <c r="AP632" s="114">
        <f>+N632-'Приложение №2'!E632</f>
        <v>0</v>
      </c>
      <c r="AQ632" s="31">
        <v>1899398.51</v>
      </c>
      <c r="AR632" s="42">
        <f t="shared" si="219"/>
        <v>348982.8</v>
      </c>
      <c r="AS632" s="1">
        <f t="shared" si="220"/>
        <v>12317040</v>
      </c>
      <c r="AT632" s="36">
        <f t="shared" si="210"/>
        <v>-5650969.5221792031</v>
      </c>
      <c r="AU632" s="36"/>
      <c r="AV632" s="36"/>
      <c r="AW632" s="36"/>
      <c r="AX632" s="36"/>
      <c r="AY632" s="36"/>
    </row>
    <row r="633" spans="1:51" x14ac:dyDescent="0.25">
      <c r="A633" s="100">
        <f t="shared" si="212"/>
        <v>617</v>
      </c>
      <c r="B633" s="101">
        <f t="shared" si="213"/>
        <v>162</v>
      </c>
      <c r="C633" s="92" t="s">
        <v>73</v>
      </c>
      <c r="D633" s="92" t="s">
        <v>85</v>
      </c>
      <c r="E633" s="93">
        <v>1968</v>
      </c>
      <c r="F633" s="93">
        <v>2013</v>
      </c>
      <c r="G633" s="93" t="s">
        <v>45</v>
      </c>
      <c r="H633" s="93">
        <v>5</v>
      </c>
      <c r="I633" s="93">
        <v>5</v>
      </c>
      <c r="J633" s="52">
        <v>3261.1</v>
      </c>
      <c r="K633" s="52">
        <v>2512.5</v>
      </c>
      <c r="L633" s="52">
        <v>664.8</v>
      </c>
      <c r="M633" s="94">
        <v>128</v>
      </c>
      <c r="N633" s="78">
        <f t="shared" si="218"/>
        <v>2304169.0619060001</v>
      </c>
      <c r="O633" s="52"/>
      <c r="P633" s="79"/>
      <c r="Q633" s="79"/>
      <c r="R633" s="79">
        <f t="shared" si="221"/>
        <v>165503.35497199994</v>
      </c>
      <c r="S633" s="79">
        <f>+'Приложение №2'!E633-'Приложение №1'!R633</f>
        <v>2138665.7069340004</v>
      </c>
      <c r="T633" s="79">
        <v>0</v>
      </c>
      <c r="U633" s="79">
        <f t="shared" si="208"/>
        <v>917.08221369393038</v>
      </c>
      <c r="V633" s="79">
        <v>1329.2830200640001</v>
      </c>
      <c r="W633" s="95" t="s">
        <v>623</v>
      </c>
      <c r="X633" s="36" t="e">
        <f>+#REF!-'[1]Приложение №1'!$P948</f>
        <v>#REF!</v>
      </c>
      <c r="Z633" s="38">
        <f>SUM(AA633:AO633)</f>
        <v>30275329.636437476</v>
      </c>
      <c r="AA633" s="34">
        <v>6028027.9685480399</v>
      </c>
      <c r="AB633" s="34">
        <v>0</v>
      </c>
      <c r="AC633" s="34">
        <v>2244217.7771235602</v>
      </c>
      <c r="AD633" s="34">
        <v>0</v>
      </c>
      <c r="AE633" s="34">
        <v>1240916.79</v>
      </c>
      <c r="AF633" s="34"/>
      <c r="AG633" s="34">
        <v>0</v>
      </c>
      <c r="AH633" s="34">
        <v>0</v>
      </c>
      <c r="AI633" s="34">
        <v>11020152.319356598</v>
      </c>
      <c r="AJ633" s="34">
        <v>0</v>
      </c>
      <c r="AK633" s="34">
        <v>5721714.1000613989</v>
      </c>
      <c r="AL633" s="34">
        <v>0</v>
      </c>
      <c r="AM633" s="34">
        <v>3056047.9632999999</v>
      </c>
      <c r="AN633" s="39">
        <v>328671.8125</v>
      </c>
      <c r="AO633" s="40">
        <v>635580.90554787999</v>
      </c>
      <c r="AP633" s="114">
        <f>+N633-'Приложение №2'!E633</f>
        <v>0</v>
      </c>
      <c r="AQ633" s="36">
        <f>1018647.82-R332</f>
        <v>-226390.84502800007</v>
      </c>
      <c r="AR633" s="1">
        <f t="shared" si="219"/>
        <v>391894.2</v>
      </c>
      <c r="AS633" s="1">
        <f>+(K633*10+L633*20)*12*30-S332</f>
        <v>13831560</v>
      </c>
      <c r="AT633" s="36">
        <f t="shared" si="210"/>
        <v>-11692894.293065999</v>
      </c>
      <c r="AU633" s="36">
        <f>+P633-'[10]Приложение №1'!$P610</f>
        <v>0</v>
      </c>
      <c r="AV633" s="36">
        <f>+Q633-'[10]Приложение №1'!$Q610</f>
        <v>0</v>
      </c>
      <c r="AW633" s="36">
        <f>+R633-'[10]Приложение №1'!$R610</f>
        <v>0</v>
      </c>
      <c r="AX633" s="36">
        <f>+S633-'[10]Приложение №1'!$S610</f>
        <v>0</v>
      </c>
      <c r="AY633" s="36">
        <f>+T633-'[10]Приложение №1'!$T610</f>
        <v>0</v>
      </c>
    </row>
    <row r="634" spans="1:51" s="43" customFormat="1" x14ac:dyDescent="0.25">
      <c r="A634" s="100">
        <f t="shared" si="212"/>
        <v>618</v>
      </c>
      <c r="B634" s="101">
        <f t="shared" si="213"/>
        <v>163</v>
      </c>
      <c r="C634" s="92" t="s">
        <v>572</v>
      </c>
      <c r="D634" s="92" t="s">
        <v>620</v>
      </c>
      <c r="E634" s="93" t="s">
        <v>614</v>
      </c>
      <c r="F634" s="93"/>
      <c r="G634" s="93" t="s">
        <v>577</v>
      </c>
      <c r="H634" s="93" t="s">
        <v>583</v>
      </c>
      <c r="I634" s="93" t="s">
        <v>587</v>
      </c>
      <c r="J634" s="52">
        <v>5751.1</v>
      </c>
      <c r="K634" s="52">
        <v>4971.6000000000004</v>
      </c>
      <c r="L634" s="52">
        <v>0</v>
      </c>
      <c r="M634" s="94">
        <v>221</v>
      </c>
      <c r="N634" s="78">
        <f t="shared" si="218"/>
        <v>80216609.443918288</v>
      </c>
      <c r="O634" s="52">
        <v>0</v>
      </c>
      <c r="P634" s="79">
        <v>6666221.4034400824</v>
      </c>
      <c r="Q634" s="79">
        <v>0</v>
      </c>
      <c r="R634" s="79">
        <f t="shared" si="221"/>
        <v>2807456.47</v>
      </c>
      <c r="S634" s="79">
        <f>+AS634</f>
        <v>17897760</v>
      </c>
      <c r="T634" s="79">
        <f>+'Приложение №2'!E634-'Приложение №1'!P634-'Приложение №1'!R634-'Приложение №1'!S634</f>
        <v>52845171.570478201</v>
      </c>
      <c r="U634" s="79">
        <f t="shared" si="208"/>
        <v>16134.968509920001</v>
      </c>
      <c r="V634" s="79">
        <v>1330.2830200640001</v>
      </c>
      <c r="W634" s="95" t="s">
        <v>623</v>
      </c>
      <c r="X634" s="43">
        <v>1827431.02</v>
      </c>
      <c r="Y634" s="43">
        <f>+(K634*9.1+L634*18.19)*12</f>
        <v>542898.72000000009</v>
      </c>
      <c r="AA634" s="44">
        <f>+N634-'[4]Приложение № 2'!E576</f>
        <v>35070073.220851406</v>
      </c>
      <c r="AD634" s="44">
        <f>+N634-'[4]Приложение № 2'!E576</f>
        <v>35070073.220851406</v>
      </c>
      <c r="AP634" s="114">
        <f>+N634-'Приложение №2'!E634</f>
        <v>0</v>
      </c>
      <c r="AQ634" s="43">
        <v>2300353.27</v>
      </c>
      <c r="AR634" s="1">
        <f t="shared" si="219"/>
        <v>507103.2</v>
      </c>
      <c r="AS634" s="1">
        <f>+(K634*10+L634*20)*12*30</f>
        <v>17897760</v>
      </c>
      <c r="AT634" s="36">
        <f t="shared" si="210"/>
        <v>0</v>
      </c>
      <c r="AU634" s="36">
        <f>+P634-'[10]Приложение №1'!$P611</f>
        <v>0</v>
      </c>
      <c r="AV634" s="36">
        <f>+Q634-'[10]Приложение №1'!$Q611</f>
        <v>0</v>
      </c>
      <c r="AW634" s="36">
        <f>+R634-'[10]Приложение №1'!$R611</f>
        <v>0</v>
      </c>
      <c r="AX634" s="36">
        <f>+S634-'[10]Приложение №1'!$S611</f>
        <v>0</v>
      </c>
      <c r="AY634" s="36">
        <f>+T634-'[10]Приложение №1'!$T611</f>
        <v>32789126.360157952</v>
      </c>
    </row>
    <row r="635" spans="1:51" s="43" customFormat="1" x14ac:dyDescent="0.25">
      <c r="A635" s="100">
        <f t="shared" ref="A635:A665" si="222">+A634+1</f>
        <v>619</v>
      </c>
      <c r="B635" s="101">
        <f t="shared" ref="B635:B665" si="223">+B634+1</f>
        <v>164</v>
      </c>
      <c r="C635" s="92" t="s">
        <v>572</v>
      </c>
      <c r="D635" s="92" t="s">
        <v>646</v>
      </c>
      <c r="E635" s="93" t="s">
        <v>614</v>
      </c>
      <c r="F635" s="93"/>
      <c r="G635" s="93" t="s">
        <v>577</v>
      </c>
      <c r="H635" s="93" t="s">
        <v>583</v>
      </c>
      <c r="I635" s="93" t="s">
        <v>587</v>
      </c>
      <c r="J635" s="52">
        <v>5677.5</v>
      </c>
      <c r="K635" s="52">
        <v>4896.3999999999996</v>
      </c>
      <c r="L635" s="52">
        <v>72</v>
      </c>
      <c r="M635" s="94">
        <v>216</v>
      </c>
      <c r="N635" s="78">
        <f t="shared" si="218"/>
        <v>18114073.308878101</v>
      </c>
      <c r="O635" s="52">
        <v>0</v>
      </c>
      <c r="P635" s="79">
        <v>3114073.3088781</v>
      </c>
      <c r="Q635" s="79">
        <v>0</v>
      </c>
      <c r="R635" s="79">
        <f>+AR635*2</f>
        <v>1028241.6</v>
      </c>
      <c r="S635" s="79">
        <v>0</v>
      </c>
      <c r="T635" s="79">
        <f>+'Приложение №2'!E635-'Приложение №1'!P635-'Приложение №1'!R635-'Приложение №1'!S635</f>
        <v>13971758.400000002</v>
      </c>
      <c r="U635" s="79">
        <f t="shared" si="208"/>
        <v>3699.4676310918435</v>
      </c>
      <c r="V635" s="79">
        <v>1331.2830200640001</v>
      </c>
      <c r="W635" s="95" t="s">
        <v>623</v>
      </c>
      <c r="X635" s="43">
        <v>1825680.39</v>
      </c>
      <c r="Y635" s="43">
        <f>+(K635*9.1+L635*18.19)*12</f>
        <v>550403.04</v>
      </c>
      <c r="AA635" s="44">
        <f>+N635-'[4]Приложение № 2'!E578</f>
        <v>2286458.2530797012</v>
      </c>
      <c r="AD635" s="44">
        <f>+N635-'[4]Приложение № 2'!E578</f>
        <v>2286458.2530797012</v>
      </c>
      <c r="AP635" s="114">
        <f>+N635-'Приложение №2'!E635</f>
        <v>0</v>
      </c>
      <c r="AQ635" s="45">
        <f>2265420.6-R121-R336</f>
        <v>-514120.79999999981</v>
      </c>
      <c r="AR635" s="1">
        <f t="shared" si="219"/>
        <v>514120.8</v>
      </c>
      <c r="AS635" s="1">
        <f>+(K635*10+L635*20)*12*30-S121-S336</f>
        <v>0</v>
      </c>
      <c r="AT635" s="36">
        <f t="shared" si="210"/>
        <v>0</v>
      </c>
      <c r="AU635" s="36">
        <f>+P635-'[10]Приложение №1'!$P612</f>
        <v>-15000000.000000002</v>
      </c>
      <c r="AV635" s="36">
        <f>+Q635-'[10]Приложение №1'!$Q612</f>
        <v>0</v>
      </c>
      <c r="AW635" s="36">
        <f>+R635-'[10]Приложение №1'!$R612</f>
        <v>1028241.6</v>
      </c>
      <c r="AX635" s="36">
        <f>+S635-'[10]Приложение №1'!$S612</f>
        <v>0</v>
      </c>
      <c r="AY635" s="36">
        <f>+T635-'[10]Приложение №1'!$T612</f>
        <v>13971758.400000002</v>
      </c>
    </row>
    <row r="636" spans="1:51" x14ac:dyDescent="0.25">
      <c r="A636" s="100">
        <f t="shared" si="222"/>
        <v>620</v>
      </c>
      <c r="B636" s="101">
        <f t="shared" si="223"/>
        <v>165</v>
      </c>
      <c r="C636" s="92" t="s">
        <v>712</v>
      </c>
      <c r="D636" s="92" t="s">
        <v>212</v>
      </c>
      <c r="E636" s="93">
        <v>2004</v>
      </c>
      <c r="F636" s="93">
        <v>2005</v>
      </c>
      <c r="G636" s="93" t="s">
        <v>45</v>
      </c>
      <c r="H636" s="93">
        <v>7</v>
      </c>
      <c r="I636" s="93">
        <v>3</v>
      </c>
      <c r="J636" s="52">
        <v>3311.6</v>
      </c>
      <c r="K636" s="52">
        <v>2794.8</v>
      </c>
      <c r="L636" s="52">
        <v>0</v>
      </c>
      <c r="M636" s="94">
        <v>75</v>
      </c>
      <c r="N636" s="78">
        <f>SUM(O636:S636)</f>
        <v>5965802.7400000002</v>
      </c>
      <c r="O636" s="52"/>
      <c r="P636" s="79">
        <f>+'Приложение №2'!E636-'Приложение №1'!R636</f>
        <v>4793742.1716</v>
      </c>
      <c r="Q636" s="79"/>
      <c r="R636" s="79">
        <v>1172060.5684</v>
      </c>
      <c r="S636" s="96"/>
      <c r="T636" s="96"/>
      <c r="U636" s="79">
        <f t="shared" si="208"/>
        <v>2134.6081079146988</v>
      </c>
      <c r="V636" s="79">
        <v>1332.2830200640001</v>
      </c>
      <c r="W636" s="95" t="s">
        <v>623</v>
      </c>
      <c r="X636" s="36" t="e">
        <f>+#REF!-'[1]Приложение №1'!$P715</f>
        <v>#REF!</v>
      </c>
      <c r="Z636" s="38">
        <f t="shared" ref="Z636:Z667" si="224">SUM(AA636:AO636)</f>
        <v>6068209.5</v>
      </c>
      <c r="AA636" s="34">
        <v>5838134.5613640007</v>
      </c>
      <c r="AB636" s="34">
        <v>0</v>
      </c>
      <c r="AC636" s="34">
        <v>0</v>
      </c>
      <c r="AD636" s="34">
        <v>0</v>
      </c>
      <c r="AE636" s="34">
        <v>0</v>
      </c>
      <c r="AF636" s="34"/>
      <c r="AG636" s="34">
        <v>0</v>
      </c>
      <c r="AH636" s="34">
        <v>0</v>
      </c>
      <c r="AI636" s="34">
        <v>0</v>
      </c>
      <c r="AJ636" s="34">
        <v>0</v>
      </c>
      <c r="AK636" s="34">
        <v>0</v>
      </c>
      <c r="AL636" s="34">
        <v>0</v>
      </c>
      <c r="AM636" s="34">
        <v>99958.34</v>
      </c>
      <c r="AN636" s="34">
        <v>2448.42</v>
      </c>
      <c r="AO636" s="40">
        <v>127668.17863600001</v>
      </c>
      <c r="AP636" s="114">
        <f>+N636-'Приложение №2'!E636</f>
        <v>0</v>
      </c>
      <c r="AR636" s="1">
        <f>+(K636*13.29+L636*22.52)*12*0.85</f>
        <v>378857.49840000004</v>
      </c>
      <c r="AS636" s="1">
        <f>+(K636*13.29+L636*22.52)*12*30</f>
        <v>13371441.120000001</v>
      </c>
      <c r="AT636" s="36">
        <f t="shared" si="210"/>
        <v>-13371441.120000001</v>
      </c>
      <c r="AU636" s="36">
        <f>+P636-'[10]Приложение №1'!$P613</f>
        <v>0</v>
      </c>
      <c r="AV636" s="36">
        <f>+Q636-'[10]Приложение №1'!$Q613</f>
        <v>0</v>
      </c>
      <c r="AW636" s="36">
        <f>+R636-'[10]Приложение №1'!$R613</f>
        <v>0</v>
      </c>
      <c r="AX636" s="36">
        <f>+S636-'[10]Приложение №1'!$S613</f>
        <v>0</v>
      </c>
      <c r="AY636" s="36">
        <f>+T636-'[10]Приложение №1'!$T613</f>
        <v>0</v>
      </c>
    </row>
    <row r="637" spans="1:51" x14ac:dyDescent="0.25">
      <c r="A637" s="100">
        <f t="shared" si="222"/>
        <v>621</v>
      </c>
      <c r="B637" s="101">
        <f t="shared" si="223"/>
        <v>166</v>
      </c>
      <c r="C637" s="92" t="s">
        <v>73</v>
      </c>
      <c r="D637" s="92" t="s">
        <v>375</v>
      </c>
      <c r="E637" s="93">
        <v>1968</v>
      </c>
      <c r="F637" s="93">
        <v>2013</v>
      </c>
      <c r="G637" s="93" t="s">
        <v>45</v>
      </c>
      <c r="H637" s="93">
        <v>4</v>
      </c>
      <c r="I637" s="93">
        <v>3</v>
      </c>
      <c r="J637" s="52">
        <v>2488.5</v>
      </c>
      <c r="K637" s="52">
        <v>2348.1999999999998</v>
      </c>
      <c r="L637" s="52">
        <v>69.599999999999994</v>
      </c>
      <c r="M637" s="94">
        <v>56</v>
      </c>
      <c r="N637" s="78">
        <f t="shared" ref="N637:N668" si="225">SUM(O637:T637)</f>
        <v>17172310.390230007</v>
      </c>
      <c r="O637" s="52"/>
      <c r="P637" s="79"/>
      <c r="Q637" s="79"/>
      <c r="R637" s="79">
        <f t="shared" ref="R637:R646" si="226">+AQ637+AR637</f>
        <v>1502454.86</v>
      </c>
      <c r="S637" s="79">
        <f>+AS637</f>
        <v>8954640</v>
      </c>
      <c r="T637" s="79">
        <f>+'Приложение №2'!E637-'Приложение №1'!P637-'Приложение №1'!R637-'Приложение №1'!S637</f>
        <v>6715215.5302300081</v>
      </c>
      <c r="U637" s="79">
        <f t="shared" si="208"/>
        <v>7312.9675454518392</v>
      </c>
      <c r="V637" s="79">
        <v>1333.2830200640001</v>
      </c>
      <c r="W637" s="95" t="s">
        <v>623</v>
      </c>
      <c r="X637" s="36" t="e">
        <f>+#REF!-'[1]Приложение №1'!$P1446</f>
        <v>#REF!</v>
      </c>
      <c r="Z637" s="38">
        <f t="shared" si="224"/>
        <v>5047649.354092991</v>
      </c>
      <c r="AA637" s="34">
        <v>0</v>
      </c>
      <c r="AB637" s="34">
        <v>2080965.3426794703</v>
      </c>
      <c r="AC637" s="34">
        <v>0</v>
      </c>
      <c r="AD637" s="34">
        <v>1397905.6390375202</v>
      </c>
      <c r="AE637" s="34">
        <v>1036272.8319720001</v>
      </c>
      <c r="AF637" s="34"/>
      <c r="AG637" s="34">
        <v>210866.25214200001</v>
      </c>
      <c r="AH637" s="34">
        <v>0</v>
      </c>
      <c r="AI637" s="34">
        <v>0</v>
      </c>
      <c r="AJ637" s="34">
        <v>0</v>
      </c>
      <c r="AK637" s="34">
        <v>0</v>
      </c>
      <c r="AL637" s="34">
        <v>0</v>
      </c>
      <c r="AM637" s="34">
        <v>173345.08000000002</v>
      </c>
      <c r="AN637" s="34">
        <v>44945.94</v>
      </c>
      <c r="AO637" s="40">
        <v>103348.268262</v>
      </c>
      <c r="AP637" s="114">
        <f>+N637-'Приложение №2'!E637</f>
        <v>0</v>
      </c>
      <c r="AQ637" s="1">
        <v>1248740.06</v>
      </c>
      <c r="AR637" s="1">
        <f>+(K637*10+L637*20)*12*0.85</f>
        <v>253714.8</v>
      </c>
      <c r="AS637" s="1">
        <f>+(K637*10+L637*20)*12*30</f>
        <v>8954640</v>
      </c>
      <c r="AT637" s="36">
        <f t="shared" si="210"/>
        <v>0</v>
      </c>
      <c r="AU637" s="36">
        <f>+P637-'[10]Приложение №1'!$P614</f>
        <v>0</v>
      </c>
      <c r="AV637" s="36">
        <f>+Q637-'[10]Приложение №1'!$Q614</f>
        <v>0</v>
      </c>
      <c r="AW637" s="36">
        <f>+R637-'[10]Приложение №1'!$R614</f>
        <v>0</v>
      </c>
      <c r="AX637" s="36">
        <f>+S637-'[10]Приложение №1'!$S614</f>
        <v>0</v>
      </c>
      <c r="AY637" s="36">
        <f>+T637-'[10]Приложение №1'!$T614</f>
        <v>0</v>
      </c>
    </row>
    <row r="638" spans="1:51" x14ac:dyDescent="0.25">
      <c r="A638" s="100">
        <f t="shared" si="222"/>
        <v>622</v>
      </c>
      <c r="B638" s="101">
        <f t="shared" si="223"/>
        <v>167</v>
      </c>
      <c r="C638" s="92" t="s">
        <v>73</v>
      </c>
      <c r="D638" s="92" t="s">
        <v>214</v>
      </c>
      <c r="E638" s="93">
        <v>1977</v>
      </c>
      <c r="F638" s="93">
        <v>2013</v>
      </c>
      <c r="G638" s="93" t="s">
        <v>45</v>
      </c>
      <c r="H638" s="93">
        <v>9</v>
      </c>
      <c r="I638" s="93">
        <v>1</v>
      </c>
      <c r="J638" s="52">
        <v>2365.9899999999998</v>
      </c>
      <c r="K638" s="52">
        <v>1903.5</v>
      </c>
      <c r="L638" s="52">
        <v>136</v>
      </c>
      <c r="M638" s="94">
        <v>70</v>
      </c>
      <c r="N638" s="78">
        <f t="shared" si="225"/>
        <v>15454795.540899998</v>
      </c>
      <c r="O638" s="52"/>
      <c r="P638" s="79">
        <v>3855238.9237903948</v>
      </c>
      <c r="Q638" s="79"/>
      <c r="R638" s="79">
        <f t="shared" si="226"/>
        <v>1622844.307</v>
      </c>
      <c r="S638" s="79">
        <f>+AS638</f>
        <v>7287254.250604419</v>
      </c>
      <c r="T638" s="79">
        <f>+'Приложение №2'!E638-'Приложение №1'!P638-'Приложение №1'!Q638-'Приложение №1'!R638-'Приложение №1'!S638</f>
        <v>2689458.0595051832</v>
      </c>
      <c r="U638" s="79">
        <f t="shared" si="208"/>
        <v>8119.1465935907527</v>
      </c>
      <c r="V638" s="79">
        <v>1334.2830200640001</v>
      </c>
      <c r="W638" s="95" t="s">
        <v>623</v>
      </c>
      <c r="X638" s="36" t="e">
        <f>+#REF!-'[1]Приложение №1'!$P1200</f>
        <v>#REF!</v>
      </c>
      <c r="Z638" s="38">
        <f t="shared" si="224"/>
        <v>26854433.359999996</v>
      </c>
      <c r="AA638" s="34">
        <v>3681294.5645548799</v>
      </c>
      <c r="AB638" s="34">
        <v>2450899.70770344</v>
      </c>
      <c r="AC638" s="34">
        <v>0</v>
      </c>
      <c r="AD638" s="34">
        <v>1346040.4200070801</v>
      </c>
      <c r="AE638" s="34">
        <v>491527.90003842005</v>
      </c>
      <c r="AF638" s="34"/>
      <c r="AG638" s="34">
        <v>205504.30800059999</v>
      </c>
      <c r="AH638" s="34">
        <v>0</v>
      </c>
      <c r="AI638" s="34">
        <v>0</v>
      </c>
      <c r="AJ638" s="34">
        <v>0</v>
      </c>
      <c r="AK638" s="34">
        <v>15124062.916324738</v>
      </c>
      <c r="AL638" s="34">
        <v>0</v>
      </c>
      <c r="AM638" s="34">
        <v>2777050.0558000002</v>
      </c>
      <c r="AN638" s="39">
        <v>268544.33360000001</v>
      </c>
      <c r="AO638" s="40">
        <v>509509.15397084004</v>
      </c>
      <c r="AP638" s="114">
        <f>+N638-'Приложение №2'!E638</f>
        <v>0</v>
      </c>
      <c r="AQ638" s="36">
        <f>1333569.91-R127</f>
        <v>1333569.9099999999</v>
      </c>
      <c r="AR638" s="1">
        <f>+(K638*13.29+L638*22.52)*12*0.85</f>
        <v>289274.397</v>
      </c>
      <c r="AS638" s="1">
        <f>+(K638*13.29+L638*22.52)*12*30-S127</f>
        <v>7287254.250604419</v>
      </c>
      <c r="AT638" s="36">
        <f t="shared" si="210"/>
        <v>0</v>
      </c>
      <c r="AU638" s="36">
        <f>+P638-'[10]Приложение №1'!$P615</f>
        <v>0</v>
      </c>
      <c r="AV638" s="36">
        <f>+Q638-'[10]Приложение №1'!$Q615</f>
        <v>0</v>
      </c>
      <c r="AW638" s="36">
        <f>+R638-'[10]Приложение №1'!$R615</f>
        <v>0</v>
      </c>
      <c r="AX638" s="36">
        <f>+S638-'[10]Приложение №1'!$S615</f>
        <v>0</v>
      </c>
      <c r="AY638" s="36">
        <f>+T638-'[10]Приложение №1'!$T615</f>
        <v>0</v>
      </c>
    </row>
    <row r="639" spans="1:51" x14ac:dyDescent="0.25">
      <c r="A639" s="100">
        <f t="shared" si="222"/>
        <v>623</v>
      </c>
      <c r="B639" s="101">
        <f t="shared" si="223"/>
        <v>168</v>
      </c>
      <c r="C639" s="92" t="s">
        <v>73</v>
      </c>
      <c r="D639" s="92" t="s">
        <v>215</v>
      </c>
      <c r="E639" s="93">
        <v>1977</v>
      </c>
      <c r="F639" s="93">
        <v>2013</v>
      </c>
      <c r="G639" s="93" t="s">
        <v>45</v>
      </c>
      <c r="H639" s="93">
        <v>9</v>
      </c>
      <c r="I639" s="93">
        <v>1</v>
      </c>
      <c r="J639" s="52">
        <v>2366.89</v>
      </c>
      <c r="K639" s="52">
        <v>1904.8</v>
      </c>
      <c r="L639" s="52">
        <v>41.8</v>
      </c>
      <c r="M639" s="94">
        <v>59</v>
      </c>
      <c r="N639" s="78">
        <f t="shared" si="225"/>
        <v>15497815.610646002</v>
      </c>
      <c r="O639" s="52"/>
      <c r="P639" s="79">
        <v>4253791.2577114999</v>
      </c>
      <c r="Q639" s="79"/>
      <c r="R639" s="79">
        <f t="shared" si="226"/>
        <v>1267186.1455999999</v>
      </c>
      <c r="S639" s="79">
        <f>+AS639</f>
        <v>6603959.1275602179</v>
      </c>
      <c r="T639" s="79">
        <f>+'Приложение №2'!E639-'Приложение №1'!P639-'Приложение №1'!Q639-'Приложение №1'!R639-'Приложение №1'!S639</f>
        <v>3372879.0797742838</v>
      </c>
      <c r="U639" s="79">
        <f t="shared" si="208"/>
        <v>8136.1904717797161</v>
      </c>
      <c r="V639" s="79">
        <v>1335.2830200640001</v>
      </c>
      <c r="W639" s="95" t="s">
        <v>623</v>
      </c>
      <c r="X639" s="36" t="e">
        <f>+#REF!-'[1]Приложение №1'!$P1201</f>
        <v>#REF!</v>
      </c>
      <c r="Z639" s="38">
        <f t="shared" si="224"/>
        <v>28541976.041246004</v>
      </c>
      <c r="AA639" s="34">
        <v>3719699.05</v>
      </c>
      <c r="AB639" s="34">
        <v>2452058.27684286</v>
      </c>
      <c r="AC639" s="34">
        <v>1492645.9296378</v>
      </c>
      <c r="AD639" s="34">
        <v>1346676.7170788401</v>
      </c>
      <c r="AE639" s="34">
        <v>491760.24805782002</v>
      </c>
      <c r="AF639" s="34"/>
      <c r="AG639" s="34">
        <v>205601.44794671997</v>
      </c>
      <c r="AH639" s="34">
        <v>0</v>
      </c>
      <c r="AI639" s="34">
        <v>0</v>
      </c>
      <c r="AJ639" s="34">
        <v>0</v>
      </c>
      <c r="AK639" s="34">
        <v>15131212.272876842</v>
      </c>
      <c r="AL639" s="34">
        <v>0</v>
      </c>
      <c r="AM639" s="34">
        <v>2959194.6140999999</v>
      </c>
      <c r="AN639" s="39">
        <v>245562.47510000001</v>
      </c>
      <c r="AO639" s="40">
        <v>497565.00960512011</v>
      </c>
      <c r="AP639" s="114">
        <f>+N639-'Приложение №2'!E639</f>
        <v>0</v>
      </c>
      <c r="AQ639" s="36">
        <f>1227927.06-R128</f>
        <v>999373.64</v>
      </c>
      <c r="AR639" s="1">
        <f>+(K639*13.29+L639*22.52)*12*0.85</f>
        <v>267812.50559999997</v>
      </c>
      <c r="AS639" s="1">
        <f>+(K639*13.29+L639*22.52)*12*30-S128</f>
        <v>6603959.1275602179</v>
      </c>
      <c r="AT639" s="36">
        <f t="shared" si="210"/>
        <v>0</v>
      </c>
      <c r="AU639" s="36">
        <f>+P639-'[10]Приложение №1'!$P616</f>
        <v>0</v>
      </c>
      <c r="AV639" s="36">
        <f>+Q639-'[10]Приложение №1'!$Q616</f>
        <v>0</v>
      </c>
      <c r="AW639" s="36">
        <f>+R639-'[10]Приложение №1'!$R616</f>
        <v>0</v>
      </c>
      <c r="AX639" s="36">
        <f>+S639-'[10]Приложение №1'!$S616</f>
        <v>0</v>
      </c>
      <c r="AY639" s="36">
        <f>+T639-'[10]Приложение №1'!$T616</f>
        <v>0</v>
      </c>
    </row>
    <row r="640" spans="1:51" x14ac:dyDescent="0.25">
      <c r="A640" s="100">
        <f t="shared" si="222"/>
        <v>624</v>
      </c>
      <c r="B640" s="101">
        <f t="shared" si="223"/>
        <v>169</v>
      </c>
      <c r="C640" s="92" t="s">
        <v>73</v>
      </c>
      <c r="D640" s="92" t="s">
        <v>376</v>
      </c>
      <c r="E640" s="93">
        <v>1994</v>
      </c>
      <c r="F640" s="93">
        <v>2005</v>
      </c>
      <c r="G640" s="93" t="s">
        <v>45</v>
      </c>
      <c r="H640" s="93">
        <v>5</v>
      </c>
      <c r="I640" s="93">
        <v>2</v>
      </c>
      <c r="J640" s="52">
        <v>2052</v>
      </c>
      <c r="K640" s="52">
        <v>1876.9</v>
      </c>
      <c r="L640" s="52">
        <v>0</v>
      </c>
      <c r="M640" s="94">
        <v>80</v>
      </c>
      <c r="N640" s="78">
        <f t="shared" si="225"/>
        <v>26407589.646799996</v>
      </c>
      <c r="O640" s="52"/>
      <c r="P640" s="79">
        <v>4373889.0319999987</v>
      </c>
      <c r="Q640" s="79"/>
      <c r="R640" s="79">
        <f t="shared" si="226"/>
        <v>893514.12000000011</v>
      </c>
      <c r="S640" s="79">
        <f>+AS640</f>
        <v>6756840</v>
      </c>
      <c r="T640" s="79">
        <f>+'Приложение №2'!E640-'Приложение №1'!P640-'Приложение №1'!R640-'Приложение №1'!S640</f>
        <v>14383346.494799998</v>
      </c>
      <c r="U640" s="79">
        <f t="shared" si="208"/>
        <v>14069.790423997014</v>
      </c>
      <c r="V640" s="79">
        <v>1336.2830200640001</v>
      </c>
      <c r="W640" s="95" t="s">
        <v>623</v>
      </c>
      <c r="X640" s="36" t="e">
        <f>+#REF!-'[1]Приложение №1'!$P1104</f>
        <v>#REF!</v>
      </c>
      <c r="Z640" s="38">
        <f t="shared" si="224"/>
        <v>30419518.07</v>
      </c>
      <c r="AA640" s="34">
        <v>4454647.7270950191</v>
      </c>
      <c r="AB640" s="34">
        <v>1587374.11791714</v>
      </c>
      <c r="AC640" s="34">
        <v>1658452.76095254</v>
      </c>
      <c r="AD640" s="34">
        <v>1038296.2829962799</v>
      </c>
      <c r="AE640" s="34">
        <v>635267.56802165997</v>
      </c>
      <c r="AF640" s="34"/>
      <c r="AG640" s="34">
        <v>170937.02604636003</v>
      </c>
      <c r="AH640" s="34">
        <v>0</v>
      </c>
      <c r="AI640" s="34">
        <v>8143773.8420052007</v>
      </c>
      <c r="AJ640" s="34">
        <v>0</v>
      </c>
      <c r="AK640" s="34">
        <v>4228285.0782631198</v>
      </c>
      <c r="AL640" s="34">
        <v>4560700.3930828199</v>
      </c>
      <c r="AM640" s="34">
        <v>3058573.6594000002</v>
      </c>
      <c r="AN640" s="39">
        <v>304195.18070000003</v>
      </c>
      <c r="AO640" s="40">
        <v>579014.43351986003</v>
      </c>
      <c r="AP640" s="114">
        <f>+N640-'Приложение №2'!E640</f>
        <v>0</v>
      </c>
      <c r="AQ640" s="1">
        <f>929942.06-227871.74</f>
        <v>702070.32000000007</v>
      </c>
      <c r="AR640" s="1">
        <f>+(K640*10+L640*20)*12*0.85</f>
        <v>191443.8</v>
      </c>
      <c r="AS640" s="1">
        <f>+(K640*10+L640*20)*12*30</f>
        <v>6756840</v>
      </c>
      <c r="AT640" s="36">
        <f t="shared" si="210"/>
        <v>0</v>
      </c>
      <c r="AU640" s="36">
        <f>+P640-'[10]Приложение №1'!$P617</f>
        <v>0</v>
      </c>
      <c r="AV640" s="36">
        <f>+Q640-'[10]Приложение №1'!$Q617</f>
        <v>0</v>
      </c>
      <c r="AW640" s="36">
        <f>+R640-'[10]Приложение №1'!$R617</f>
        <v>0</v>
      </c>
      <c r="AX640" s="36">
        <f>+S640-'[10]Приложение №1'!$S617</f>
        <v>0</v>
      </c>
      <c r="AY640" s="36">
        <f>+T640-'[10]Приложение №1'!$T617</f>
        <v>0</v>
      </c>
    </row>
    <row r="641" spans="1:51" x14ac:dyDescent="0.25">
      <c r="A641" s="100">
        <f t="shared" si="222"/>
        <v>625</v>
      </c>
      <c r="B641" s="101">
        <f t="shared" si="223"/>
        <v>170</v>
      </c>
      <c r="C641" s="92" t="s">
        <v>73</v>
      </c>
      <c r="D641" s="92" t="s">
        <v>86</v>
      </c>
      <c r="E641" s="93">
        <v>1973</v>
      </c>
      <c r="F641" s="93">
        <v>2013</v>
      </c>
      <c r="G641" s="93" t="s">
        <v>45</v>
      </c>
      <c r="H641" s="93">
        <v>5</v>
      </c>
      <c r="I641" s="93">
        <v>8</v>
      </c>
      <c r="J641" s="52">
        <v>6624.9</v>
      </c>
      <c r="K641" s="52">
        <v>5826</v>
      </c>
      <c r="L641" s="52">
        <v>239.3</v>
      </c>
      <c r="M641" s="94">
        <v>272</v>
      </c>
      <c r="N641" s="78">
        <f t="shared" si="225"/>
        <v>43094120.582404003</v>
      </c>
      <c r="O641" s="52"/>
      <c r="P641" s="79">
        <v>5150859.8834408009</v>
      </c>
      <c r="Q641" s="79"/>
      <c r="R641" s="79">
        <f t="shared" si="226"/>
        <v>1910551.2177600001</v>
      </c>
      <c r="S641" s="79">
        <f>+AS641</f>
        <v>22696560</v>
      </c>
      <c r="T641" s="79">
        <f>+'Приложение №2'!E641-'Приложение №1'!P641-'Приложение №1'!R641-'Приложение №1'!S641</f>
        <v>13336149.481203206</v>
      </c>
      <c r="U641" s="79">
        <f t="shared" si="208"/>
        <v>7396.8624411953315</v>
      </c>
      <c r="V641" s="79">
        <v>1337.2830200640001</v>
      </c>
      <c r="W641" s="95" t="s">
        <v>623</v>
      </c>
      <c r="X641" s="36" t="e">
        <f>+#REF!-'[1]Приложение №1'!$P950</f>
        <v>#REF!</v>
      </c>
      <c r="Z641" s="38">
        <f t="shared" si="224"/>
        <v>68280809.790000007</v>
      </c>
      <c r="AA641" s="34">
        <v>14487752.111381641</v>
      </c>
      <c r="AB641" s="34">
        <v>5162581.6814224795</v>
      </c>
      <c r="AC641" s="34">
        <v>5393749.1598622799</v>
      </c>
      <c r="AD641" s="34">
        <v>3376828.00437696</v>
      </c>
      <c r="AE641" s="34">
        <v>2066066.6377251605</v>
      </c>
      <c r="AF641" s="34"/>
      <c r="AG641" s="34">
        <v>0</v>
      </c>
      <c r="AH641" s="34">
        <v>0</v>
      </c>
      <c r="AI641" s="34">
        <v>0</v>
      </c>
      <c r="AJ641" s="34">
        <v>0</v>
      </c>
      <c r="AK641" s="34">
        <v>13751557.888197359</v>
      </c>
      <c r="AL641" s="34">
        <v>14832664.840462981</v>
      </c>
      <c r="AM641" s="34">
        <v>7235033.8570000008</v>
      </c>
      <c r="AN641" s="39">
        <v>682808.09790000005</v>
      </c>
      <c r="AO641" s="40">
        <v>1291767.5116711401</v>
      </c>
      <c r="AP641" s="114">
        <f>+N641-'Приложение №2'!E641</f>
        <v>0</v>
      </c>
      <c r="AQ641" s="36">
        <f>3058321.2-R130</f>
        <v>1267482.0177600002</v>
      </c>
      <c r="AR641" s="1">
        <f>+(K641*10+L641*20)*12*0.85</f>
        <v>643069.19999999995</v>
      </c>
      <c r="AS641" s="1">
        <f>+(K641*10+L641*20)*12*30-S130</f>
        <v>22696560</v>
      </c>
      <c r="AT641" s="36">
        <f t="shared" si="210"/>
        <v>0</v>
      </c>
      <c r="AU641" s="36">
        <f>+P641-'[10]Приложение №1'!$P618</f>
        <v>0</v>
      </c>
      <c r="AV641" s="36">
        <f>+Q641-'[10]Приложение №1'!$Q618</f>
        <v>0</v>
      </c>
      <c r="AW641" s="36">
        <f>+R641-'[10]Приложение №1'!$R618</f>
        <v>0</v>
      </c>
      <c r="AX641" s="36">
        <f>+S641-'[10]Приложение №1'!$S618</f>
        <v>0</v>
      </c>
      <c r="AY641" s="36">
        <f>+T641-'[10]Приложение №1'!$T618</f>
        <v>0</v>
      </c>
    </row>
    <row r="642" spans="1:51" x14ac:dyDescent="0.25">
      <c r="A642" s="100">
        <f t="shared" si="222"/>
        <v>626</v>
      </c>
      <c r="B642" s="101">
        <f t="shared" si="223"/>
        <v>171</v>
      </c>
      <c r="C642" s="92" t="s">
        <v>73</v>
      </c>
      <c r="D642" s="92" t="s">
        <v>377</v>
      </c>
      <c r="E642" s="93">
        <v>1978</v>
      </c>
      <c r="F642" s="93">
        <v>2013</v>
      </c>
      <c r="G642" s="93" t="s">
        <v>52</v>
      </c>
      <c r="H642" s="93">
        <v>4</v>
      </c>
      <c r="I642" s="93">
        <v>4</v>
      </c>
      <c r="J642" s="52">
        <v>3933.3</v>
      </c>
      <c r="K642" s="52">
        <v>3440.6</v>
      </c>
      <c r="L642" s="52">
        <v>0</v>
      </c>
      <c r="M642" s="94">
        <v>158</v>
      </c>
      <c r="N642" s="78">
        <f t="shared" si="225"/>
        <v>13967958.4</v>
      </c>
      <c r="O642" s="52"/>
      <c r="P642" s="79"/>
      <c r="Q642" s="79"/>
      <c r="R642" s="79">
        <f t="shared" si="226"/>
        <v>1955455.68</v>
      </c>
      <c r="S642" s="79">
        <f>+'Приложение №2'!E642-'Приложение №1'!R642</f>
        <v>12012502.720000001</v>
      </c>
      <c r="T642" s="79">
        <v>0</v>
      </c>
      <c r="U642" s="79">
        <f t="shared" si="208"/>
        <v>4059.7449282101961</v>
      </c>
      <c r="V642" s="79">
        <v>1338.2830200640001</v>
      </c>
      <c r="W642" s="95" t="s">
        <v>623</v>
      </c>
      <c r="X642" s="36" t="e">
        <f>+#REF!-'[1]Приложение №1'!$P1105</f>
        <v>#REF!</v>
      </c>
      <c r="Z642" s="38">
        <f t="shared" si="224"/>
        <v>19368823.829999998</v>
      </c>
      <c r="AA642" s="34">
        <v>5746844.1079849806</v>
      </c>
      <c r="AB642" s="34">
        <v>3323557.0585698597</v>
      </c>
      <c r="AC642" s="34">
        <v>3513245.8927511401</v>
      </c>
      <c r="AD642" s="34">
        <v>2678879.85971676</v>
      </c>
      <c r="AE642" s="34">
        <v>1070157.6639255602</v>
      </c>
      <c r="AF642" s="34"/>
      <c r="AG642" s="34">
        <v>285559.1703006</v>
      </c>
      <c r="AH642" s="34">
        <v>0</v>
      </c>
      <c r="AI642" s="34">
        <v>0</v>
      </c>
      <c r="AJ642" s="34">
        <v>0</v>
      </c>
      <c r="AK642" s="34">
        <v>0</v>
      </c>
      <c r="AL642" s="34">
        <v>0</v>
      </c>
      <c r="AM642" s="34">
        <v>2193484.5052</v>
      </c>
      <c r="AN642" s="39">
        <v>193688.2383</v>
      </c>
      <c r="AO642" s="40">
        <v>363407.33325110003</v>
      </c>
      <c r="AP642" s="114">
        <f>+N642-'Приложение №2'!E642</f>
        <v>0</v>
      </c>
      <c r="AQ642" s="1">
        <f>1707040.6-102526.12</f>
        <v>1604514.48</v>
      </c>
      <c r="AR642" s="1">
        <f>+(K642*10+L642*20)*12*0.85</f>
        <v>350941.2</v>
      </c>
      <c r="AS642" s="1">
        <f>+(K642*10+L642*20)*12*30</f>
        <v>12386160</v>
      </c>
      <c r="AT642" s="36">
        <f t="shared" si="210"/>
        <v>-373657.27999999933</v>
      </c>
      <c r="AU642" s="36">
        <f>+P642-'[10]Приложение №1'!$P619</f>
        <v>0</v>
      </c>
      <c r="AV642" s="36">
        <f>+Q642-'[10]Приложение №1'!$Q619</f>
        <v>0</v>
      </c>
      <c r="AW642" s="36">
        <f>+R642-'[10]Приложение №1'!$R619</f>
        <v>0</v>
      </c>
      <c r="AX642" s="36">
        <f>+S642-'[10]Приложение №1'!$S619</f>
        <v>0</v>
      </c>
      <c r="AY642" s="36">
        <f>+T642-'[10]Приложение №1'!$T619</f>
        <v>0</v>
      </c>
    </row>
    <row r="643" spans="1:51" x14ac:dyDescent="0.25">
      <c r="A643" s="100">
        <f t="shared" si="222"/>
        <v>627</v>
      </c>
      <c r="B643" s="101">
        <f t="shared" si="223"/>
        <v>172</v>
      </c>
      <c r="C643" s="92" t="s">
        <v>73</v>
      </c>
      <c r="D643" s="92" t="s">
        <v>379</v>
      </c>
      <c r="E643" s="93">
        <v>1984</v>
      </c>
      <c r="F643" s="93">
        <v>2013</v>
      </c>
      <c r="G643" s="93" t="s">
        <v>52</v>
      </c>
      <c r="H643" s="93">
        <v>5</v>
      </c>
      <c r="I643" s="93">
        <v>6</v>
      </c>
      <c r="J643" s="52">
        <v>7065.3</v>
      </c>
      <c r="K643" s="52">
        <v>6214.8</v>
      </c>
      <c r="L643" s="52">
        <v>0</v>
      </c>
      <c r="M643" s="94">
        <v>231</v>
      </c>
      <c r="N643" s="78">
        <f t="shared" si="225"/>
        <v>62722849.571893282</v>
      </c>
      <c r="O643" s="52"/>
      <c r="P643" s="79">
        <v>9745896.1752586551</v>
      </c>
      <c r="Q643" s="79"/>
      <c r="R643" s="79">
        <f t="shared" si="226"/>
        <v>3455766.3000000003</v>
      </c>
      <c r="S643" s="79">
        <f>+AS643</f>
        <v>22373280</v>
      </c>
      <c r="T643" s="79">
        <f>+'Приложение №2'!E643-'Приложение №1'!P643-'Приложение №1'!R643-'Приложение №1'!S643</f>
        <v>27147907.096634626</v>
      </c>
      <c r="U643" s="79">
        <f t="shared" si="208"/>
        <v>10092.496873896711</v>
      </c>
      <c r="V643" s="79">
        <v>1340.2830200640001</v>
      </c>
      <c r="W643" s="95" t="s">
        <v>623</v>
      </c>
      <c r="X643" s="36" t="e">
        <f>+#REF!-'[1]Приложение №1'!$P1107</f>
        <v>#REF!</v>
      </c>
      <c r="Z643" s="38">
        <f t="shared" si="224"/>
        <v>77406979.776293278</v>
      </c>
      <c r="AA643" s="34">
        <v>10370296.47949386</v>
      </c>
      <c r="AB643" s="34">
        <v>5997425.9547111001</v>
      </c>
      <c r="AC643" s="34">
        <v>6339723.2965151407</v>
      </c>
      <c r="AD643" s="34">
        <v>4834092.9101480395</v>
      </c>
      <c r="AE643" s="34">
        <v>1931121.1633392</v>
      </c>
      <c r="AF643" s="34"/>
      <c r="AG643" s="34">
        <v>515297.3006874001</v>
      </c>
      <c r="AH643" s="34">
        <v>0</v>
      </c>
      <c r="AI643" s="34">
        <v>18460706.644925997</v>
      </c>
      <c r="AJ643" s="34">
        <v>0</v>
      </c>
      <c r="AK643" s="34"/>
      <c r="AL643" s="34">
        <v>14096028.4779699</v>
      </c>
      <c r="AM643" s="34">
        <v>11578293.868000001</v>
      </c>
      <c r="AN643" s="39">
        <v>1132485.4643999999</v>
      </c>
      <c r="AO643" s="40">
        <v>2151508.2161026397</v>
      </c>
      <c r="AP643" s="114">
        <f>+N643-'Приложение №2'!E643</f>
        <v>0</v>
      </c>
      <c r="AQ643" s="1">
        <v>2821856.7</v>
      </c>
      <c r="AR643" s="1">
        <f>+(K643*10+L643*20)*12*0.85</f>
        <v>633909.6</v>
      </c>
      <c r="AS643" s="1">
        <f>+(K643*10+L643*20)*12*30</f>
        <v>22373280</v>
      </c>
      <c r="AT643" s="36">
        <f t="shared" si="210"/>
        <v>0</v>
      </c>
      <c r="AU643" s="36">
        <f>+P643-'[10]Приложение №1'!$P620</f>
        <v>0</v>
      </c>
      <c r="AV643" s="36">
        <f>+Q643-'[10]Приложение №1'!$Q620</f>
        <v>0</v>
      </c>
      <c r="AW643" s="36">
        <f>+R643-'[10]Приложение №1'!$R620</f>
        <v>0</v>
      </c>
      <c r="AX643" s="36">
        <f>+S643-'[10]Приложение №1'!$S620</f>
        <v>0</v>
      </c>
      <c r="AY643" s="36">
        <f>+T643-'[10]Приложение №1'!$T620</f>
        <v>0</v>
      </c>
    </row>
    <row r="644" spans="1:51" x14ac:dyDescent="0.25">
      <c r="A644" s="100">
        <f t="shared" si="222"/>
        <v>628</v>
      </c>
      <c r="B644" s="101">
        <f t="shared" si="223"/>
        <v>173</v>
      </c>
      <c r="C644" s="92" t="s">
        <v>73</v>
      </c>
      <c r="D644" s="92" t="s">
        <v>217</v>
      </c>
      <c r="E644" s="93">
        <v>1977</v>
      </c>
      <c r="F644" s="93">
        <v>2013</v>
      </c>
      <c r="G644" s="93" t="s">
        <v>45</v>
      </c>
      <c r="H644" s="93">
        <v>9</v>
      </c>
      <c r="I644" s="93">
        <v>1</v>
      </c>
      <c r="J644" s="52">
        <v>2362.6</v>
      </c>
      <c r="K644" s="52">
        <v>1902.4</v>
      </c>
      <c r="L644" s="52">
        <v>195.5</v>
      </c>
      <c r="M644" s="94">
        <v>72</v>
      </c>
      <c r="N644" s="78">
        <f t="shared" si="225"/>
        <v>15471833.963887995</v>
      </c>
      <c r="O644" s="52"/>
      <c r="P644" s="79">
        <v>4263457.8798470004</v>
      </c>
      <c r="Q644" s="79"/>
      <c r="R644" s="79">
        <f t="shared" si="226"/>
        <v>1279294.3112000001</v>
      </c>
      <c r="S644" s="79">
        <f>+AS644</f>
        <v>7843284.0034900587</v>
      </c>
      <c r="T644" s="79">
        <f>+'Приложение №2'!E644-'Приложение №1'!P644-'Приложение №1'!Q644-'Приложение №1'!R644-'Приложение №1'!S644</f>
        <v>2085797.7693509366</v>
      </c>
      <c r="U644" s="79">
        <f t="shared" si="208"/>
        <v>8132.7974999411244</v>
      </c>
      <c r="V644" s="79">
        <v>1341.2830200640001</v>
      </c>
      <c r="W644" s="95" t="s">
        <v>623</v>
      </c>
      <c r="X644" s="36" t="e">
        <f>+#REF!-'[1]Приложение №1'!$P1204</f>
        <v>#REF!</v>
      </c>
      <c r="Z644" s="38">
        <f t="shared" si="224"/>
        <v>28501175.670387998</v>
      </c>
      <c r="AA644" s="34">
        <v>3719699.05</v>
      </c>
      <c r="AB644" s="34">
        <v>2447938.8995804396</v>
      </c>
      <c r="AC644" s="34">
        <v>1490138.3398477801</v>
      </c>
      <c r="AD644" s="34">
        <v>1344414.3471276001</v>
      </c>
      <c r="AE644" s="34">
        <v>490934.10601116001</v>
      </c>
      <c r="AF644" s="34"/>
      <c r="AG644" s="34">
        <v>205256.04442223997</v>
      </c>
      <c r="AH644" s="34">
        <v>0</v>
      </c>
      <c r="AI644" s="34">
        <v>0</v>
      </c>
      <c r="AJ644" s="34">
        <v>0</v>
      </c>
      <c r="AK644" s="34">
        <v>15105792.339437097</v>
      </c>
      <c r="AL644" s="34">
        <v>0</v>
      </c>
      <c r="AM644" s="34">
        <v>2953956.3437999999</v>
      </c>
      <c r="AN644" s="39">
        <v>246262.91500000001</v>
      </c>
      <c r="AO644" s="40">
        <v>496783.28516168008</v>
      </c>
      <c r="AP644" s="114">
        <f>+N644-'Приложение №2'!E644</f>
        <v>0</v>
      </c>
      <c r="AQ644" s="36">
        <f>1288619.08-R133</f>
        <v>976501.64000000013</v>
      </c>
      <c r="AR644" s="1">
        <f>+(K644*13.29+L644*22.52)*12*0.85</f>
        <v>302792.67119999998</v>
      </c>
      <c r="AS644" s="1">
        <f>+(K644*13.29+L644*22.52)*12*30-S133</f>
        <v>7843284.0034900587</v>
      </c>
      <c r="AT644" s="36">
        <f t="shared" si="210"/>
        <v>0</v>
      </c>
      <c r="AU644" s="36">
        <f>+P644-'[10]Приложение №1'!$P621</f>
        <v>0</v>
      </c>
      <c r="AV644" s="36">
        <f>+Q644-'[10]Приложение №1'!$Q621</f>
        <v>0</v>
      </c>
      <c r="AW644" s="36">
        <f>+R644-'[10]Приложение №1'!$R621</f>
        <v>0</v>
      </c>
      <c r="AX644" s="36">
        <f>+S644-'[10]Приложение №1'!$S621</f>
        <v>0</v>
      </c>
      <c r="AY644" s="36">
        <f>+T644-'[10]Приложение №1'!$T621</f>
        <v>0</v>
      </c>
    </row>
    <row r="645" spans="1:51" x14ac:dyDescent="0.25">
      <c r="A645" s="100">
        <f t="shared" si="222"/>
        <v>629</v>
      </c>
      <c r="B645" s="101">
        <f t="shared" si="223"/>
        <v>174</v>
      </c>
      <c r="C645" s="92" t="s">
        <v>73</v>
      </c>
      <c r="D645" s="92" t="s">
        <v>218</v>
      </c>
      <c r="E645" s="93">
        <v>1995</v>
      </c>
      <c r="F645" s="93">
        <v>2013</v>
      </c>
      <c r="G645" s="93" t="s">
        <v>45</v>
      </c>
      <c r="H645" s="93">
        <v>4</v>
      </c>
      <c r="I645" s="93">
        <v>3</v>
      </c>
      <c r="J645" s="52">
        <v>1839</v>
      </c>
      <c r="K645" s="52">
        <v>1773.6</v>
      </c>
      <c r="L645" s="52">
        <v>0</v>
      </c>
      <c r="M645" s="94">
        <v>81</v>
      </c>
      <c r="N645" s="78">
        <f t="shared" si="225"/>
        <v>8700505.9915000014</v>
      </c>
      <c r="O645" s="52"/>
      <c r="P645" s="79">
        <v>590238.2375000004</v>
      </c>
      <c r="Q645" s="79"/>
      <c r="R645" s="79">
        <f t="shared" si="226"/>
        <v>910232.0199999999</v>
      </c>
      <c r="S645" s="79">
        <f>+AS645</f>
        <v>6384960</v>
      </c>
      <c r="T645" s="79">
        <f>+'Приложение №2'!E645-'Приложение №1'!P645-'Приложение №1'!R645-'Приложение №1'!S645</f>
        <v>815075.7340000011</v>
      </c>
      <c r="U645" s="79">
        <f t="shared" si="208"/>
        <v>4905.5626925462348</v>
      </c>
      <c r="V645" s="79">
        <v>1342.2830200640001</v>
      </c>
      <c r="W645" s="95" t="s">
        <v>623</v>
      </c>
      <c r="X645" s="36" t="e">
        <f>+#REF!-'[1]Приложение №1'!$P726</f>
        <v>#REF!</v>
      </c>
      <c r="Z645" s="38">
        <f t="shared" si="224"/>
        <v>23166447.680000003</v>
      </c>
      <c r="AA645" s="34">
        <v>4256960.5015337411</v>
      </c>
      <c r="AB645" s="34">
        <v>1516930.0345470598</v>
      </c>
      <c r="AC645" s="34">
        <v>1584854.3608997399</v>
      </c>
      <c r="AD645" s="34">
        <v>992219.03665164008</v>
      </c>
      <c r="AE645" s="34">
        <v>0</v>
      </c>
      <c r="AF645" s="34"/>
      <c r="AG645" s="34">
        <v>163351.22964971996</v>
      </c>
      <c r="AH645" s="34">
        <v>0</v>
      </c>
      <c r="AI645" s="34">
        <v>7782371.5100418003</v>
      </c>
      <c r="AJ645" s="34">
        <v>0</v>
      </c>
      <c r="AK645" s="34">
        <v>4040643.3169443598</v>
      </c>
      <c r="AL645" s="34">
        <v>0</v>
      </c>
      <c r="AM645" s="34">
        <v>2152716.9961000001</v>
      </c>
      <c r="AN645" s="39">
        <v>231664.4768</v>
      </c>
      <c r="AO645" s="40">
        <v>444736.21683194005</v>
      </c>
      <c r="AP645" s="114">
        <f>+N645-'Приложение №2'!E645</f>
        <v>0</v>
      </c>
      <c r="AQ645" s="1">
        <v>729324.82</v>
      </c>
      <c r="AR645" s="1">
        <f t="shared" ref="AR645:AR683" si="227">+(K645*10+L645*20)*12*0.85</f>
        <v>180907.19999999998</v>
      </c>
      <c r="AS645" s="1">
        <f>+(K645*10+L645*20)*12*30</f>
        <v>6384960</v>
      </c>
      <c r="AT645" s="36">
        <f t="shared" si="210"/>
        <v>0</v>
      </c>
      <c r="AU645" s="36">
        <f>+P645-'[10]Приложение №1'!$P622</f>
        <v>0</v>
      </c>
      <c r="AV645" s="36">
        <f>+Q645-'[10]Приложение №1'!$Q622</f>
        <v>0</v>
      </c>
      <c r="AW645" s="36">
        <f>+R645-'[10]Приложение №1'!$R622</f>
        <v>0</v>
      </c>
      <c r="AX645" s="36">
        <f>+S645-'[10]Приложение №1'!$S622</f>
        <v>0</v>
      </c>
      <c r="AY645" s="36">
        <f>+T645-'[10]Приложение №1'!$T622</f>
        <v>0</v>
      </c>
    </row>
    <row r="646" spans="1:51" x14ac:dyDescent="0.25">
      <c r="A646" s="100">
        <f t="shared" si="222"/>
        <v>630</v>
      </c>
      <c r="B646" s="101">
        <f t="shared" si="223"/>
        <v>175</v>
      </c>
      <c r="C646" s="92" t="s">
        <v>46</v>
      </c>
      <c r="D646" s="92" t="s">
        <v>382</v>
      </c>
      <c r="E646" s="93">
        <v>1969</v>
      </c>
      <c r="F646" s="93">
        <v>2013</v>
      </c>
      <c r="G646" s="93" t="s">
        <v>45</v>
      </c>
      <c r="H646" s="93">
        <v>4</v>
      </c>
      <c r="I646" s="93">
        <v>4</v>
      </c>
      <c r="J646" s="52">
        <v>3016.9</v>
      </c>
      <c r="K646" s="52">
        <v>2778.3</v>
      </c>
      <c r="L646" s="52">
        <v>0</v>
      </c>
      <c r="M646" s="94">
        <v>148</v>
      </c>
      <c r="N646" s="78">
        <f t="shared" si="225"/>
        <v>2524095.1532999994</v>
      </c>
      <c r="O646" s="52"/>
      <c r="P646" s="79">
        <v>549981.94500000007</v>
      </c>
      <c r="Q646" s="79"/>
      <c r="R646" s="79">
        <f t="shared" si="226"/>
        <v>636134.18999999994</v>
      </c>
      <c r="S646" s="79">
        <f>+AS646</f>
        <v>1317036.33</v>
      </c>
      <c r="T646" s="79">
        <f>+'Приложение №2'!E646-'Приложение №1'!P646-'Приложение №1'!R646-'Приложение №1'!S646</f>
        <v>20942.688299999805</v>
      </c>
      <c r="U646" s="79">
        <f t="shared" si="208"/>
        <v>908.50345653817055</v>
      </c>
      <c r="V646" s="79">
        <v>1343.2830200640001</v>
      </c>
      <c r="W646" s="95" t="s">
        <v>623</v>
      </c>
      <c r="X646" s="36" t="e">
        <f>+#REF!-'[1]Приложение №1'!$P1451</f>
        <v>#REF!</v>
      </c>
      <c r="Y646" s="1" t="s">
        <v>551</v>
      </c>
      <c r="Z646" s="38">
        <f t="shared" si="224"/>
        <v>43468971.049999997</v>
      </c>
      <c r="AA646" s="34">
        <v>6634698.5656060204</v>
      </c>
      <c r="AB646" s="34">
        <v>2364215.8595970604</v>
      </c>
      <c r="AC646" s="34">
        <v>2470079.5170193799</v>
      </c>
      <c r="AD646" s="34">
        <v>0</v>
      </c>
      <c r="AE646" s="34">
        <v>946159.85291436012</v>
      </c>
      <c r="AF646" s="34"/>
      <c r="AG646" s="34">
        <v>254591.55199295998</v>
      </c>
      <c r="AH646" s="34">
        <v>0</v>
      </c>
      <c r="AI646" s="34">
        <v>12129238.4675742</v>
      </c>
      <c r="AJ646" s="34">
        <v>0</v>
      </c>
      <c r="AK646" s="34">
        <v>6297556.7640778795</v>
      </c>
      <c r="AL646" s="34">
        <v>6792652.1243855394</v>
      </c>
      <c r="AM646" s="34">
        <v>4316528.7305000005</v>
      </c>
      <c r="AN646" s="39">
        <v>434689.71049999999</v>
      </c>
      <c r="AO646" s="40">
        <v>828559.90583259996</v>
      </c>
      <c r="AP646" s="114">
        <f>+N646-'Приложение №2'!E646</f>
        <v>0</v>
      </c>
      <c r="AQ646" s="36">
        <f>1200544.79-R136</f>
        <v>352747.58999999997</v>
      </c>
      <c r="AR646" s="1">
        <f t="shared" si="227"/>
        <v>283386.59999999998</v>
      </c>
      <c r="AS646" s="1">
        <f>+(K646*10+L646*20)*12*30-7837046.47-R136</f>
        <v>1317036.33</v>
      </c>
      <c r="AT646" s="36">
        <f t="shared" si="210"/>
        <v>0</v>
      </c>
      <c r="AU646" s="36">
        <f>+P646-'[10]Приложение №1'!$P623</f>
        <v>0</v>
      </c>
      <c r="AV646" s="36">
        <f>+Q646-'[10]Приложение №1'!$Q623</f>
        <v>0</v>
      </c>
      <c r="AW646" s="36">
        <f>+R646-'[10]Приложение №1'!$R623</f>
        <v>0</v>
      </c>
      <c r="AX646" s="36">
        <f>+S646-'[10]Приложение №1'!$S623</f>
        <v>0</v>
      </c>
      <c r="AY646" s="36">
        <f>+T646-'[10]Приложение №1'!$T623</f>
        <v>0</v>
      </c>
    </row>
    <row r="647" spans="1:51" x14ac:dyDescent="0.25">
      <c r="A647" s="100">
        <f t="shared" si="222"/>
        <v>631</v>
      </c>
      <c r="B647" s="101">
        <f t="shared" si="223"/>
        <v>176</v>
      </c>
      <c r="C647" s="92" t="s">
        <v>46</v>
      </c>
      <c r="D647" s="92" t="s">
        <v>87</v>
      </c>
      <c r="E647" s="93">
        <v>1962</v>
      </c>
      <c r="F647" s="93">
        <v>1962</v>
      </c>
      <c r="G647" s="93" t="s">
        <v>45</v>
      </c>
      <c r="H647" s="93">
        <v>2</v>
      </c>
      <c r="I647" s="93">
        <v>1</v>
      </c>
      <c r="J647" s="52">
        <v>618.70000000000005</v>
      </c>
      <c r="K647" s="52">
        <v>460.5</v>
      </c>
      <c r="L647" s="52">
        <v>0</v>
      </c>
      <c r="M647" s="94">
        <v>45</v>
      </c>
      <c r="N647" s="78">
        <f t="shared" si="225"/>
        <v>420332.95579999994</v>
      </c>
      <c r="O647" s="52"/>
      <c r="P647" s="79">
        <f>+'Приложение №2'!E647-'Приложение №1'!R647-'Приложение №1'!S647</f>
        <v>0</v>
      </c>
      <c r="Q647" s="79"/>
      <c r="R647" s="79">
        <v>0</v>
      </c>
      <c r="S647" s="79">
        <f>+'Приложение №2'!E647-'Приложение №1'!R647</f>
        <v>420332.95579999994</v>
      </c>
      <c r="T647" s="79">
        <f>+'Приложение №2'!E647-'Приложение №1'!P647-'Приложение №1'!R647-'Приложение №1'!S647</f>
        <v>0</v>
      </c>
      <c r="U647" s="79">
        <f t="shared" si="208"/>
        <v>912.7751483170465</v>
      </c>
      <c r="V647" s="79">
        <v>1344.2830200640001</v>
      </c>
      <c r="W647" s="95" t="s">
        <v>623</v>
      </c>
      <c r="X647" s="36" t="e">
        <f>+#REF!-'[1]Приложение №1'!$P977</f>
        <v>#REF!</v>
      </c>
      <c r="Z647" s="38">
        <f t="shared" si="224"/>
        <v>6521557.4500000002</v>
      </c>
      <c r="AA647" s="34">
        <v>0</v>
      </c>
      <c r="AB647" s="34">
        <v>875995.49980991997</v>
      </c>
      <c r="AC647" s="34">
        <v>411337.83054587996</v>
      </c>
      <c r="AD647" s="34">
        <v>350714.74954488</v>
      </c>
      <c r="AE647" s="34">
        <v>0</v>
      </c>
      <c r="AF647" s="34"/>
      <c r="AG647" s="34">
        <v>0</v>
      </c>
      <c r="AH647" s="34">
        <v>0</v>
      </c>
      <c r="AI647" s="34">
        <v>4074971.6952377995</v>
      </c>
      <c r="AJ647" s="34">
        <v>0</v>
      </c>
      <c r="AK647" s="34">
        <v>0</v>
      </c>
      <c r="AL647" s="34">
        <v>0</v>
      </c>
      <c r="AM647" s="34">
        <v>618389.92870000005</v>
      </c>
      <c r="AN647" s="39">
        <v>65215.574499999995</v>
      </c>
      <c r="AO647" s="40">
        <v>124932.17166151998</v>
      </c>
      <c r="AP647" s="114">
        <f>+N647-'Приложение №2'!E647</f>
        <v>0</v>
      </c>
      <c r="AQ647" s="36">
        <f>205930.75-R343</f>
        <v>-46971</v>
      </c>
      <c r="AR647" s="1">
        <f t="shared" si="227"/>
        <v>46971</v>
      </c>
      <c r="AS647" s="1">
        <f>+(K647*10+L647*20)*12*30-R343</f>
        <v>1404898.25</v>
      </c>
      <c r="AT647" s="36">
        <f t="shared" si="210"/>
        <v>-984565.29420000012</v>
      </c>
      <c r="AU647" s="36">
        <f>+P647-'[10]Приложение №1'!$P624</f>
        <v>0</v>
      </c>
      <c r="AV647" s="36">
        <f>+Q647-'[10]Приложение №1'!$Q624</f>
        <v>0</v>
      </c>
      <c r="AW647" s="36">
        <f>+R647-'[10]Приложение №1'!$R624</f>
        <v>0</v>
      </c>
      <c r="AX647" s="36">
        <f>+S647-'[10]Приложение №1'!$S624</f>
        <v>0</v>
      </c>
      <c r="AY647" s="36">
        <f>+T647-'[10]Приложение №1'!$T624</f>
        <v>0</v>
      </c>
    </row>
    <row r="648" spans="1:51" x14ac:dyDescent="0.25">
      <c r="A648" s="100">
        <f t="shared" si="222"/>
        <v>632</v>
      </c>
      <c r="B648" s="101">
        <f t="shared" si="223"/>
        <v>177</v>
      </c>
      <c r="C648" s="92" t="s">
        <v>88</v>
      </c>
      <c r="D648" s="92" t="s">
        <v>220</v>
      </c>
      <c r="E648" s="93">
        <v>1964</v>
      </c>
      <c r="F648" s="93">
        <v>1964</v>
      </c>
      <c r="G648" s="93" t="s">
        <v>45</v>
      </c>
      <c r="H648" s="93">
        <v>2</v>
      </c>
      <c r="I648" s="93">
        <v>2</v>
      </c>
      <c r="J648" s="52">
        <v>660.09</v>
      </c>
      <c r="K648" s="52">
        <v>608.58000000000004</v>
      </c>
      <c r="L648" s="52">
        <v>0</v>
      </c>
      <c r="M648" s="94">
        <v>32</v>
      </c>
      <c r="N648" s="78">
        <f t="shared" si="225"/>
        <v>522546.69680000003</v>
      </c>
      <c r="O648" s="52"/>
      <c r="P648" s="79"/>
      <c r="Q648" s="79"/>
      <c r="R648" s="79">
        <f t="shared" ref="R648:R655" si="228">+AQ648+AR648</f>
        <v>380233.89</v>
      </c>
      <c r="S648" s="79">
        <f>+'Приложение №2'!E648-'Приложение №1'!R648</f>
        <v>142312.80680000002</v>
      </c>
      <c r="T648" s="79">
        <v>0</v>
      </c>
      <c r="U648" s="79">
        <f t="shared" si="208"/>
        <v>858.63271352985635</v>
      </c>
      <c r="V648" s="79">
        <v>1345.2830200640001</v>
      </c>
      <c r="W648" s="95" t="s">
        <v>623</v>
      </c>
      <c r="X648" s="36" t="e">
        <f>+#REF!-'[1]Приложение №1'!$P738</f>
        <v>#REF!</v>
      </c>
      <c r="Z648" s="38">
        <f t="shared" si="224"/>
        <v>4551398.5399999991</v>
      </c>
      <c r="AA648" s="34">
        <v>1783504.6065618601</v>
      </c>
      <c r="AB648" s="34">
        <v>1085237.2512912001</v>
      </c>
      <c r="AC648" s="34">
        <v>511364.19748848001</v>
      </c>
      <c r="AD648" s="34">
        <v>435798.11897832004</v>
      </c>
      <c r="AE648" s="34">
        <v>0</v>
      </c>
      <c r="AF648" s="34"/>
      <c r="AG648" s="34">
        <v>189558.68370852002</v>
      </c>
      <c r="AH648" s="34">
        <v>0</v>
      </c>
      <c r="AI648" s="34">
        <v>0</v>
      </c>
      <c r="AJ648" s="34">
        <v>0</v>
      </c>
      <c r="AK648" s="34">
        <v>0</v>
      </c>
      <c r="AL648" s="34">
        <v>0</v>
      </c>
      <c r="AM648" s="34">
        <v>412830.33630000002</v>
      </c>
      <c r="AN648" s="39">
        <v>45513.985399999998</v>
      </c>
      <c r="AO648" s="40">
        <v>87591.360271620011</v>
      </c>
      <c r="AP648" s="114">
        <f>+N648-'Приложение №2'!E648</f>
        <v>0</v>
      </c>
      <c r="AQ648" s="1">
        <v>318158.73</v>
      </c>
      <c r="AR648" s="1">
        <f t="shared" si="227"/>
        <v>62075.16</v>
      </c>
      <c r="AS648" s="1">
        <f>+(K648*10+L648*20)*12*30</f>
        <v>2190888</v>
      </c>
      <c r="AT648" s="36">
        <f t="shared" si="210"/>
        <v>-2048575.1932000001</v>
      </c>
      <c r="AU648" s="36">
        <f>+P648-'[10]Приложение №1'!$P625</f>
        <v>0</v>
      </c>
      <c r="AV648" s="36">
        <f>+Q648-'[10]Приложение №1'!$Q625</f>
        <v>0</v>
      </c>
      <c r="AW648" s="36">
        <f>+R648-'[10]Приложение №1'!$R625</f>
        <v>0</v>
      </c>
      <c r="AX648" s="36">
        <f>+S648-'[10]Приложение №1'!$S625</f>
        <v>0</v>
      </c>
      <c r="AY648" s="36">
        <f>+T648-'[10]Приложение №1'!$T625</f>
        <v>0</v>
      </c>
    </row>
    <row r="649" spans="1:51" x14ac:dyDescent="0.25">
      <c r="A649" s="100">
        <f t="shared" si="222"/>
        <v>633</v>
      </c>
      <c r="B649" s="101">
        <f t="shared" si="223"/>
        <v>178</v>
      </c>
      <c r="C649" s="92" t="s">
        <v>221</v>
      </c>
      <c r="D649" s="92" t="s">
        <v>222</v>
      </c>
      <c r="E649" s="93">
        <v>1981</v>
      </c>
      <c r="F649" s="93">
        <v>2010</v>
      </c>
      <c r="G649" s="93" t="s">
        <v>45</v>
      </c>
      <c r="H649" s="93">
        <v>2</v>
      </c>
      <c r="I649" s="93">
        <v>2</v>
      </c>
      <c r="J649" s="52">
        <v>774.6</v>
      </c>
      <c r="K649" s="52">
        <v>714.53</v>
      </c>
      <c r="L649" s="52">
        <v>0</v>
      </c>
      <c r="M649" s="94">
        <v>28</v>
      </c>
      <c r="N649" s="78">
        <f t="shared" si="225"/>
        <v>3497618.6288999999</v>
      </c>
      <c r="O649" s="52"/>
      <c r="P649" s="79">
        <f>+'Приложение №2'!E649-'Приложение №1'!R649-'Приложение №1'!S649</f>
        <v>503219.86890000058</v>
      </c>
      <c r="Q649" s="79"/>
      <c r="R649" s="79">
        <f t="shared" si="228"/>
        <v>422090.76</v>
      </c>
      <c r="S649" s="79">
        <f>+AS649</f>
        <v>2572307.9999999995</v>
      </c>
      <c r="T649" s="79">
        <v>0</v>
      </c>
      <c r="U649" s="79">
        <f t="shared" si="208"/>
        <v>4894.9919931983259</v>
      </c>
      <c r="V649" s="79">
        <v>1346.2830200640001</v>
      </c>
      <c r="W649" s="95" t="s">
        <v>623</v>
      </c>
      <c r="X649" s="36" t="e">
        <f>+#REF!-'[1]Приложение №1'!$P741</f>
        <v>#REF!</v>
      </c>
      <c r="Z649" s="38">
        <f t="shared" si="224"/>
        <v>3874188.8000000003</v>
      </c>
      <c r="AA649" s="34">
        <v>2090429.3526916802</v>
      </c>
      <c r="AB649" s="34">
        <v>0</v>
      </c>
      <c r="AC649" s="34">
        <v>599365.27642445988</v>
      </c>
      <c r="AD649" s="34">
        <v>510794.96876771998</v>
      </c>
      <c r="AE649" s="34">
        <v>0</v>
      </c>
      <c r="AF649" s="34"/>
      <c r="AG649" s="34">
        <v>222179.99235767999</v>
      </c>
      <c r="AH649" s="34">
        <v>0</v>
      </c>
      <c r="AI649" s="34">
        <v>0</v>
      </c>
      <c r="AJ649" s="34">
        <v>0</v>
      </c>
      <c r="AK649" s="34">
        <v>0</v>
      </c>
      <c r="AL649" s="34">
        <v>0</v>
      </c>
      <c r="AM649" s="34">
        <v>337828.28310000006</v>
      </c>
      <c r="AN649" s="39">
        <v>38741.887999999999</v>
      </c>
      <c r="AO649" s="40">
        <v>74849.038658460006</v>
      </c>
      <c r="AP649" s="114">
        <f>+N649-'Приложение №2'!E649</f>
        <v>0</v>
      </c>
      <c r="AQ649" s="1">
        <v>349208.7</v>
      </c>
      <c r="AR649" s="1">
        <f t="shared" si="227"/>
        <v>72882.06</v>
      </c>
      <c r="AS649" s="1">
        <f>+(K649*10+L649*20)*12*30</f>
        <v>2572307.9999999995</v>
      </c>
      <c r="AT649" s="36">
        <f t="shared" si="210"/>
        <v>0</v>
      </c>
      <c r="AU649" s="36">
        <f>+P649-'[10]Приложение №1'!$P626</f>
        <v>0</v>
      </c>
      <c r="AV649" s="36">
        <f>+Q649-'[10]Приложение №1'!$Q626</f>
        <v>0</v>
      </c>
      <c r="AW649" s="36">
        <f>+R649-'[10]Приложение №1'!$R626</f>
        <v>0</v>
      </c>
      <c r="AX649" s="36">
        <f>+S649-'[10]Приложение №1'!$S626</f>
        <v>0</v>
      </c>
      <c r="AY649" s="36">
        <f>+T649-'[10]Приложение №1'!$T626</f>
        <v>0</v>
      </c>
    </row>
    <row r="650" spans="1:51" x14ac:dyDescent="0.25">
      <c r="A650" s="100">
        <f t="shared" si="222"/>
        <v>634</v>
      </c>
      <c r="B650" s="101">
        <f t="shared" si="223"/>
        <v>179</v>
      </c>
      <c r="C650" s="92" t="s">
        <v>221</v>
      </c>
      <c r="D650" s="92" t="s">
        <v>223</v>
      </c>
      <c r="E650" s="93">
        <v>1983</v>
      </c>
      <c r="F650" s="93">
        <v>1983</v>
      </c>
      <c r="G650" s="93" t="s">
        <v>45</v>
      </c>
      <c r="H650" s="93">
        <v>2</v>
      </c>
      <c r="I650" s="93">
        <v>2</v>
      </c>
      <c r="J650" s="52">
        <v>910.77</v>
      </c>
      <c r="K650" s="52">
        <v>841.26</v>
      </c>
      <c r="L650" s="52">
        <v>0</v>
      </c>
      <c r="M650" s="94">
        <v>34</v>
      </c>
      <c r="N650" s="78">
        <f t="shared" si="225"/>
        <v>722841.11670000001</v>
      </c>
      <c r="O650" s="52"/>
      <c r="P650" s="79">
        <v>299229.82999999996</v>
      </c>
      <c r="Q650" s="79"/>
      <c r="R650" s="79">
        <f t="shared" si="228"/>
        <v>73388.679999999978</v>
      </c>
      <c r="S650" s="79">
        <f>+'Приложение №2'!E650-'Приложение №1'!P650-R650</f>
        <v>350222.60670000006</v>
      </c>
      <c r="T650" s="79">
        <f>+'Приложение №2'!E650-'Приложение №1'!P650-'Приложение №1'!Q650-'Приложение №1'!R650-'Приложение №1'!S650</f>
        <v>0</v>
      </c>
      <c r="U650" s="79">
        <f t="shared" si="208"/>
        <v>859.23628450181877</v>
      </c>
      <c r="V650" s="79">
        <v>1347.2830200640001</v>
      </c>
      <c r="W650" s="95" t="s">
        <v>623</v>
      </c>
      <c r="X650" s="36" t="e">
        <f>+#REF!-'[1]Приложение №1'!$P1219</f>
        <v>#REF!</v>
      </c>
      <c r="Z650" s="38">
        <f t="shared" si="224"/>
        <v>6295969.4100000001</v>
      </c>
      <c r="AA650" s="34">
        <v>2467129.6784152202</v>
      </c>
      <c r="AB650" s="34">
        <v>1501213.4170404002</v>
      </c>
      <c r="AC650" s="34">
        <v>707372.31680261996</v>
      </c>
      <c r="AD650" s="34">
        <v>602841.43419444002</v>
      </c>
      <c r="AE650" s="34">
        <v>0</v>
      </c>
      <c r="AF650" s="34"/>
      <c r="AG650" s="34">
        <v>262217.35903776006</v>
      </c>
      <c r="AH650" s="34">
        <v>0</v>
      </c>
      <c r="AI650" s="34">
        <v>0</v>
      </c>
      <c r="AJ650" s="34">
        <v>0</v>
      </c>
      <c r="AK650" s="34">
        <v>0</v>
      </c>
      <c r="AL650" s="34">
        <v>0</v>
      </c>
      <c r="AM650" s="34">
        <v>571070.00050000008</v>
      </c>
      <c r="AN650" s="39">
        <v>62959.694100000001</v>
      </c>
      <c r="AO650" s="40">
        <v>121165.50990956002</v>
      </c>
      <c r="AP650" s="114">
        <f>+N650-'Приложение №2'!E650</f>
        <v>0</v>
      </c>
      <c r="AQ650" s="36">
        <f>380898.3-R138</f>
        <v>-12419.840000000026</v>
      </c>
      <c r="AR650" s="1">
        <f t="shared" si="227"/>
        <v>85808.52</v>
      </c>
      <c r="AS650" s="1">
        <f>+(K650*10+L650*20)*12*30-S138</f>
        <v>2300423.7981529813</v>
      </c>
      <c r="AT650" s="36">
        <f t="shared" si="210"/>
        <v>-1950201.1914529812</v>
      </c>
      <c r="AU650" s="36">
        <f>+P650-'[10]Приложение №1'!$P627</f>
        <v>0</v>
      </c>
      <c r="AV650" s="36">
        <f>+Q650-'[10]Приложение №1'!$Q627</f>
        <v>0</v>
      </c>
      <c r="AW650" s="36">
        <f>+R650-'[10]Приложение №1'!$R627</f>
        <v>0</v>
      </c>
      <c r="AX650" s="36">
        <f>+S650-'[10]Приложение №1'!$S627</f>
        <v>0</v>
      </c>
      <c r="AY650" s="36">
        <f>+T650-'[10]Приложение №1'!$T627</f>
        <v>0</v>
      </c>
    </row>
    <row r="651" spans="1:51" x14ac:dyDescent="0.25">
      <c r="A651" s="100">
        <f t="shared" si="222"/>
        <v>635</v>
      </c>
      <c r="B651" s="101">
        <f t="shared" si="223"/>
        <v>180</v>
      </c>
      <c r="C651" s="92" t="s">
        <v>89</v>
      </c>
      <c r="D651" s="92" t="s">
        <v>224</v>
      </c>
      <c r="E651" s="93">
        <v>1984</v>
      </c>
      <c r="F651" s="93">
        <v>1984</v>
      </c>
      <c r="G651" s="93" t="s">
        <v>45</v>
      </c>
      <c r="H651" s="93">
        <v>2</v>
      </c>
      <c r="I651" s="93">
        <v>2</v>
      </c>
      <c r="J651" s="52">
        <v>638.79999999999995</v>
      </c>
      <c r="K651" s="52">
        <v>591.79999999999995</v>
      </c>
      <c r="L651" s="52">
        <v>0</v>
      </c>
      <c r="M651" s="94">
        <v>27</v>
      </c>
      <c r="N651" s="78">
        <f t="shared" si="225"/>
        <v>3973408.8198000016</v>
      </c>
      <c r="O651" s="52"/>
      <c r="P651" s="79">
        <v>508425.41750000021</v>
      </c>
      <c r="Q651" s="79"/>
      <c r="R651" s="79">
        <f t="shared" si="228"/>
        <v>254173.46</v>
      </c>
      <c r="S651" s="79">
        <f>+AS651</f>
        <v>2130480</v>
      </c>
      <c r="T651" s="79">
        <f>+'Приложение №2'!E651-'Приложение №1'!P651-'Приложение №1'!R651-'Приложение №1'!S651</f>
        <v>1080329.9423000012</v>
      </c>
      <c r="U651" s="79">
        <f t="shared" si="208"/>
        <v>6714.1075021966908</v>
      </c>
      <c r="V651" s="79">
        <v>1348.2830200640001</v>
      </c>
      <c r="W651" s="95" t="s">
        <v>623</v>
      </c>
      <c r="X651" s="36" t="e">
        <f>+#REF!-'[1]Приложение №1'!$P743</f>
        <v>#REF!</v>
      </c>
      <c r="Z651" s="38">
        <f t="shared" si="224"/>
        <v>4418355.1300000008</v>
      </c>
      <c r="AA651" s="34">
        <v>1731370.4004597</v>
      </c>
      <c r="AB651" s="34">
        <v>1053514.3282679403</v>
      </c>
      <c r="AC651" s="34">
        <v>496416.34494900005</v>
      </c>
      <c r="AD651" s="34">
        <v>423059.16646896006</v>
      </c>
      <c r="AE651" s="34">
        <v>0</v>
      </c>
      <c r="AF651" s="34"/>
      <c r="AG651" s="34">
        <v>184017.63091067999</v>
      </c>
      <c r="AH651" s="34">
        <v>0</v>
      </c>
      <c r="AI651" s="34">
        <v>0</v>
      </c>
      <c r="AJ651" s="34">
        <v>0</v>
      </c>
      <c r="AK651" s="34">
        <v>0</v>
      </c>
      <c r="AL651" s="34">
        <v>0</v>
      </c>
      <c r="AM651" s="34">
        <v>400762.75890000002</v>
      </c>
      <c r="AN651" s="39">
        <v>44183.551299999999</v>
      </c>
      <c r="AO651" s="40">
        <v>85030.948743720015</v>
      </c>
      <c r="AP651" s="114">
        <f>+N651-'Приложение №2'!E651</f>
        <v>0</v>
      </c>
      <c r="AQ651" s="1">
        <v>193809.86</v>
      </c>
      <c r="AR651" s="1">
        <f t="shared" si="227"/>
        <v>60363.6</v>
      </c>
      <c r="AS651" s="1">
        <f>+(K651*10+L651*20)*12*30</f>
        <v>2130480</v>
      </c>
      <c r="AT651" s="36">
        <f t="shared" si="210"/>
        <v>0</v>
      </c>
      <c r="AU651" s="36">
        <f>+P651-'[10]Приложение №1'!$P628</f>
        <v>0</v>
      </c>
      <c r="AV651" s="36">
        <f>+Q651-'[10]Приложение №1'!$Q628</f>
        <v>0</v>
      </c>
      <c r="AW651" s="36">
        <f>+R651-'[10]Приложение №1'!$R628</f>
        <v>0</v>
      </c>
      <c r="AX651" s="36">
        <f>+S651-'[10]Приложение №1'!$S628</f>
        <v>0</v>
      </c>
      <c r="AY651" s="36">
        <f>+T651-'[10]Приложение №1'!$T628</f>
        <v>0</v>
      </c>
    </row>
    <row r="652" spans="1:51" x14ac:dyDescent="0.25">
      <c r="A652" s="100">
        <f t="shared" si="222"/>
        <v>636</v>
      </c>
      <c r="B652" s="101">
        <f t="shared" si="223"/>
        <v>181</v>
      </c>
      <c r="C652" s="92" t="s">
        <v>90</v>
      </c>
      <c r="D652" s="92" t="s">
        <v>91</v>
      </c>
      <c r="E652" s="93">
        <v>1961</v>
      </c>
      <c r="F652" s="93">
        <v>2009</v>
      </c>
      <c r="G652" s="93" t="s">
        <v>45</v>
      </c>
      <c r="H652" s="93">
        <v>2</v>
      </c>
      <c r="I652" s="93">
        <v>2</v>
      </c>
      <c r="J652" s="52">
        <v>1068.6199999999999</v>
      </c>
      <c r="K652" s="52">
        <v>637.97</v>
      </c>
      <c r="L652" s="52">
        <v>254.2</v>
      </c>
      <c r="M652" s="94">
        <v>27</v>
      </c>
      <c r="N652" s="78">
        <f t="shared" si="225"/>
        <v>546650.25530000008</v>
      </c>
      <c r="O652" s="52"/>
      <c r="P652" s="79"/>
      <c r="Q652" s="79"/>
      <c r="R652" s="79">
        <f t="shared" si="228"/>
        <v>91300.090000000055</v>
      </c>
      <c r="S652" s="79">
        <f>+'Приложение №2'!E652-'Приложение №1'!R652</f>
        <v>455350.16529999999</v>
      </c>
      <c r="T652" s="79">
        <v>0</v>
      </c>
      <c r="U652" s="79">
        <f t="shared" si="208"/>
        <v>856.85887314450531</v>
      </c>
      <c r="V652" s="79">
        <v>1349.2830200640001</v>
      </c>
      <c r="W652" s="95" t="s">
        <v>623</v>
      </c>
      <c r="X652" s="36" t="e">
        <f>+#REF!-'[1]Приложение №1'!$P744</f>
        <v>#REF!</v>
      </c>
      <c r="Z652" s="38">
        <f t="shared" si="224"/>
        <v>614213.77</v>
      </c>
      <c r="AA652" s="34">
        <v>0</v>
      </c>
      <c r="AB652" s="34">
        <v>0</v>
      </c>
      <c r="AC652" s="34">
        <v>534951.93983658007</v>
      </c>
      <c r="AD652" s="34">
        <v>0</v>
      </c>
      <c r="AE652" s="34">
        <v>0</v>
      </c>
      <c r="AF652" s="34"/>
      <c r="AG652" s="34">
        <v>0</v>
      </c>
      <c r="AH652" s="34">
        <v>0</v>
      </c>
      <c r="AI652" s="34">
        <v>0</v>
      </c>
      <c r="AJ652" s="34">
        <v>0</v>
      </c>
      <c r="AK652" s="34">
        <v>0</v>
      </c>
      <c r="AL652" s="34">
        <v>0</v>
      </c>
      <c r="AM652" s="34">
        <v>61421.377000000008</v>
      </c>
      <c r="AN652" s="39">
        <v>6142.1377000000002</v>
      </c>
      <c r="AO652" s="40">
        <v>11698.315463420002</v>
      </c>
      <c r="AP652" s="114">
        <f>+N652-'Приложение №2'!E652</f>
        <v>0</v>
      </c>
      <c r="AQ652" s="1">
        <f>262822.65-288452.3</f>
        <v>-25629.649999999965</v>
      </c>
      <c r="AR652" s="1">
        <f t="shared" si="227"/>
        <v>116929.74000000002</v>
      </c>
      <c r="AS652" s="1">
        <f>+(K652*10+L652*20)*12*30-886844.04</f>
        <v>3240087.9600000009</v>
      </c>
      <c r="AT652" s="36">
        <f t="shared" si="210"/>
        <v>-2784737.7947000009</v>
      </c>
      <c r="AU652" s="36">
        <f>+P652-'[10]Приложение №1'!$P629</f>
        <v>0</v>
      </c>
      <c r="AV652" s="36">
        <f>+Q652-'[10]Приложение №1'!$Q629</f>
        <v>0</v>
      </c>
      <c r="AW652" s="36">
        <f>+R652-'[10]Приложение №1'!$R629</f>
        <v>0</v>
      </c>
      <c r="AX652" s="36">
        <f>+S652-'[10]Приложение №1'!$S629</f>
        <v>0</v>
      </c>
      <c r="AY652" s="36">
        <f>+T652-'[10]Приложение №1'!$T629</f>
        <v>0</v>
      </c>
    </row>
    <row r="653" spans="1:51" x14ac:dyDescent="0.25">
      <c r="A653" s="100">
        <f t="shared" si="222"/>
        <v>637</v>
      </c>
      <c r="B653" s="101">
        <f t="shared" si="223"/>
        <v>182</v>
      </c>
      <c r="C653" s="92" t="s">
        <v>90</v>
      </c>
      <c r="D653" s="92" t="s">
        <v>92</v>
      </c>
      <c r="E653" s="93">
        <v>1964</v>
      </c>
      <c r="F653" s="93">
        <v>2009</v>
      </c>
      <c r="G653" s="93" t="s">
        <v>45</v>
      </c>
      <c r="H653" s="93">
        <v>2</v>
      </c>
      <c r="I653" s="93">
        <v>2</v>
      </c>
      <c r="J653" s="52">
        <v>814.22</v>
      </c>
      <c r="K653" s="52">
        <v>596</v>
      </c>
      <c r="L653" s="52">
        <v>218.22</v>
      </c>
      <c r="M653" s="94">
        <v>18</v>
      </c>
      <c r="N653" s="78">
        <f t="shared" si="225"/>
        <v>510906.35119999998</v>
      </c>
      <c r="O653" s="52"/>
      <c r="P653" s="79"/>
      <c r="Q653" s="79"/>
      <c r="R653" s="79">
        <f t="shared" si="228"/>
        <v>87262.269999999975</v>
      </c>
      <c r="S653" s="79">
        <f>+'Приложение №2'!E653-'Приложение №1'!R653</f>
        <v>423644.08120000002</v>
      </c>
      <c r="T653" s="79">
        <v>0</v>
      </c>
      <c r="U653" s="79">
        <f t="shared" si="208"/>
        <v>857.22542147651006</v>
      </c>
      <c r="V653" s="79">
        <v>1350.2830200640001</v>
      </c>
      <c r="W653" s="95" t="s">
        <v>623</v>
      </c>
      <c r="X653" s="36" t="e">
        <f>+#REF!-'[1]Приложение №1'!$P745</f>
        <v>#REF!</v>
      </c>
      <c r="Z653" s="38">
        <f t="shared" si="224"/>
        <v>574052.08000000007</v>
      </c>
      <c r="AA653" s="34">
        <v>0</v>
      </c>
      <c r="AB653" s="34">
        <v>0</v>
      </c>
      <c r="AC653" s="34">
        <v>499972.95528431999</v>
      </c>
      <c r="AD653" s="34">
        <v>0</v>
      </c>
      <c r="AE653" s="34">
        <v>0</v>
      </c>
      <c r="AF653" s="34"/>
      <c r="AG653" s="34">
        <v>0</v>
      </c>
      <c r="AH653" s="34">
        <v>0</v>
      </c>
      <c r="AI653" s="34">
        <v>0</v>
      </c>
      <c r="AJ653" s="34">
        <v>0</v>
      </c>
      <c r="AK653" s="34">
        <v>0</v>
      </c>
      <c r="AL653" s="34">
        <v>0</v>
      </c>
      <c r="AM653" s="34">
        <v>57405.207999999999</v>
      </c>
      <c r="AN653" s="39">
        <v>5740.5207999999993</v>
      </c>
      <c r="AO653" s="40">
        <v>10933.395915679999</v>
      </c>
      <c r="AP653" s="114">
        <f>+N653-'Приложение №2'!E653</f>
        <v>0</v>
      </c>
      <c r="AQ653" s="1">
        <f>259230.15-277276.76</f>
        <v>-18046.610000000015</v>
      </c>
      <c r="AR653" s="1">
        <f t="shared" si="227"/>
        <v>105308.87999999999</v>
      </c>
      <c r="AS653" s="1">
        <f>+(K653*10+L653*20)*12*30-756724.06</f>
        <v>2960059.9399999995</v>
      </c>
      <c r="AT653" s="36">
        <f t="shared" si="210"/>
        <v>-2536415.8587999996</v>
      </c>
      <c r="AU653" s="36">
        <f>+P653-'[10]Приложение №1'!$P630</f>
        <v>0</v>
      </c>
      <c r="AV653" s="36">
        <f>+Q653-'[10]Приложение №1'!$Q630</f>
        <v>0</v>
      </c>
      <c r="AW653" s="36">
        <f>+R653-'[10]Приложение №1'!$R630</f>
        <v>0</v>
      </c>
      <c r="AX653" s="36">
        <f>+S653-'[10]Приложение №1'!$S630</f>
        <v>0</v>
      </c>
      <c r="AY653" s="36">
        <f>+T653-'[10]Приложение №1'!$T630</f>
        <v>0</v>
      </c>
    </row>
    <row r="654" spans="1:51" x14ac:dyDescent="0.25">
      <c r="A654" s="100">
        <f t="shared" si="222"/>
        <v>638</v>
      </c>
      <c r="B654" s="101">
        <f t="shared" si="223"/>
        <v>183</v>
      </c>
      <c r="C654" s="92" t="s">
        <v>90</v>
      </c>
      <c r="D654" s="92" t="s">
        <v>225</v>
      </c>
      <c r="E654" s="93">
        <v>1969</v>
      </c>
      <c r="F654" s="93">
        <v>1969</v>
      </c>
      <c r="G654" s="93" t="s">
        <v>45</v>
      </c>
      <c r="H654" s="93">
        <v>2</v>
      </c>
      <c r="I654" s="93">
        <v>2</v>
      </c>
      <c r="J654" s="52">
        <v>842.59</v>
      </c>
      <c r="K654" s="52">
        <v>626.4</v>
      </c>
      <c r="L654" s="52">
        <v>216.19</v>
      </c>
      <c r="M654" s="94">
        <v>29</v>
      </c>
      <c r="N654" s="78">
        <f t="shared" si="225"/>
        <v>536929.96900000004</v>
      </c>
      <c r="O654" s="52"/>
      <c r="P654" s="79"/>
      <c r="Q654" s="79"/>
      <c r="R654" s="79">
        <f t="shared" si="228"/>
        <v>119974.64999999995</v>
      </c>
      <c r="S654" s="79">
        <f>+'Приложение №2'!E654-'Приложение №1'!R654</f>
        <v>416955.31900000008</v>
      </c>
      <c r="T654" s="79">
        <v>0</v>
      </c>
      <c r="U654" s="79">
        <f t="shared" ref="U654:U717" si="229">N654/K654</f>
        <v>857.16789431673067</v>
      </c>
      <c r="V654" s="79">
        <v>1351.2830200640001</v>
      </c>
      <c r="W654" s="95" t="s">
        <v>623</v>
      </c>
      <c r="X654" s="36">
        <f>+S654-'[1]Приложение №1'!$P749</f>
        <v>-186336.7809999999</v>
      </c>
      <c r="Z654" s="38">
        <f t="shared" si="224"/>
        <v>603292.1</v>
      </c>
      <c r="AA654" s="34">
        <v>0</v>
      </c>
      <c r="AB654" s="34">
        <v>0</v>
      </c>
      <c r="AC654" s="34">
        <v>525439.66766340006</v>
      </c>
      <c r="AD654" s="34">
        <v>0</v>
      </c>
      <c r="AE654" s="34">
        <v>0</v>
      </c>
      <c r="AF654" s="34"/>
      <c r="AG654" s="34">
        <v>0</v>
      </c>
      <c r="AH654" s="34">
        <v>0</v>
      </c>
      <c r="AI654" s="34">
        <v>0</v>
      </c>
      <c r="AJ654" s="34">
        <v>0</v>
      </c>
      <c r="AK654" s="34">
        <v>0</v>
      </c>
      <c r="AL654" s="34">
        <v>0</v>
      </c>
      <c r="AM654" s="34">
        <v>60329.21</v>
      </c>
      <c r="AN654" s="39">
        <v>6032.9210000000003</v>
      </c>
      <c r="AO654" s="40">
        <v>11490.301336600001</v>
      </c>
      <c r="AP654" s="114">
        <f>+N654-'Приложение №2'!E654</f>
        <v>0</v>
      </c>
      <c r="AQ654" s="1">
        <f>308865.66-296886.57</f>
        <v>11979.089999999967</v>
      </c>
      <c r="AR654" s="1">
        <f t="shared" si="227"/>
        <v>107995.55999999998</v>
      </c>
      <c r="AS654" s="1">
        <f>+(K654*10+L654*20)*12*30-514905.43</f>
        <v>3296702.5699999994</v>
      </c>
      <c r="AT654" s="36">
        <f t="shared" si="210"/>
        <v>-2879747.2509999992</v>
      </c>
      <c r="AU654" s="36">
        <f>+P654-'[10]Приложение №1'!$P631</f>
        <v>0</v>
      </c>
      <c r="AV654" s="36">
        <f>+Q654-'[10]Приложение №1'!$Q631</f>
        <v>0</v>
      </c>
      <c r="AW654" s="36">
        <f>+R654-'[10]Приложение №1'!$R631</f>
        <v>0</v>
      </c>
      <c r="AX654" s="36">
        <f>+S654-'[10]Приложение №1'!$S631</f>
        <v>0</v>
      </c>
      <c r="AY654" s="36">
        <f>+T654-'[10]Приложение №1'!$T631</f>
        <v>0</v>
      </c>
    </row>
    <row r="655" spans="1:51" x14ac:dyDescent="0.25">
      <c r="A655" s="100">
        <f t="shared" si="222"/>
        <v>639</v>
      </c>
      <c r="B655" s="101">
        <f t="shared" si="223"/>
        <v>184</v>
      </c>
      <c r="C655" s="92" t="s">
        <v>90</v>
      </c>
      <c r="D655" s="92" t="s">
        <v>226</v>
      </c>
      <c r="E655" s="93">
        <v>1963</v>
      </c>
      <c r="F655" s="93">
        <v>2008</v>
      </c>
      <c r="G655" s="93" t="s">
        <v>45</v>
      </c>
      <c r="H655" s="93">
        <v>2</v>
      </c>
      <c r="I655" s="93">
        <v>2</v>
      </c>
      <c r="J655" s="52">
        <v>815.23</v>
      </c>
      <c r="K655" s="52">
        <v>621.87</v>
      </c>
      <c r="L655" s="52">
        <v>0</v>
      </c>
      <c r="M655" s="94">
        <v>50</v>
      </c>
      <c r="N655" s="78">
        <f t="shared" si="225"/>
        <v>1607331.6175056943</v>
      </c>
      <c r="O655" s="52"/>
      <c r="P655" s="79"/>
      <c r="Q655" s="79"/>
      <c r="R655" s="79">
        <f t="shared" si="228"/>
        <v>306089.34999999998</v>
      </c>
      <c r="S655" s="79">
        <f>+'Приложение №2'!E655-'Приложение №1'!R655</f>
        <v>1301242.2675056942</v>
      </c>
      <c r="T655" s="79">
        <v>0</v>
      </c>
      <c r="U655" s="79">
        <f t="shared" si="229"/>
        <v>2584.6746385992155</v>
      </c>
      <c r="V655" s="79">
        <v>1352.2830200640001</v>
      </c>
      <c r="W655" s="95" t="s">
        <v>623</v>
      </c>
      <c r="X655" s="36" t="e">
        <f>+#REF!-'[1]Приложение №1'!$P750</f>
        <v>#REF!</v>
      </c>
      <c r="Z655" s="38">
        <f t="shared" si="224"/>
        <v>2343434.8514670716</v>
      </c>
      <c r="AA655" s="34">
        <v>0</v>
      </c>
      <c r="AB655" s="34">
        <v>0</v>
      </c>
      <c r="AC655" s="34">
        <v>468089.23673358001</v>
      </c>
      <c r="AD655" s="34">
        <v>0</v>
      </c>
      <c r="AE655" s="34">
        <v>0</v>
      </c>
      <c r="AF655" s="34"/>
      <c r="AG655" s="34">
        <v>0</v>
      </c>
      <c r="AH655" s="34">
        <v>0</v>
      </c>
      <c r="AI655" s="34">
        <v>0</v>
      </c>
      <c r="AJ655" s="34">
        <v>0</v>
      </c>
      <c r="AK655" s="34">
        <v>0</v>
      </c>
      <c r="AL655" s="34">
        <v>1572934.7208910722</v>
      </c>
      <c r="AM655" s="34">
        <v>234343.48514670721</v>
      </c>
      <c r="AN655" s="39">
        <v>23434.348514670721</v>
      </c>
      <c r="AO655" s="40">
        <v>44633.060181041852</v>
      </c>
      <c r="AP655" s="114">
        <f>+N655-'Приложение №2'!E655</f>
        <v>0</v>
      </c>
      <c r="AQ655" s="1">
        <v>242658.61</v>
      </c>
      <c r="AR655" s="1">
        <f t="shared" si="227"/>
        <v>63430.739999999991</v>
      </c>
      <c r="AS655" s="1">
        <f>+(K655*10+L655*20)*12*30</f>
        <v>2238732</v>
      </c>
      <c r="AT655" s="36">
        <f t="shared" si="210"/>
        <v>-937489.73249430582</v>
      </c>
      <c r="AU655" s="36">
        <f>+P655-'[10]Приложение №1'!$P632</f>
        <v>0</v>
      </c>
      <c r="AV655" s="36">
        <f>+Q655-'[10]Приложение №1'!$Q632</f>
        <v>0</v>
      </c>
      <c r="AW655" s="36">
        <f>+R655-'[10]Приложение №1'!$R632</f>
        <v>0</v>
      </c>
      <c r="AX655" s="36">
        <f>+S655-'[10]Приложение №1'!$S632</f>
        <v>0</v>
      </c>
      <c r="AY655" s="36">
        <f>+T655-'[10]Приложение №1'!$T632</f>
        <v>0</v>
      </c>
    </row>
    <row r="656" spans="1:51" x14ac:dyDescent="0.25">
      <c r="A656" s="100">
        <f t="shared" si="222"/>
        <v>640</v>
      </c>
      <c r="B656" s="101">
        <f t="shared" si="223"/>
        <v>185</v>
      </c>
      <c r="C656" s="92" t="s">
        <v>90</v>
      </c>
      <c r="D656" s="92" t="s">
        <v>227</v>
      </c>
      <c r="E656" s="93">
        <v>1971</v>
      </c>
      <c r="F656" s="93">
        <v>2009</v>
      </c>
      <c r="G656" s="93" t="s">
        <v>45</v>
      </c>
      <c r="H656" s="93">
        <v>4</v>
      </c>
      <c r="I656" s="93">
        <v>4</v>
      </c>
      <c r="J656" s="52">
        <v>3316.04</v>
      </c>
      <c r="K656" s="52">
        <v>2384.75</v>
      </c>
      <c r="L656" s="52">
        <v>776.54</v>
      </c>
      <c r="M656" s="94">
        <v>114</v>
      </c>
      <c r="N656" s="78">
        <f t="shared" si="225"/>
        <v>1011727.4448999999</v>
      </c>
      <c r="O656" s="52"/>
      <c r="P656" s="79"/>
      <c r="Q656" s="79"/>
      <c r="R656" s="79">
        <f>+'Приложение №2'!E656</f>
        <v>1011727.4448999999</v>
      </c>
      <c r="S656" s="79">
        <f>+'Приложение №2'!E656-'Приложение №1'!R656</f>
        <v>0</v>
      </c>
      <c r="T656" s="79">
        <v>0</v>
      </c>
      <c r="U656" s="79">
        <f t="shared" si="229"/>
        <v>424.24884994234191</v>
      </c>
      <c r="V656" s="79">
        <v>1353.2830200640001</v>
      </c>
      <c r="W656" s="95" t="s">
        <v>623</v>
      </c>
      <c r="X656" s="36" t="e">
        <f>+#REF!-'[1]Приложение №1'!$P751</f>
        <v>#REF!</v>
      </c>
      <c r="Z656" s="38">
        <f t="shared" si="224"/>
        <v>1136772.4099999997</v>
      </c>
      <c r="AA656" s="34">
        <v>0</v>
      </c>
      <c r="AB656" s="34">
        <v>0</v>
      </c>
      <c r="AC656" s="34">
        <v>990076.47757913987</v>
      </c>
      <c r="AD656" s="34">
        <v>0</v>
      </c>
      <c r="AE656" s="34">
        <v>0</v>
      </c>
      <c r="AF656" s="34"/>
      <c r="AG656" s="34">
        <v>0</v>
      </c>
      <c r="AH656" s="34">
        <v>0</v>
      </c>
      <c r="AI656" s="34">
        <v>0</v>
      </c>
      <c r="AJ656" s="34">
        <v>0</v>
      </c>
      <c r="AK656" s="34">
        <v>0</v>
      </c>
      <c r="AL656" s="34">
        <v>0</v>
      </c>
      <c r="AM656" s="34">
        <v>113677.24099999999</v>
      </c>
      <c r="AN656" s="39">
        <v>11367.724099999999</v>
      </c>
      <c r="AO656" s="40">
        <v>21650.96732086</v>
      </c>
      <c r="AP656" s="114">
        <f>+N656-'Приложение №2'!E656</f>
        <v>0</v>
      </c>
      <c r="AQ656" s="1">
        <v>1090050.46</v>
      </c>
      <c r="AR656" s="1">
        <f t="shared" si="227"/>
        <v>401658.66000000003</v>
      </c>
      <c r="AS656" s="1">
        <f>+(K656*10+L656*20)*12*30</f>
        <v>14176188.000000002</v>
      </c>
      <c r="AT656" s="36">
        <f t="shared" ref="AT656:AT719" si="230">+S656-AS656</f>
        <v>-14176188.000000002</v>
      </c>
      <c r="AU656" s="36">
        <f>+P656-'[10]Приложение №1'!$P633</f>
        <v>0</v>
      </c>
      <c r="AV656" s="36">
        <f>+Q656-'[10]Приложение №1'!$Q633</f>
        <v>0</v>
      </c>
      <c r="AW656" s="36">
        <f>+R656-'[10]Приложение №1'!$R633</f>
        <v>0</v>
      </c>
      <c r="AX656" s="36">
        <f>+S656-'[10]Приложение №1'!$S633</f>
        <v>0</v>
      </c>
      <c r="AY656" s="36">
        <f>+T656-'[10]Приложение №1'!$T633</f>
        <v>0</v>
      </c>
    </row>
    <row r="657" spans="1:51" x14ac:dyDescent="0.25">
      <c r="A657" s="100">
        <f t="shared" si="222"/>
        <v>641</v>
      </c>
      <c r="B657" s="101">
        <f t="shared" si="223"/>
        <v>186</v>
      </c>
      <c r="C657" s="92" t="s">
        <v>90</v>
      </c>
      <c r="D657" s="92" t="s">
        <v>234</v>
      </c>
      <c r="E657" s="93">
        <v>1975</v>
      </c>
      <c r="F657" s="93">
        <v>2008</v>
      </c>
      <c r="G657" s="93" t="s">
        <v>45</v>
      </c>
      <c r="H657" s="93">
        <v>2</v>
      </c>
      <c r="I657" s="93">
        <v>2</v>
      </c>
      <c r="J657" s="52">
        <v>772.26</v>
      </c>
      <c r="K657" s="52">
        <v>695.29</v>
      </c>
      <c r="L657" s="52">
        <v>0</v>
      </c>
      <c r="M657" s="94">
        <v>34</v>
      </c>
      <c r="N657" s="78">
        <f t="shared" si="225"/>
        <v>3172147.2374999998</v>
      </c>
      <c r="O657" s="52"/>
      <c r="P657" s="79">
        <f>+'Приложение №2'!E657-'Приложение №1'!R657-'Приложение №1'!S657</f>
        <v>353690.84750000015</v>
      </c>
      <c r="Q657" s="79"/>
      <c r="R657" s="79">
        <f>+AQ657+AR657</f>
        <v>315412.39</v>
      </c>
      <c r="S657" s="79">
        <f>+AS657</f>
        <v>2503043.9999999995</v>
      </c>
      <c r="T657" s="79">
        <f>+'Приложение №2'!E657-'Приложение №1'!P657-'Приложение №1'!R657-'Приложение №1'!S657</f>
        <v>0</v>
      </c>
      <c r="U657" s="79">
        <f t="shared" si="229"/>
        <v>4562.336920565519</v>
      </c>
      <c r="V657" s="79">
        <v>1354.2830200640001</v>
      </c>
      <c r="W657" s="95" t="s">
        <v>623</v>
      </c>
      <c r="X657" s="36" t="e">
        <f>+#REF!-'[1]Приложение №1'!$P759</f>
        <v>#REF!</v>
      </c>
      <c r="Z657" s="38">
        <f t="shared" si="224"/>
        <v>3527367.4699999997</v>
      </c>
      <c r="AA657" s="34">
        <v>1382229.2362897198</v>
      </c>
      <c r="AB657" s="34">
        <v>841066.88252748002</v>
      </c>
      <c r="AC657" s="34">
        <v>396311.02602629998</v>
      </c>
      <c r="AD657" s="34">
        <v>337746.75668411993</v>
      </c>
      <c r="AE657" s="34">
        <v>0</v>
      </c>
      <c r="AF657" s="34"/>
      <c r="AG657" s="34">
        <v>146909.38508988</v>
      </c>
      <c r="AH657" s="34">
        <v>0</v>
      </c>
      <c r="AI657" s="34">
        <v>0</v>
      </c>
      <c r="AJ657" s="34">
        <v>0</v>
      </c>
      <c r="AK657" s="34">
        <v>0</v>
      </c>
      <c r="AL657" s="34">
        <v>0</v>
      </c>
      <c r="AM657" s="34">
        <v>319946.55780000001</v>
      </c>
      <c r="AN657" s="39">
        <v>35273.674699999996</v>
      </c>
      <c r="AO657" s="40">
        <v>67883.950882499994</v>
      </c>
      <c r="AP657" s="114">
        <f>+N657-'Приложение №2'!E657</f>
        <v>0</v>
      </c>
      <c r="AQ657" s="1">
        <v>244492.81</v>
      </c>
      <c r="AR657" s="1">
        <f t="shared" si="227"/>
        <v>70919.579999999987</v>
      </c>
      <c r="AS657" s="1">
        <f>+(K657*10+L657*20)*12*30</f>
        <v>2503043.9999999995</v>
      </c>
      <c r="AT657" s="36">
        <f t="shared" si="230"/>
        <v>0</v>
      </c>
      <c r="AU657" s="36">
        <f>+P657-'[10]Приложение №1'!$P634</f>
        <v>0</v>
      </c>
      <c r="AV657" s="36">
        <f>+Q657-'[10]Приложение №1'!$Q634</f>
        <v>0</v>
      </c>
      <c r="AW657" s="36">
        <f>+R657-'[10]Приложение №1'!$R634</f>
        <v>0</v>
      </c>
      <c r="AX657" s="36">
        <f>+S657-'[10]Приложение №1'!$S634</f>
        <v>0</v>
      </c>
      <c r="AY657" s="36">
        <f>+T657-'[10]Приложение №1'!$T634</f>
        <v>0</v>
      </c>
    </row>
    <row r="658" spans="1:51" x14ac:dyDescent="0.25">
      <c r="A658" s="100">
        <f t="shared" si="222"/>
        <v>642</v>
      </c>
      <c r="B658" s="101">
        <f t="shared" si="223"/>
        <v>187</v>
      </c>
      <c r="C658" s="92" t="s">
        <v>90</v>
      </c>
      <c r="D658" s="92" t="s">
        <v>93</v>
      </c>
      <c r="E658" s="93">
        <v>1962</v>
      </c>
      <c r="F658" s="93">
        <v>2003</v>
      </c>
      <c r="G658" s="93" t="s">
        <v>45</v>
      </c>
      <c r="H658" s="93">
        <v>2</v>
      </c>
      <c r="I658" s="93">
        <v>2</v>
      </c>
      <c r="J658" s="52">
        <v>1001.33</v>
      </c>
      <c r="K658" s="52">
        <v>596.02</v>
      </c>
      <c r="L658" s="52">
        <v>0</v>
      </c>
      <c r="M658" s="94">
        <v>24</v>
      </c>
      <c r="N658" s="78">
        <f t="shared" si="225"/>
        <v>546007.38159999996</v>
      </c>
      <c r="O658" s="52"/>
      <c r="P658" s="79"/>
      <c r="Q658" s="79"/>
      <c r="R658" s="79">
        <f>+AQ658+AR658</f>
        <v>68416.530000000013</v>
      </c>
      <c r="S658" s="79">
        <f>+'Приложение №2'!E658-'Приложение №1'!R658</f>
        <v>477590.85159999994</v>
      </c>
      <c r="T658" s="79">
        <v>0</v>
      </c>
      <c r="U658" s="79">
        <f t="shared" si="229"/>
        <v>916.08902654273345</v>
      </c>
      <c r="V658" s="79">
        <v>1355.2830200640001</v>
      </c>
      <c r="W658" s="95" t="s">
        <v>623</v>
      </c>
      <c r="X658" s="36" t="e">
        <f>+#REF!-'[1]Приложение №1'!$P766</f>
        <v>#REF!</v>
      </c>
      <c r="Z658" s="38">
        <f t="shared" si="224"/>
        <v>613491.43999999994</v>
      </c>
      <c r="AA658" s="34">
        <v>0</v>
      </c>
      <c r="AB658" s="34">
        <v>0</v>
      </c>
      <c r="AC658" s="34">
        <v>534322.82363375998</v>
      </c>
      <c r="AD658" s="34">
        <v>0</v>
      </c>
      <c r="AE658" s="34">
        <v>0</v>
      </c>
      <c r="AF658" s="34"/>
      <c r="AG658" s="34">
        <v>0</v>
      </c>
      <c r="AH658" s="34">
        <v>0</v>
      </c>
      <c r="AI658" s="34">
        <v>0</v>
      </c>
      <c r="AJ658" s="34">
        <v>0</v>
      </c>
      <c r="AK658" s="34">
        <v>0</v>
      </c>
      <c r="AL658" s="34">
        <v>0</v>
      </c>
      <c r="AM658" s="34">
        <v>61349.144</v>
      </c>
      <c r="AN658" s="39">
        <v>6134.9143999999997</v>
      </c>
      <c r="AO658" s="40">
        <v>11684.55796624</v>
      </c>
      <c r="AP658" s="114">
        <f>+N658-'Приложение №2'!E658</f>
        <v>0</v>
      </c>
      <c r="AQ658" s="1">
        <f>230645.2-223022.71</f>
        <v>7622.4900000000198</v>
      </c>
      <c r="AR658" s="1">
        <f t="shared" si="227"/>
        <v>60794.039999999994</v>
      </c>
      <c r="AS658" s="1">
        <f>+(K658*10+L658*20)*12*30-1056428.77</f>
        <v>1089243.23</v>
      </c>
      <c r="AT658" s="36">
        <f t="shared" si="230"/>
        <v>-611652.37840000005</v>
      </c>
      <c r="AU658" s="36">
        <f>+P658-'[10]Приложение №1'!$P635</f>
        <v>0</v>
      </c>
      <c r="AV658" s="36">
        <f>+Q658-'[10]Приложение №1'!$Q635</f>
        <v>0</v>
      </c>
      <c r="AW658" s="36">
        <f>+R658-'[10]Приложение №1'!$R635</f>
        <v>0</v>
      </c>
      <c r="AX658" s="36">
        <f>+S658-'[10]Приложение №1'!$S635</f>
        <v>0</v>
      </c>
      <c r="AY658" s="36">
        <f>+T658-'[10]Приложение №1'!$T635</f>
        <v>0</v>
      </c>
    </row>
    <row r="659" spans="1:51" x14ac:dyDescent="0.25">
      <c r="A659" s="100">
        <f t="shared" si="222"/>
        <v>643</v>
      </c>
      <c r="B659" s="101">
        <f t="shared" si="223"/>
        <v>188</v>
      </c>
      <c r="C659" s="92" t="s">
        <v>90</v>
      </c>
      <c r="D659" s="92" t="s">
        <v>94</v>
      </c>
      <c r="E659" s="93">
        <v>1962</v>
      </c>
      <c r="F659" s="93">
        <v>2004</v>
      </c>
      <c r="G659" s="93" t="s">
        <v>45</v>
      </c>
      <c r="H659" s="93">
        <v>2</v>
      </c>
      <c r="I659" s="93">
        <v>2</v>
      </c>
      <c r="J659" s="52">
        <v>1037.76</v>
      </c>
      <c r="K659" s="52">
        <v>623.46</v>
      </c>
      <c r="L659" s="52">
        <v>0</v>
      </c>
      <c r="M659" s="94">
        <v>19</v>
      </c>
      <c r="N659" s="78">
        <f t="shared" si="225"/>
        <v>531478.38079999993</v>
      </c>
      <c r="O659" s="52"/>
      <c r="P659" s="79"/>
      <c r="Q659" s="79"/>
      <c r="R659" s="79">
        <f>+AQ659+AR659</f>
        <v>91115.91</v>
      </c>
      <c r="S659" s="79">
        <f>+'Приложение №2'!E659-'Приложение №1'!R659</f>
        <v>440362.47079999989</v>
      </c>
      <c r="T659" s="79">
        <v>0</v>
      </c>
      <c r="U659" s="79">
        <f t="shared" si="229"/>
        <v>852.46588522118486</v>
      </c>
      <c r="V659" s="79">
        <v>1356.2830200640001</v>
      </c>
      <c r="W659" s="95" t="s">
        <v>623</v>
      </c>
      <c r="X659" s="36" t="e">
        <f>+#REF!-'[1]Приложение №1'!$P767</f>
        <v>#REF!</v>
      </c>
      <c r="Z659" s="38">
        <f t="shared" si="224"/>
        <v>597166.72</v>
      </c>
      <c r="AA659" s="34">
        <v>0</v>
      </c>
      <c r="AB659" s="34">
        <v>0</v>
      </c>
      <c r="AC659" s="34">
        <v>520104.74345087993</v>
      </c>
      <c r="AD659" s="34">
        <v>0</v>
      </c>
      <c r="AE659" s="34">
        <v>0</v>
      </c>
      <c r="AF659" s="34"/>
      <c r="AG659" s="34">
        <v>0</v>
      </c>
      <c r="AH659" s="34">
        <v>0</v>
      </c>
      <c r="AI659" s="34">
        <v>0</v>
      </c>
      <c r="AJ659" s="34">
        <v>0</v>
      </c>
      <c r="AK659" s="34">
        <v>0</v>
      </c>
      <c r="AL659" s="34">
        <v>0</v>
      </c>
      <c r="AM659" s="34">
        <v>59716.671999999999</v>
      </c>
      <c r="AN659" s="39">
        <v>5971.6671999999999</v>
      </c>
      <c r="AO659" s="40">
        <v>11373.637349119999</v>
      </c>
      <c r="AP659" s="114">
        <f>+N659-'Приложение №2'!E659</f>
        <v>0</v>
      </c>
      <c r="AQ659" s="1">
        <f>272684.43-245161.44</f>
        <v>27522.989999999991</v>
      </c>
      <c r="AR659" s="1">
        <f t="shared" si="227"/>
        <v>63592.920000000006</v>
      </c>
      <c r="AS659" s="1">
        <f>+(K659*10+L659*20)*12*30-1022746.46</f>
        <v>1221709.5400000005</v>
      </c>
      <c r="AT659" s="36">
        <f t="shared" si="230"/>
        <v>-781347.06920000061</v>
      </c>
      <c r="AU659" s="36">
        <f>+P659-'[10]Приложение №1'!$P636</f>
        <v>0</v>
      </c>
      <c r="AV659" s="36">
        <f>+Q659-'[10]Приложение №1'!$Q636</f>
        <v>0</v>
      </c>
      <c r="AW659" s="36">
        <f>+R659-'[10]Приложение №1'!$R636</f>
        <v>0</v>
      </c>
      <c r="AX659" s="36">
        <f>+S659-'[10]Приложение №1'!$S636</f>
        <v>0</v>
      </c>
      <c r="AY659" s="36">
        <f>+T659-'[10]Приложение №1'!$T636</f>
        <v>0</v>
      </c>
    </row>
    <row r="660" spans="1:51" x14ac:dyDescent="0.25">
      <c r="A660" s="100">
        <f t="shared" si="222"/>
        <v>644</v>
      </c>
      <c r="B660" s="101">
        <f t="shared" si="223"/>
        <v>189</v>
      </c>
      <c r="C660" s="92" t="s">
        <v>90</v>
      </c>
      <c r="D660" s="92" t="s">
        <v>95</v>
      </c>
      <c r="E660" s="93">
        <v>1961</v>
      </c>
      <c r="F660" s="93">
        <v>2004</v>
      </c>
      <c r="G660" s="93" t="s">
        <v>45</v>
      </c>
      <c r="H660" s="93">
        <v>2</v>
      </c>
      <c r="I660" s="93">
        <v>2</v>
      </c>
      <c r="J660" s="52">
        <v>1023.9</v>
      </c>
      <c r="K660" s="52">
        <v>621.22</v>
      </c>
      <c r="L660" s="52">
        <v>0</v>
      </c>
      <c r="M660" s="94">
        <v>19</v>
      </c>
      <c r="N660" s="78">
        <f t="shared" si="225"/>
        <v>526763.96180000005</v>
      </c>
      <c r="O660" s="52"/>
      <c r="P660" s="79"/>
      <c r="Q660" s="79"/>
      <c r="R660" s="79">
        <f>+AQ660+AR660</f>
        <v>166996.36000000002</v>
      </c>
      <c r="S660" s="79">
        <f>+'Приложение №2'!E660-'Приложение №1'!R660</f>
        <v>359767.60180000006</v>
      </c>
      <c r="T660" s="79">
        <v>0</v>
      </c>
      <c r="U660" s="79">
        <f t="shared" si="229"/>
        <v>847.9507449856734</v>
      </c>
      <c r="V660" s="79">
        <v>1357.2830200640001</v>
      </c>
      <c r="W660" s="95" t="s">
        <v>623</v>
      </c>
      <c r="X660" s="36">
        <f>+S660-'[1]Приложение №1'!$P768</f>
        <v>-232102.01819999993</v>
      </c>
      <c r="Z660" s="38">
        <f t="shared" si="224"/>
        <v>591869.62</v>
      </c>
      <c r="AA660" s="34">
        <v>0</v>
      </c>
      <c r="AB660" s="34">
        <v>0</v>
      </c>
      <c r="AC660" s="34">
        <v>515491.21301748004</v>
      </c>
      <c r="AD660" s="34">
        <v>0</v>
      </c>
      <c r="AE660" s="34">
        <v>0</v>
      </c>
      <c r="AF660" s="34"/>
      <c r="AG660" s="34">
        <v>0</v>
      </c>
      <c r="AH660" s="34">
        <v>0</v>
      </c>
      <c r="AI660" s="34">
        <v>0</v>
      </c>
      <c r="AJ660" s="34">
        <v>0</v>
      </c>
      <c r="AK660" s="34">
        <v>0</v>
      </c>
      <c r="AL660" s="34">
        <v>0</v>
      </c>
      <c r="AM660" s="34">
        <v>59186.962</v>
      </c>
      <c r="AN660" s="39">
        <v>5918.6962000000003</v>
      </c>
      <c r="AO660" s="40">
        <v>11272.748782520001</v>
      </c>
      <c r="AP660" s="114">
        <f>+N660-'Приложение №2'!E660</f>
        <v>0</v>
      </c>
      <c r="AQ660" s="1">
        <f>271277.33-167645.41</f>
        <v>103631.92000000001</v>
      </c>
      <c r="AR660" s="1">
        <f t="shared" si="227"/>
        <v>63364.44</v>
      </c>
      <c r="AS660" s="1">
        <f>+(K660*10+L660*20)*12*30-1267907.77</f>
        <v>968484.23000000045</v>
      </c>
      <c r="AT660" s="36">
        <f t="shared" si="230"/>
        <v>-608716.62820000038</v>
      </c>
      <c r="AU660" s="36">
        <f>+P660-'[10]Приложение №1'!$P637</f>
        <v>0</v>
      </c>
      <c r="AV660" s="36">
        <f>+Q660-'[10]Приложение №1'!$Q637</f>
        <v>0</v>
      </c>
      <c r="AW660" s="36">
        <f>+R660-'[10]Приложение №1'!$R637</f>
        <v>0</v>
      </c>
      <c r="AX660" s="36">
        <f>+S660-'[10]Приложение №1'!$S637</f>
        <v>0</v>
      </c>
      <c r="AY660" s="36">
        <f>+T660-'[10]Приложение №1'!$T637</f>
        <v>0</v>
      </c>
    </row>
    <row r="661" spans="1:51" x14ac:dyDescent="0.25">
      <c r="A661" s="100">
        <f t="shared" si="222"/>
        <v>645</v>
      </c>
      <c r="B661" s="101">
        <f t="shared" si="223"/>
        <v>190</v>
      </c>
      <c r="C661" s="92" t="s">
        <v>89</v>
      </c>
      <c r="D661" s="92" t="s">
        <v>384</v>
      </c>
      <c r="E661" s="93">
        <v>1989</v>
      </c>
      <c r="F661" s="93">
        <v>1989</v>
      </c>
      <c r="G661" s="93" t="s">
        <v>45</v>
      </c>
      <c r="H661" s="93">
        <v>2</v>
      </c>
      <c r="I661" s="93">
        <v>2</v>
      </c>
      <c r="J661" s="52">
        <v>638.26</v>
      </c>
      <c r="K661" s="52">
        <v>562.19000000000005</v>
      </c>
      <c r="L661" s="52">
        <v>0</v>
      </c>
      <c r="M661" s="94">
        <v>25</v>
      </c>
      <c r="N661" s="78">
        <f t="shared" si="225"/>
        <v>2160923.4899999998</v>
      </c>
      <c r="O661" s="52"/>
      <c r="P661" s="79"/>
      <c r="Q661" s="79"/>
      <c r="R661" s="79">
        <f>+AQ661+AR661-24000</f>
        <v>315441.84999999998</v>
      </c>
      <c r="S661" s="79">
        <f>+'Приложение №2'!E661-'Приложение №1'!R661</f>
        <v>1845481.6399999997</v>
      </c>
      <c r="T661" s="79">
        <v>1.1641532182693481E-10</v>
      </c>
      <c r="U661" s="79">
        <f t="shared" si="229"/>
        <v>3843.7600988989479</v>
      </c>
      <c r="V661" s="79">
        <v>1358.2830200640001</v>
      </c>
      <c r="W661" s="95" t="s">
        <v>623</v>
      </c>
      <c r="X661" s="36" t="e">
        <f>+#REF!-'[1]Приложение №1'!$P1123</f>
        <v>#REF!</v>
      </c>
      <c r="Z661" s="38">
        <f t="shared" si="224"/>
        <v>4469720.9400000004</v>
      </c>
      <c r="AA661" s="34">
        <v>1751498.5321852199</v>
      </c>
      <c r="AB661" s="34">
        <v>1065762.0143784601</v>
      </c>
      <c r="AC661" s="34">
        <v>502187.45163425995</v>
      </c>
      <c r="AD661" s="34">
        <v>427977.46190892003</v>
      </c>
      <c r="AE661" s="34">
        <v>0</v>
      </c>
      <c r="AF661" s="34"/>
      <c r="AG661" s="34">
        <v>186156.94426056001</v>
      </c>
      <c r="AH661" s="34">
        <v>0</v>
      </c>
      <c r="AI661" s="34">
        <v>0</v>
      </c>
      <c r="AJ661" s="34">
        <v>0</v>
      </c>
      <c r="AK661" s="34">
        <v>0</v>
      </c>
      <c r="AL661" s="34">
        <v>0</v>
      </c>
      <c r="AM661" s="34">
        <v>405421.84589999996</v>
      </c>
      <c r="AN661" s="39">
        <v>44697.209399999992</v>
      </c>
      <c r="AO661" s="40">
        <v>86019.480332579988</v>
      </c>
      <c r="AP661" s="114">
        <f>+N661-'Приложение №2'!E661</f>
        <v>0</v>
      </c>
      <c r="AQ661" s="1">
        <v>282098.46999999997</v>
      </c>
      <c r="AR661" s="1">
        <f t="shared" si="227"/>
        <v>57343.38</v>
      </c>
      <c r="AS661" s="1">
        <f>+(K661*10+L661*20)*12*30</f>
        <v>2023884</v>
      </c>
      <c r="AT661" s="36">
        <f t="shared" si="230"/>
        <v>-178402.36000000034</v>
      </c>
      <c r="AU661" s="36">
        <f>+P661-'[10]Приложение №1'!$P638</f>
        <v>0</v>
      </c>
      <c r="AV661" s="36">
        <f>+Q661-'[10]Приложение №1'!$Q638</f>
        <v>0</v>
      </c>
      <c r="AW661" s="36">
        <f>+R661-'[10]Приложение №1'!$R638</f>
        <v>0</v>
      </c>
      <c r="AX661" s="36">
        <f>+S661-'[10]Приложение №1'!$S638</f>
        <v>0</v>
      </c>
      <c r="AY661" s="36">
        <f>+T661-'[10]Приложение №1'!$T638</f>
        <v>0</v>
      </c>
    </row>
    <row r="662" spans="1:51" x14ac:dyDescent="0.25">
      <c r="A662" s="100">
        <f t="shared" si="222"/>
        <v>646</v>
      </c>
      <c r="B662" s="101">
        <f t="shared" si="223"/>
        <v>191</v>
      </c>
      <c r="C662" s="92" t="s">
        <v>89</v>
      </c>
      <c r="D662" s="92" t="s">
        <v>385</v>
      </c>
      <c r="E662" s="93">
        <v>1989</v>
      </c>
      <c r="F662" s="93">
        <v>1989</v>
      </c>
      <c r="G662" s="93" t="s">
        <v>45</v>
      </c>
      <c r="H662" s="93">
        <v>2</v>
      </c>
      <c r="I662" s="93">
        <v>1</v>
      </c>
      <c r="J662" s="52">
        <v>390.65</v>
      </c>
      <c r="K662" s="52">
        <v>349.25</v>
      </c>
      <c r="L662" s="52">
        <v>0</v>
      </c>
      <c r="M662" s="94">
        <v>1</v>
      </c>
      <c r="N662" s="78">
        <f t="shared" si="225"/>
        <v>2736423.6600000011</v>
      </c>
      <c r="O662" s="52"/>
      <c r="P662" s="79">
        <v>1280621.8600000008</v>
      </c>
      <c r="Q662" s="79"/>
      <c r="R662" s="79">
        <f>+AQ662+AR662-24000</f>
        <v>134568.26</v>
      </c>
      <c r="S662" s="79">
        <f>+AS662</f>
        <v>1257300</v>
      </c>
      <c r="T662" s="79">
        <f>+'Приложение №2'!E662-'Приложение №1'!P662-'Приложение №1'!R662-'Приложение №1'!S662</f>
        <v>63933.539999999804</v>
      </c>
      <c r="U662" s="79">
        <f t="shared" si="229"/>
        <v>7835.1429062276338</v>
      </c>
      <c r="V662" s="79">
        <v>1359.2830200640001</v>
      </c>
      <c r="W662" s="95" t="s">
        <v>623</v>
      </c>
      <c r="X662" s="36" t="e">
        <f>+#REF!-'[1]Приложение №1'!$P1124</f>
        <v>#REF!</v>
      </c>
      <c r="Z662" s="38">
        <f t="shared" si="224"/>
        <v>2736423.6599999997</v>
      </c>
      <c r="AA662" s="34">
        <v>1072291.1104705799</v>
      </c>
      <c r="AB662" s="34">
        <v>652473.92621670011</v>
      </c>
      <c r="AC662" s="34">
        <v>307445.96072232001</v>
      </c>
      <c r="AD662" s="34">
        <v>262013.59455431998</v>
      </c>
      <c r="AE662" s="34">
        <v>0</v>
      </c>
      <c r="AF662" s="34"/>
      <c r="AG662" s="34">
        <v>113967.79944983998</v>
      </c>
      <c r="AH662" s="34">
        <v>0</v>
      </c>
      <c r="AI662" s="34">
        <v>0</v>
      </c>
      <c r="AJ662" s="34">
        <v>0</v>
      </c>
      <c r="AK662" s="34">
        <v>0</v>
      </c>
      <c r="AL662" s="34">
        <v>0</v>
      </c>
      <c r="AM662" s="34">
        <v>248204.74180000002</v>
      </c>
      <c r="AN662" s="39">
        <v>27364.236599999997</v>
      </c>
      <c r="AO662" s="40">
        <v>52662.290186240003</v>
      </c>
      <c r="AP662" s="114">
        <f>+N662-'Приложение №2'!E662</f>
        <v>0</v>
      </c>
      <c r="AQ662" s="1">
        <v>122944.76</v>
      </c>
      <c r="AR662" s="1">
        <f t="shared" si="227"/>
        <v>35623.5</v>
      </c>
      <c r="AS662" s="1">
        <f>+(K662*10+L662*20)*12*30</f>
        <v>1257300</v>
      </c>
      <c r="AT662" s="36">
        <f t="shared" si="230"/>
        <v>0</v>
      </c>
      <c r="AU662" s="36">
        <f>+P662-'[10]Приложение №1'!$P639</f>
        <v>0</v>
      </c>
      <c r="AV662" s="36">
        <f>+Q662-'[10]Приложение №1'!$Q639</f>
        <v>0</v>
      </c>
      <c r="AW662" s="36">
        <f>+R662-'[10]Приложение №1'!$R639</f>
        <v>0</v>
      </c>
      <c r="AX662" s="36">
        <f>+S662-'[10]Приложение №1'!$S639</f>
        <v>0</v>
      </c>
      <c r="AY662" s="36">
        <f>+T662-'[10]Приложение №1'!$T639</f>
        <v>0</v>
      </c>
    </row>
    <row r="663" spans="1:51" x14ac:dyDescent="0.25">
      <c r="A663" s="100">
        <f t="shared" si="222"/>
        <v>647</v>
      </c>
      <c r="B663" s="101">
        <f t="shared" si="223"/>
        <v>192</v>
      </c>
      <c r="C663" s="92" t="s">
        <v>89</v>
      </c>
      <c r="D663" s="92" t="s">
        <v>386</v>
      </c>
      <c r="E663" s="93">
        <v>1989</v>
      </c>
      <c r="F663" s="93">
        <v>1989</v>
      </c>
      <c r="G663" s="93" t="s">
        <v>45</v>
      </c>
      <c r="H663" s="93">
        <v>5</v>
      </c>
      <c r="I663" s="93">
        <v>2</v>
      </c>
      <c r="J663" s="52">
        <v>1113.04</v>
      </c>
      <c r="K663" s="52">
        <v>865.12</v>
      </c>
      <c r="L663" s="52">
        <v>0</v>
      </c>
      <c r="M663" s="94">
        <v>28</v>
      </c>
      <c r="N663" s="78">
        <f t="shared" si="225"/>
        <v>3376959.49</v>
      </c>
      <c r="O663" s="52"/>
      <c r="P663" s="79"/>
      <c r="Q663" s="79"/>
      <c r="R663" s="79">
        <f t="shared" ref="R663:R671" si="231">+AQ663+AR663</f>
        <v>495672.16</v>
      </c>
      <c r="S663" s="79">
        <f>+'Приложение №2'!E663-'Приложение №1'!R663</f>
        <v>2881287.33</v>
      </c>
      <c r="T663" s="79">
        <v>0</v>
      </c>
      <c r="U663" s="79">
        <f t="shared" si="229"/>
        <v>3903.4578902348808</v>
      </c>
      <c r="V663" s="79">
        <v>1360.2830200640001</v>
      </c>
      <c r="W663" s="95" t="s">
        <v>623</v>
      </c>
      <c r="X663" s="36" t="e">
        <f>+#REF!-'[1]Приложение №1'!$P1125</f>
        <v>#REF!</v>
      </c>
      <c r="Z663" s="38">
        <f t="shared" si="224"/>
        <v>3813311.24</v>
      </c>
      <c r="AA663" s="34">
        <v>2150190.8694575401</v>
      </c>
      <c r="AB663" s="34">
        <v>760761.90151710005</v>
      </c>
      <c r="AC663" s="34">
        <v>380042.30206949997</v>
      </c>
      <c r="AD663" s="34">
        <v>0</v>
      </c>
      <c r="AE663" s="34">
        <v>0</v>
      </c>
      <c r="AF663" s="34"/>
      <c r="AG663" s="34">
        <v>85315.658345399992</v>
      </c>
      <c r="AH663" s="34">
        <v>0</v>
      </c>
      <c r="AI663" s="34">
        <v>0</v>
      </c>
      <c r="AJ663" s="34">
        <v>0</v>
      </c>
      <c r="AK663" s="34">
        <v>0</v>
      </c>
      <c r="AL663" s="34">
        <v>0</v>
      </c>
      <c r="AM663" s="34">
        <v>325034.3187</v>
      </c>
      <c r="AN663" s="39">
        <v>38133.112399999998</v>
      </c>
      <c r="AO663" s="40">
        <v>73833.077510459989</v>
      </c>
      <c r="AP663" s="114">
        <f>+N663-'Приложение №2'!E663</f>
        <v>0</v>
      </c>
      <c r="AQ663" s="1">
        <v>407429.92</v>
      </c>
      <c r="AR663" s="1">
        <f t="shared" si="227"/>
        <v>88242.240000000005</v>
      </c>
      <c r="AS663" s="1">
        <f>+(K663*10+L663*20)*12*30</f>
        <v>3114432.0000000005</v>
      </c>
      <c r="AT663" s="36">
        <f t="shared" si="230"/>
        <v>-233144.67000000039</v>
      </c>
      <c r="AU663" s="36">
        <f>+P663-'[10]Приложение №1'!$P640</f>
        <v>0</v>
      </c>
      <c r="AV663" s="36">
        <f>+Q663-'[10]Приложение №1'!$Q640</f>
        <v>0</v>
      </c>
      <c r="AW663" s="36">
        <f>+R663-'[10]Приложение №1'!$R640</f>
        <v>0</v>
      </c>
      <c r="AX663" s="36">
        <f>+S663-'[10]Приложение №1'!$S640</f>
        <v>0</v>
      </c>
      <c r="AY663" s="36">
        <f>+T663-'[10]Приложение №1'!$T640</f>
        <v>0</v>
      </c>
    </row>
    <row r="664" spans="1:51" x14ac:dyDescent="0.25">
      <c r="A664" s="100">
        <f t="shared" si="222"/>
        <v>648</v>
      </c>
      <c r="B664" s="101">
        <f t="shared" si="223"/>
        <v>193</v>
      </c>
      <c r="C664" s="92" t="s">
        <v>48</v>
      </c>
      <c r="D664" s="92" t="s">
        <v>50</v>
      </c>
      <c r="E664" s="93">
        <v>1973</v>
      </c>
      <c r="F664" s="93">
        <v>1973</v>
      </c>
      <c r="G664" s="93" t="s">
        <v>45</v>
      </c>
      <c r="H664" s="93">
        <v>4</v>
      </c>
      <c r="I664" s="93">
        <v>3</v>
      </c>
      <c r="J664" s="52">
        <v>1399</v>
      </c>
      <c r="K664" s="52">
        <v>1081.5999999999999</v>
      </c>
      <c r="L664" s="52">
        <v>197.9</v>
      </c>
      <c r="M664" s="94">
        <v>41</v>
      </c>
      <c r="N664" s="78">
        <f t="shared" si="225"/>
        <v>1384114.0804000003</v>
      </c>
      <c r="O664" s="52"/>
      <c r="P664" s="79"/>
      <c r="Q664" s="79"/>
      <c r="R664" s="79">
        <f t="shared" si="231"/>
        <v>240041.57999999996</v>
      </c>
      <c r="S664" s="79">
        <f>+'Приложение №2'!E664-'Приложение №1'!R664</f>
        <v>1144072.5004000003</v>
      </c>
      <c r="T664" s="79">
        <v>0</v>
      </c>
      <c r="U664" s="79">
        <f t="shared" si="229"/>
        <v>1279.6912725591719</v>
      </c>
      <c r="V664" s="79">
        <v>1361.2830200640001</v>
      </c>
      <c r="W664" s="95" t="s">
        <v>623</v>
      </c>
      <c r="X664" s="36" t="e">
        <f>+#REF!-'[1]Приложение №1'!$P474</f>
        <v>#REF!</v>
      </c>
      <c r="Z664" s="38">
        <f t="shared" si="224"/>
        <v>7079219.7999999998</v>
      </c>
      <c r="AA664" s="34">
        <v>3593692.2573879599</v>
      </c>
      <c r="AB664" s="34">
        <v>1296470.75263692</v>
      </c>
      <c r="AC664" s="34">
        <v>1354494.0390794401</v>
      </c>
      <c r="AD664" s="34">
        <v>0</v>
      </c>
      <c r="AE664" s="34">
        <v>0</v>
      </c>
      <c r="AF664" s="34"/>
      <c r="AG664" s="34">
        <v>0</v>
      </c>
      <c r="AH664" s="34">
        <v>0</v>
      </c>
      <c r="AI664" s="34">
        <v>0</v>
      </c>
      <c r="AJ664" s="34">
        <v>0</v>
      </c>
      <c r="AK664" s="34">
        <v>0</v>
      </c>
      <c r="AL664" s="34">
        <v>0</v>
      </c>
      <c r="AM664" s="34">
        <v>627212.55079999997</v>
      </c>
      <c r="AN664" s="39">
        <v>70792.198000000004</v>
      </c>
      <c r="AO664" s="40">
        <v>136558.00209567999</v>
      </c>
      <c r="AP664" s="114">
        <f>+N664-'Приложение №2'!E664</f>
        <v>0</v>
      </c>
      <c r="AQ664" s="36">
        <f>414772.6-R152</f>
        <v>89346.77999999997</v>
      </c>
      <c r="AR664" s="1">
        <f t="shared" si="227"/>
        <v>150694.79999999999</v>
      </c>
      <c r="AS664" s="1">
        <f>+(K664*10+L664*20)*12*30-S152</f>
        <v>3563037.67</v>
      </c>
      <c r="AT664" s="36">
        <f t="shared" si="230"/>
        <v>-2418965.1695999997</v>
      </c>
      <c r="AU664" s="36">
        <f>+P664-'[10]Приложение №1'!$P641</f>
        <v>0</v>
      </c>
      <c r="AV664" s="36">
        <f>+Q664-'[10]Приложение №1'!$Q641</f>
        <v>0</v>
      </c>
      <c r="AW664" s="36">
        <f>+R664-'[10]Приложение №1'!$R641</f>
        <v>0</v>
      </c>
      <c r="AX664" s="36">
        <f>+S664-'[10]Приложение №1'!$S641</f>
        <v>0</v>
      </c>
      <c r="AY664" s="36">
        <f>+T664-'[10]Приложение №1'!$T641</f>
        <v>0</v>
      </c>
    </row>
    <row r="665" spans="1:51" x14ac:dyDescent="0.25">
      <c r="A665" s="100">
        <f t="shared" si="222"/>
        <v>649</v>
      </c>
      <c r="B665" s="101">
        <f t="shared" si="223"/>
        <v>194</v>
      </c>
      <c r="C665" s="92" t="s">
        <v>48</v>
      </c>
      <c r="D665" s="92" t="s">
        <v>402</v>
      </c>
      <c r="E665" s="93">
        <v>1972</v>
      </c>
      <c r="F665" s="93">
        <v>2013</v>
      </c>
      <c r="G665" s="93" t="s">
        <v>45</v>
      </c>
      <c r="H665" s="93">
        <v>4</v>
      </c>
      <c r="I665" s="93">
        <v>3</v>
      </c>
      <c r="J665" s="52">
        <v>1348.9</v>
      </c>
      <c r="K665" s="52">
        <v>1047.4000000000001</v>
      </c>
      <c r="L665" s="52">
        <v>182.5</v>
      </c>
      <c r="M665" s="94">
        <v>50</v>
      </c>
      <c r="N665" s="78">
        <f t="shared" si="225"/>
        <v>5341683.8354999991</v>
      </c>
      <c r="O665" s="52"/>
      <c r="P665" s="79"/>
      <c r="Q665" s="79"/>
      <c r="R665" s="79">
        <f t="shared" si="231"/>
        <v>678579.41999999993</v>
      </c>
      <c r="S665" s="79">
        <f>+'Приложение №2'!E665-'Приложение №1'!R665</f>
        <v>4663104.4154999992</v>
      </c>
      <c r="T665" s="79">
        <v>0</v>
      </c>
      <c r="U665" s="79">
        <f t="shared" si="229"/>
        <v>5099.9463772197814</v>
      </c>
      <c r="V665" s="79">
        <v>1362.2830200640001</v>
      </c>
      <c r="W665" s="95" t="s">
        <v>623</v>
      </c>
      <c r="X665" s="36" t="e">
        <f>+#REF!-'[1]Приложение №1'!$P1167</f>
        <v>#REF!</v>
      </c>
      <c r="Z665" s="38">
        <f t="shared" si="224"/>
        <v>6001891.9499999993</v>
      </c>
      <c r="AA665" s="34">
        <v>0</v>
      </c>
      <c r="AB665" s="34">
        <v>0</v>
      </c>
      <c r="AC665" s="34">
        <v>1189999.01255088</v>
      </c>
      <c r="AD665" s="34">
        <v>0</v>
      </c>
      <c r="AE665" s="34">
        <v>0</v>
      </c>
      <c r="AF665" s="34"/>
      <c r="AG665" s="34">
        <v>0</v>
      </c>
      <c r="AH665" s="34">
        <v>0</v>
      </c>
      <c r="AI665" s="34">
        <v>0</v>
      </c>
      <c r="AJ665" s="34">
        <v>764864.79162029992</v>
      </c>
      <c r="AK665" s="34">
        <v>0</v>
      </c>
      <c r="AL665" s="34">
        <v>3272507.9972491194</v>
      </c>
      <c r="AM665" s="34">
        <v>600189.19499999995</v>
      </c>
      <c r="AN665" s="39">
        <v>60018.919499999996</v>
      </c>
      <c r="AO665" s="40">
        <v>114312.03407969998</v>
      </c>
      <c r="AP665" s="114">
        <f>+N665-'Приложение №2'!E665</f>
        <v>0</v>
      </c>
      <c r="AQ665" s="1">
        <v>534514.62</v>
      </c>
      <c r="AR665" s="1">
        <f t="shared" si="227"/>
        <v>144064.79999999999</v>
      </c>
      <c r="AS665" s="1">
        <f>+(K665*10+L665*20)*12*30</f>
        <v>5084640</v>
      </c>
      <c r="AT665" s="36">
        <f t="shared" si="230"/>
        <v>-421535.58450000081</v>
      </c>
      <c r="AU665" s="36">
        <f>+P665-'[10]Приложение №1'!$P642</f>
        <v>0</v>
      </c>
      <c r="AV665" s="36">
        <f>+Q665-'[10]Приложение №1'!$Q642</f>
        <v>0</v>
      </c>
      <c r="AW665" s="36">
        <f>+R665-'[10]Приложение №1'!$R642</f>
        <v>0</v>
      </c>
      <c r="AX665" s="36">
        <f>+S665-'[10]Приложение №1'!$S642</f>
        <v>0</v>
      </c>
      <c r="AY665" s="36">
        <f>+T665-'[10]Приложение №1'!$T642</f>
        <v>0</v>
      </c>
    </row>
    <row r="666" spans="1:51" x14ac:dyDescent="0.25">
      <c r="A666" s="100">
        <f t="shared" ref="A666:A697" si="232">+A665+1</f>
        <v>650</v>
      </c>
      <c r="B666" s="101">
        <f t="shared" ref="B666:B697" si="233">+B665+1</f>
        <v>195</v>
      </c>
      <c r="C666" s="92" t="s">
        <v>48</v>
      </c>
      <c r="D666" s="92" t="s">
        <v>403</v>
      </c>
      <c r="E666" s="93">
        <v>1972</v>
      </c>
      <c r="F666" s="93">
        <v>2013</v>
      </c>
      <c r="G666" s="93" t="s">
        <v>45</v>
      </c>
      <c r="H666" s="93">
        <v>4</v>
      </c>
      <c r="I666" s="93">
        <v>1</v>
      </c>
      <c r="J666" s="52">
        <v>1401</v>
      </c>
      <c r="K666" s="52">
        <v>1155.5999999999999</v>
      </c>
      <c r="L666" s="52">
        <v>81.099999999999994</v>
      </c>
      <c r="M666" s="94">
        <v>60</v>
      </c>
      <c r="N666" s="78">
        <f t="shared" si="225"/>
        <v>6055299.0787000004</v>
      </c>
      <c r="O666" s="52"/>
      <c r="P666" s="79">
        <f>+'Приложение №2'!E666-'Приложение №1'!R666-'Приложение №1'!S666</f>
        <v>666884.95870000031</v>
      </c>
      <c r="Q666" s="79"/>
      <c r="R666" s="79">
        <f t="shared" si="231"/>
        <v>644334.12</v>
      </c>
      <c r="S666" s="79">
        <f t="shared" ref="S666:S684" si="234">+AS666</f>
        <v>4744080</v>
      </c>
      <c r="T666" s="79">
        <v>0</v>
      </c>
      <c r="U666" s="79">
        <f t="shared" si="229"/>
        <v>5239.9611272931816</v>
      </c>
      <c r="V666" s="79">
        <v>1363.2830200640001</v>
      </c>
      <c r="W666" s="95" t="s">
        <v>623</v>
      </c>
      <c r="X666" s="36" t="e">
        <f>+#REF!-'[1]Приложение №1'!$P1168</f>
        <v>#REF!</v>
      </c>
      <c r="Z666" s="38">
        <f t="shared" si="224"/>
        <v>6803706.830000001</v>
      </c>
      <c r="AA666" s="34">
        <v>0</v>
      </c>
      <c r="AB666" s="34">
        <v>0</v>
      </c>
      <c r="AC666" s="34">
        <v>1348975.3697015401</v>
      </c>
      <c r="AD666" s="34">
        <v>0</v>
      </c>
      <c r="AE666" s="34">
        <v>0</v>
      </c>
      <c r="AF666" s="34"/>
      <c r="AG666" s="34">
        <v>0</v>
      </c>
      <c r="AH666" s="34">
        <v>0</v>
      </c>
      <c r="AI666" s="34">
        <v>0</v>
      </c>
      <c r="AJ666" s="34">
        <v>867045.8987589</v>
      </c>
      <c r="AK666" s="34">
        <v>0</v>
      </c>
      <c r="AL666" s="34">
        <v>3709694.4099553796</v>
      </c>
      <c r="AM666" s="34">
        <v>680370.68299999996</v>
      </c>
      <c r="AN666" s="39">
        <v>68037.068299999999</v>
      </c>
      <c r="AO666" s="40">
        <v>129583.40028418</v>
      </c>
      <c r="AP666" s="114">
        <f>+N666-'Приложение №2'!E666</f>
        <v>0</v>
      </c>
      <c r="AQ666" s="1">
        <v>509918.52</v>
      </c>
      <c r="AR666" s="1">
        <f t="shared" si="227"/>
        <v>134415.6</v>
      </c>
      <c r="AS666" s="1">
        <f>+(K666*10+L666*20)*12*30</f>
        <v>4744080</v>
      </c>
      <c r="AT666" s="36">
        <f t="shared" si="230"/>
        <v>0</v>
      </c>
      <c r="AU666" s="36">
        <f>+P666-'[10]Приложение №1'!$P643</f>
        <v>0</v>
      </c>
      <c r="AV666" s="36">
        <f>+Q666-'[10]Приложение №1'!$Q643</f>
        <v>0</v>
      </c>
      <c r="AW666" s="36">
        <f>+R666-'[10]Приложение №1'!$R643</f>
        <v>0</v>
      </c>
      <c r="AX666" s="36">
        <f>+S666-'[10]Приложение №1'!$S643</f>
        <v>0</v>
      </c>
      <c r="AY666" s="36">
        <f>+T666-'[10]Приложение №1'!$T643</f>
        <v>0</v>
      </c>
    </row>
    <row r="667" spans="1:51" x14ac:dyDescent="0.25">
      <c r="A667" s="100">
        <f t="shared" si="232"/>
        <v>651</v>
      </c>
      <c r="B667" s="101">
        <f t="shared" si="233"/>
        <v>196</v>
      </c>
      <c r="C667" s="92" t="s">
        <v>48</v>
      </c>
      <c r="D667" s="92" t="s">
        <v>404</v>
      </c>
      <c r="E667" s="93">
        <v>1970</v>
      </c>
      <c r="F667" s="93">
        <v>1970</v>
      </c>
      <c r="G667" s="93" t="s">
        <v>45</v>
      </c>
      <c r="H667" s="93">
        <v>4</v>
      </c>
      <c r="I667" s="93">
        <v>1</v>
      </c>
      <c r="J667" s="52">
        <v>1343.6</v>
      </c>
      <c r="K667" s="52">
        <v>929.1</v>
      </c>
      <c r="L667" s="52">
        <v>317.89999999999998</v>
      </c>
      <c r="M667" s="94">
        <v>43</v>
      </c>
      <c r="N667" s="78">
        <f t="shared" si="225"/>
        <v>8964551.3562646136</v>
      </c>
      <c r="O667" s="52"/>
      <c r="P667" s="79">
        <v>1321634.5791319686</v>
      </c>
      <c r="Q667" s="79"/>
      <c r="R667" s="79">
        <f t="shared" si="231"/>
        <v>861801.35000000009</v>
      </c>
      <c r="S667" s="79">
        <f t="shared" si="234"/>
        <v>5633640</v>
      </c>
      <c r="T667" s="79">
        <f>+'Приложение №2'!E667-'Приложение №1'!P667-'Приложение №1'!R667-'Приложение №1'!S667</f>
        <v>1147475.4271326456</v>
      </c>
      <c r="U667" s="79">
        <f t="shared" si="229"/>
        <v>9648.639927095699</v>
      </c>
      <c r="V667" s="79">
        <v>1364.2830200640001</v>
      </c>
      <c r="W667" s="95" t="s">
        <v>623</v>
      </c>
      <c r="X667" s="36" t="e">
        <f>+#REF!-'[1]Приложение №1'!$P1170</f>
        <v>#REF!</v>
      </c>
      <c r="Z667" s="38">
        <f t="shared" si="224"/>
        <v>19642322.439999998</v>
      </c>
      <c r="AA667" s="34">
        <v>2821780.5180419399</v>
      </c>
      <c r="AB667" s="34">
        <v>1017993.6538753798</v>
      </c>
      <c r="AC667" s="34">
        <v>1063553.7540591599</v>
      </c>
      <c r="AD667" s="34">
        <v>665875.47655355989</v>
      </c>
      <c r="AE667" s="34">
        <v>0</v>
      </c>
      <c r="AF667" s="34"/>
      <c r="AG667" s="34">
        <v>101809.49181312</v>
      </c>
      <c r="AH667" s="34">
        <v>0</v>
      </c>
      <c r="AI667" s="34">
        <v>5222681.4190823995</v>
      </c>
      <c r="AJ667" s="34">
        <v>683592.85135050002</v>
      </c>
      <c r="AK667" s="34">
        <v>2711658.3273179396</v>
      </c>
      <c r="AL667" s="34">
        <v>2924782.3910923805</v>
      </c>
      <c r="AM667" s="34">
        <v>1855741.9672999999</v>
      </c>
      <c r="AN667" s="39">
        <v>196423.22439999998</v>
      </c>
      <c r="AO667" s="40">
        <v>376429.36511361995</v>
      </c>
      <c r="AP667" s="114">
        <f>+N667-'Приложение №2'!E667</f>
        <v>0</v>
      </c>
      <c r="AQ667" s="1">
        <v>702181.55</v>
      </c>
      <c r="AR667" s="1">
        <f t="shared" si="227"/>
        <v>159619.79999999999</v>
      </c>
      <c r="AS667" s="1">
        <f>+(K667*10+L667*20)*12*30</f>
        <v>5633640</v>
      </c>
      <c r="AT667" s="36">
        <f t="shared" si="230"/>
        <v>0</v>
      </c>
      <c r="AU667" s="36">
        <f>+P667-'[10]Приложение №1'!$P644</f>
        <v>0</v>
      </c>
      <c r="AV667" s="36">
        <f>+Q667-'[10]Приложение №1'!$Q644</f>
        <v>0</v>
      </c>
      <c r="AW667" s="36">
        <f>+R667-'[10]Приложение №1'!$R644</f>
        <v>0</v>
      </c>
      <c r="AX667" s="36">
        <f>+S667-'[10]Приложение №1'!$S644</f>
        <v>0</v>
      </c>
      <c r="AY667" s="36">
        <f>+T667-'[10]Приложение №1'!$T644</f>
        <v>0</v>
      </c>
    </row>
    <row r="668" spans="1:51" x14ac:dyDescent="0.25">
      <c r="A668" s="100">
        <f t="shared" si="232"/>
        <v>652</v>
      </c>
      <c r="B668" s="101">
        <f t="shared" si="233"/>
        <v>197</v>
      </c>
      <c r="C668" s="92" t="s">
        <v>48</v>
      </c>
      <c r="D668" s="92" t="s">
        <v>405</v>
      </c>
      <c r="E668" s="93">
        <v>1969</v>
      </c>
      <c r="F668" s="93">
        <v>1969</v>
      </c>
      <c r="G668" s="93" t="s">
        <v>45</v>
      </c>
      <c r="H668" s="93">
        <v>4</v>
      </c>
      <c r="I668" s="93">
        <v>4</v>
      </c>
      <c r="J668" s="52">
        <v>1301.0999999999999</v>
      </c>
      <c r="K668" s="52">
        <v>1206.0999999999999</v>
      </c>
      <c r="L668" s="52">
        <v>0</v>
      </c>
      <c r="M668" s="94">
        <v>55</v>
      </c>
      <c r="N668" s="78">
        <f t="shared" si="225"/>
        <v>7055254.3933999995</v>
      </c>
      <c r="O668" s="52"/>
      <c r="P668" s="79">
        <v>1920678.6675</v>
      </c>
      <c r="Q668" s="79"/>
      <c r="R668" s="79">
        <f t="shared" si="231"/>
        <v>591478.23</v>
      </c>
      <c r="S668" s="79">
        <f t="shared" si="234"/>
        <v>3336994.5446359999</v>
      </c>
      <c r="T668" s="79">
        <f>+'Приложение №2'!E668-'Приложение №1'!P668-'Приложение №1'!Q668-'Приложение №1'!R668-'Приложение №1'!S668</f>
        <v>1206102.9512639996</v>
      </c>
      <c r="U668" s="79">
        <f t="shared" si="229"/>
        <v>5849.6429760384708</v>
      </c>
      <c r="V668" s="79">
        <v>1365.2830200640001</v>
      </c>
      <c r="W668" s="95" t="s">
        <v>623</v>
      </c>
      <c r="X668" s="36" t="e">
        <f>+#REF!-'[1]Приложение №1'!$P1507</f>
        <v>#REF!</v>
      </c>
      <c r="Z668" s="38">
        <f t="shared" ref="Z668:Z684" si="235">SUM(AA668:AO668)</f>
        <v>20711430.510000002</v>
      </c>
      <c r="AA668" s="34">
        <v>3099206.3677902599</v>
      </c>
      <c r="AB668" s="34">
        <v>1118078.6011840198</v>
      </c>
      <c r="AC668" s="34">
        <v>1168117.9829516402</v>
      </c>
      <c r="AD668" s="34">
        <v>731341.61352924001</v>
      </c>
      <c r="AE668" s="34">
        <v>0</v>
      </c>
      <c r="AF668" s="34"/>
      <c r="AG668" s="34">
        <v>111818.98213248001</v>
      </c>
      <c r="AH668" s="34">
        <v>0</v>
      </c>
      <c r="AI668" s="34">
        <v>5736153.9664296005</v>
      </c>
      <c r="AJ668" s="34">
        <v>0</v>
      </c>
      <c r="AK668" s="34">
        <v>2978257.4163942602</v>
      </c>
      <c r="AL668" s="34">
        <v>3212334.9611770199</v>
      </c>
      <c r="AM668" s="34">
        <v>1951986.4567</v>
      </c>
      <c r="AN668" s="39">
        <v>207114.30510000003</v>
      </c>
      <c r="AO668" s="40">
        <v>397019.85661148006</v>
      </c>
      <c r="AP668" s="114">
        <f>+N668-'Приложение №2'!E668</f>
        <v>0</v>
      </c>
      <c r="AQ668" s="36">
        <f>468456.03-R153</f>
        <v>468456.03</v>
      </c>
      <c r="AR668" s="1">
        <f t="shared" si="227"/>
        <v>123022.2</v>
      </c>
      <c r="AS668" s="1">
        <f>+(K668*10+L668*20)*12*30-S153</f>
        <v>3336994.5446359999</v>
      </c>
      <c r="AT668" s="36">
        <f t="shared" si="230"/>
        <v>0</v>
      </c>
      <c r="AU668" s="36">
        <f>+P668-'[10]Приложение №1'!$P645</f>
        <v>0</v>
      </c>
      <c r="AV668" s="36">
        <f>+Q668-'[10]Приложение №1'!$Q645</f>
        <v>0</v>
      </c>
      <c r="AW668" s="36">
        <f>+R668-'[10]Приложение №1'!$R645</f>
        <v>0</v>
      </c>
      <c r="AX668" s="36">
        <f>+S668-'[10]Приложение №1'!$S645</f>
        <v>0</v>
      </c>
      <c r="AY668" s="36">
        <f>+T668-'[10]Приложение №1'!$T645</f>
        <v>0</v>
      </c>
    </row>
    <row r="669" spans="1:51" x14ac:dyDescent="0.25">
      <c r="A669" s="100">
        <f t="shared" si="232"/>
        <v>653</v>
      </c>
      <c r="B669" s="101">
        <f t="shared" si="233"/>
        <v>198</v>
      </c>
      <c r="C669" s="92" t="s">
        <v>48</v>
      </c>
      <c r="D669" s="92" t="s">
        <v>406</v>
      </c>
      <c r="E669" s="93">
        <v>1970</v>
      </c>
      <c r="F669" s="93">
        <v>1970</v>
      </c>
      <c r="G669" s="93" t="s">
        <v>45</v>
      </c>
      <c r="H669" s="93">
        <v>4</v>
      </c>
      <c r="I669" s="93">
        <v>4</v>
      </c>
      <c r="J669" s="52">
        <v>1365.1</v>
      </c>
      <c r="K669" s="52">
        <v>1195.1600000000001</v>
      </c>
      <c r="L669" s="52">
        <v>66.400000000000006</v>
      </c>
      <c r="M669" s="94">
        <v>42</v>
      </c>
      <c r="N669" s="78">
        <f t="shared" ref="N669:N700" si="236">SUM(O669:T669)</f>
        <v>10250824.942299999</v>
      </c>
      <c r="O669" s="52"/>
      <c r="P669" s="79">
        <v>1460525.3899999997</v>
      </c>
      <c r="Q669" s="79"/>
      <c r="R669" s="79">
        <f t="shared" si="231"/>
        <v>436891.19000000006</v>
      </c>
      <c r="S669" s="79">
        <f t="shared" si="234"/>
        <v>3770010.74</v>
      </c>
      <c r="T669" s="79">
        <f>+'Приложение №2'!E669-'Приложение №1'!P669-'Приложение №1'!R669-'Приложение №1'!S669</f>
        <v>4583397.6222999981</v>
      </c>
      <c r="U669" s="79">
        <f t="shared" si="229"/>
        <v>8576.9478080759054</v>
      </c>
      <c r="V669" s="79">
        <v>1366.2830200640001</v>
      </c>
      <c r="W669" s="95" t="s">
        <v>623</v>
      </c>
      <c r="X669" s="36" t="e">
        <f>+#REF!-'[1]Приложение №1'!$P1172</f>
        <v>#REF!</v>
      </c>
      <c r="Z669" s="38">
        <f t="shared" si="235"/>
        <v>20539765.109999996</v>
      </c>
      <c r="AA669" s="34">
        <v>3073518.7891098596</v>
      </c>
      <c r="AB669" s="34">
        <v>1108811.4764332199</v>
      </c>
      <c r="AC669" s="34">
        <v>1158436.1099060399</v>
      </c>
      <c r="AD669" s="34">
        <v>725279.93417963991</v>
      </c>
      <c r="AE669" s="34">
        <v>0</v>
      </c>
      <c r="AF669" s="34"/>
      <c r="AG669" s="34">
        <v>110892.17747327998</v>
      </c>
      <c r="AH669" s="34">
        <v>0</v>
      </c>
      <c r="AI669" s="34">
        <v>5688610.2120455997</v>
      </c>
      <c r="AJ669" s="34">
        <v>0</v>
      </c>
      <c r="AK669" s="34">
        <v>2953572.3155538603</v>
      </c>
      <c r="AL669" s="34">
        <v>3185709.7232062202</v>
      </c>
      <c r="AM669" s="34">
        <v>1935807.5387000002</v>
      </c>
      <c r="AN669" s="39">
        <v>205397.65109999999</v>
      </c>
      <c r="AO669" s="40">
        <v>393729.18229228002</v>
      </c>
      <c r="AP669" s="114">
        <f>+N669-'Приложение №2'!E669</f>
        <v>0</v>
      </c>
      <c r="AQ669" s="1">
        <f>462874.44-161435.17</f>
        <v>301439.27</v>
      </c>
      <c r="AR669" s="1">
        <f t="shared" si="227"/>
        <v>135451.92000000001</v>
      </c>
      <c r="AS669" s="1">
        <f>+(K669*10+L669*20)*12*30-1010645.26</f>
        <v>3770010.74</v>
      </c>
      <c r="AT669" s="36">
        <f t="shared" si="230"/>
        <v>0</v>
      </c>
      <c r="AU669" s="36">
        <f>+P669-'[10]Приложение №1'!$P646</f>
        <v>0</v>
      </c>
      <c r="AV669" s="36">
        <f>+Q669-'[10]Приложение №1'!$Q646</f>
        <v>0</v>
      </c>
      <c r="AW669" s="36">
        <f>+R669-'[10]Приложение №1'!$R646</f>
        <v>0</v>
      </c>
      <c r="AX669" s="36">
        <f>+S669-'[10]Приложение №1'!$S646</f>
        <v>0</v>
      </c>
      <c r="AY669" s="36">
        <f>+T669-'[10]Приложение №1'!$T646</f>
        <v>0</v>
      </c>
    </row>
    <row r="670" spans="1:51" x14ac:dyDescent="0.25">
      <c r="A670" s="100">
        <f t="shared" si="232"/>
        <v>654</v>
      </c>
      <c r="B670" s="101">
        <f t="shared" si="233"/>
        <v>199</v>
      </c>
      <c r="C670" s="92" t="s">
        <v>48</v>
      </c>
      <c r="D670" s="92" t="s">
        <v>407</v>
      </c>
      <c r="E670" s="93">
        <v>1965</v>
      </c>
      <c r="F670" s="93">
        <v>1965</v>
      </c>
      <c r="G670" s="93" t="s">
        <v>45</v>
      </c>
      <c r="H670" s="93">
        <v>3</v>
      </c>
      <c r="I670" s="93">
        <v>2</v>
      </c>
      <c r="J670" s="52">
        <v>987.3</v>
      </c>
      <c r="K670" s="52">
        <v>918.1</v>
      </c>
      <c r="L670" s="52">
        <v>68.099999999999994</v>
      </c>
      <c r="M670" s="94">
        <v>38</v>
      </c>
      <c r="N670" s="78">
        <f t="shared" si="236"/>
        <v>36148005.414999992</v>
      </c>
      <c r="O670" s="52"/>
      <c r="P670" s="79">
        <v>6467982.027999999</v>
      </c>
      <c r="Q670" s="79"/>
      <c r="R670" s="79">
        <f t="shared" si="231"/>
        <v>439706.48</v>
      </c>
      <c r="S670" s="79">
        <f t="shared" si="234"/>
        <v>3795480</v>
      </c>
      <c r="T670" s="79">
        <f>+'Приложение №2'!E670-'Приложение №1'!P670-'Приложение №1'!R670-'Приложение №1'!S670</f>
        <v>25444836.906999994</v>
      </c>
      <c r="U670" s="79">
        <f t="shared" si="229"/>
        <v>39372.623259993452</v>
      </c>
      <c r="V670" s="79">
        <v>1367.2830200640001</v>
      </c>
      <c r="W670" s="95" t="s">
        <v>623</v>
      </c>
      <c r="X670" s="36" t="e">
        <f>+#REF!-'[1]Приложение №1'!$P1173</f>
        <v>#REF!</v>
      </c>
      <c r="Z670" s="38">
        <f t="shared" si="235"/>
        <v>36579168.819999993</v>
      </c>
      <c r="AA670" s="34">
        <v>3296586.4242183599</v>
      </c>
      <c r="AB670" s="34">
        <v>2005923.7262883002</v>
      </c>
      <c r="AC670" s="34">
        <v>945220.05597012001</v>
      </c>
      <c r="AD670" s="34">
        <v>805515.18886355986</v>
      </c>
      <c r="AE670" s="34">
        <v>0</v>
      </c>
      <c r="AF670" s="34"/>
      <c r="AG670" s="34">
        <v>312478.89445500006</v>
      </c>
      <c r="AH670" s="34">
        <v>0</v>
      </c>
      <c r="AI670" s="34">
        <v>9536457.495171601</v>
      </c>
      <c r="AJ670" s="34">
        <v>0</v>
      </c>
      <c r="AK670" s="34">
        <v>7797629.057187479</v>
      </c>
      <c r="AL670" s="34">
        <v>7337973.3202931397</v>
      </c>
      <c r="AM670" s="34">
        <v>3474991.5172000001</v>
      </c>
      <c r="AN670" s="39">
        <v>365791.68819999992</v>
      </c>
      <c r="AO670" s="40">
        <v>700601.45215243986</v>
      </c>
      <c r="AP670" s="114">
        <f>+N670-'Приложение №2'!E670</f>
        <v>0</v>
      </c>
      <c r="AQ670" s="1">
        <v>332167.88</v>
      </c>
      <c r="AR670" s="1">
        <f t="shared" si="227"/>
        <v>107538.59999999999</v>
      </c>
      <c r="AS670" s="1">
        <f>+(K670*10+L670*20)*12*30</f>
        <v>3795480</v>
      </c>
      <c r="AT670" s="36">
        <f t="shared" si="230"/>
        <v>0</v>
      </c>
      <c r="AU670" s="36">
        <f>+P670-'[10]Приложение №1'!$P647</f>
        <v>0</v>
      </c>
      <c r="AV670" s="36">
        <f>+Q670-'[10]Приложение №1'!$Q647</f>
        <v>0</v>
      </c>
      <c r="AW670" s="36">
        <f>+R670-'[10]Приложение №1'!$R647</f>
        <v>0</v>
      </c>
      <c r="AX670" s="36">
        <f>+S670-'[10]Приложение №1'!$S647</f>
        <v>0</v>
      </c>
      <c r="AY670" s="36">
        <f>+T670-'[10]Приложение №1'!$T647</f>
        <v>0</v>
      </c>
    </row>
    <row r="671" spans="1:51" x14ac:dyDescent="0.25">
      <c r="A671" s="100">
        <f t="shared" si="232"/>
        <v>655</v>
      </c>
      <c r="B671" s="101">
        <f t="shared" si="233"/>
        <v>200</v>
      </c>
      <c r="C671" s="92" t="s">
        <v>48</v>
      </c>
      <c r="D671" s="92" t="s">
        <v>408</v>
      </c>
      <c r="E671" s="93">
        <v>1964</v>
      </c>
      <c r="F671" s="93">
        <v>1964</v>
      </c>
      <c r="G671" s="93" t="s">
        <v>45</v>
      </c>
      <c r="H671" s="93">
        <v>3</v>
      </c>
      <c r="I671" s="93">
        <v>1</v>
      </c>
      <c r="J671" s="52">
        <v>998.5</v>
      </c>
      <c r="K671" s="52">
        <v>928.6</v>
      </c>
      <c r="L671" s="52">
        <v>69.900000000000006</v>
      </c>
      <c r="M671" s="94">
        <v>43</v>
      </c>
      <c r="N671" s="78">
        <f t="shared" si="236"/>
        <v>36523083.032605998</v>
      </c>
      <c r="O671" s="52"/>
      <c r="P671" s="79">
        <v>6526236.7062411997</v>
      </c>
      <c r="Q671" s="79"/>
      <c r="R671" s="79">
        <f t="shared" si="231"/>
        <v>452296.52999999997</v>
      </c>
      <c r="S671" s="79">
        <f t="shared" si="234"/>
        <v>3846240</v>
      </c>
      <c r="T671" s="79">
        <f>+'Приложение №2'!E671-'Приложение №1'!P671-'Приложение №1'!R671-'Приложение №1'!S671</f>
        <v>25698309.796364799</v>
      </c>
      <c r="U671" s="79">
        <f t="shared" si="229"/>
        <v>39331.340763090673</v>
      </c>
      <c r="V671" s="79">
        <v>1368.2830200640001</v>
      </c>
      <c r="W671" s="95" t="s">
        <v>623</v>
      </c>
      <c r="X671" s="36" t="e">
        <f>+#REF!-'[1]Приложение №1'!$P1174</f>
        <v>#REF!</v>
      </c>
      <c r="Z671" s="38">
        <f t="shared" si="235"/>
        <v>36927435.980000004</v>
      </c>
      <c r="AA671" s="34">
        <v>3327972.9418462794</v>
      </c>
      <c r="AB671" s="34">
        <v>2025021.9533430603</v>
      </c>
      <c r="AC671" s="34">
        <v>954219.41462316003</v>
      </c>
      <c r="AD671" s="34">
        <v>813184.43439659989</v>
      </c>
      <c r="AE671" s="34">
        <v>0</v>
      </c>
      <c r="AF671" s="34"/>
      <c r="AG671" s="34">
        <v>315453.97193603998</v>
      </c>
      <c r="AH671" s="34">
        <v>0</v>
      </c>
      <c r="AI671" s="34">
        <v>9627253.2988379989</v>
      </c>
      <c r="AJ671" s="34">
        <v>0</v>
      </c>
      <c r="AK671" s="34">
        <v>7871869.6290435605</v>
      </c>
      <c r="AL671" s="34">
        <v>7407837.5399091002</v>
      </c>
      <c r="AM671" s="34">
        <v>3508076.6171999997</v>
      </c>
      <c r="AN671" s="39">
        <v>369274.35979999998</v>
      </c>
      <c r="AO671" s="40">
        <v>707271.81906420004</v>
      </c>
      <c r="AP671" s="114">
        <f>+N671-'Приложение №2'!E671</f>
        <v>0</v>
      </c>
      <c r="AQ671" s="1">
        <v>343319.73</v>
      </c>
      <c r="AR671" s="1">
        <f t="shared" si="227"/>
        <v>108976.8</v>
      </c>
      <c r="AS671" s="1">
        <f>+(K671*10+L671*20)*12*30</f>
        <v>3846240</v>
      </c>
      <c r="AT671" s="36">
        <f t="shared" si="230"/>
        <v>0</v>
      </c>
      <c r="AU671" s="36">
        <f>+P671-'[10]Приложение №1'!$P648</f>
        <v>0</v>
      </c>
      <c r="AV671" s="36">
        <f>+Q671-'[10]Приложение №1'!$Q648</f>
        <v>0</v>
      </c>
      <c r="AW671" s="36">
        <f>+R671-'[10]Приложение №1'!$R648</f>
        <v>0</v>
      </c>
      <c r="AX671" s="36">
        <f>+S671-'[10]Приложение №1'!$S648</f>
        <v>0</v>
      </c>
      <c r="AY671" s="36">
        <f>+T671-'[10]Приложение №1'!$T648</f>
        <v>0</v>
      </c>
    </row>
    <row r="672" spans="1:51" x14ac:dyDescent="0.25">
      <c r="A672" s="100">
        <f t="shared" si="232"/>
        <v>656</v>
      </c>
      <c r="B672" s="101">
        <f t="shared" si="233"/>
        <v>201</v>
      </c>
      <c r="C672" s="92" t="s">
        <v>48</v>
      </c>
      <c r="D672" s="92" t="s">
        <v>409</v>
      </c>
      <c r="E672" s="93">
        <v>1967</v>
      </c>
      <c r="F672" s="93">
        <v>1967</v>
      </c>
      <c r="G672" s="93" t="s">
        <v>45</v>
      </c>
      <c r="H672" s="93">
        <v>3</v>
      </c>
      <c r="I672" s="93">
        <v>2</v>
      </c>
      <c r="J672" s="52">
        <v>994.3</v>
      </c>
      <c r="K672" s="52">
        <v>775.2</v>
      </c>
      <c r="L672" s="52">
        <v>168.7</v>
      </c>
      <c r="M672" s="94">
        <v>26</v>
      </c>
      <c r="N672" s="78">
        <f t="shared" si="236"/>
        <v>19329020.200000003</v>
      </c>
      <c r="O672" s="52"/>
      <c r="P672" s="79">
        <v>4845301.1875000009</v>
      </c>
      <c r="Q672" s="79"/>
      <c r="R672" s="79">
        <f>+AR672</f>
        <v>113485.2</v>
      </c>
      <c r="S672" s="79">
        <f t="shared" si="234"/>
        <v>2852736.69136668</v>
      </c>
      <c r="T672" s="79">
        <f>+'Приложение №2'!E672-'Приложение №1'!P672-'Приложение №1'!Q672-'Приложение №1'!R672-'Приложение №1'!S672</f>
        <v>11517497.121133324</v>
      </c>
      <c r="U672" s="79">
        <f t="shared" si="229"/>
        <v>24934.23658410733</v>
      </c>
      <c r="V672" s="79">
        <v>1369.2830200640001</v>
      </c>
      <c r="W672" s="95" t="s">
        <v>623</v>
      </c>
      <c r="X672" s="36" t="e">
        <f>+#REF!-'[1]Приложение №1'!$P1512</f>
        <v>#REF!</v>
      </c>
      <c r="Z672" s="38">
        <f t="shared" si="235"/>
        <v>34167233.340000004</v>
      </c>
      <c r="AA672" s="34">
        <v>3079218.0664572599</v>
      </c>
      <c r="AB672" s="34">
        <v>1873658.3176915799</v>
      </c>
      <c r="AC672" s="34">
        <v>882894.70095414005</v>
      </c>
      <c r="AD672" s="34">
        <v>752401.6108417199</v>
      </c>
      <c r="AE672" s="34">
        <v>0</v>
      </c>
      <c r="AF672" s="34"/>
      <c r="AG672" s="34">
        <v>291874.83960432006</v>
      </c>
      <c r="AH672" s="34">
        <v>0</v>
      </c>
      <c r="AI672" s="34">
        <v>8907648.2312202007</v>
      </c>
      <c r="AJ672" s="34">
        <v>0</v>
      </c>
      <c r="AK672" s="34">
        <v>7283473.6350293402</v>
      </c>
      <c r="AL672" s="34">
        <v>6854126.4005717998</v>
      </c>
      <c r="AM672" s="34">
        <v>3245859.5940000005</v>
      </c>
      <c r="AN672" s="39">
        <v>341672.33340000006</v>
      </c>
      <c r="AO672" s="40">
        <v>654405.61022964003</v>
      </c>
      <c r="AP672" s="114">
        <f>+N672-'Приложение №2'!E672</f>
        <v>0</v>
      </c>
      <c r="AQ672" s="36">
        <f>373291.08-R154</f>
        <v>169641.15000000002</v>
      </c>
      <c r="AR672" s="1">
        <f t="shared" si="227"/>
        <v>113485.2</v>
      </c>
      <c r="AS672" s="1">
        <f>+(K672*10+L672*20)*12*30-S154</f>
        <v>2852736.69136668</v>
      </c>
      <c r="AT672" s="36">
        <f t="shared" si="230"/>
        <v>0</v>
      </c>
      <c r="AU672" s="36">
        <f>+P672-'[10]Приложение №1'!$P649</f>
        <v>0</v>
      </c>
      <c r="AV672" s="36">
        <f>+Q672-'[10]Приложение №1'!$Q649</f>
        <v>0</v>
      </c>
      <c r="AW672" s="36">
        <f>+R672-'[10]Приложение №1'!$R649</f>
        <v>0</v>
      </c>
      <c r="AX672" s="36">
        <f>+S672-'[10]Приложение №1'!$S649</f>
        <v>0</v>
      </c>
      <c r="AY672" s="36">
        <f>+T672-'[10]Приложение №1'!$T649</f>
        <v>0</v>
      </c>
    </row>
    <row r="673" spans="1:51" x14ac:dyDescent="0.25">
      <c r="A673" s="100">
        <f t="shared" si="232"/>
        <v>657</v>
      </c>
      <c r="B673" s="101">
        <f t="shared" si="233"/>
        <v>202</v>
      </c>
      <c r="C673" s="92" t="s">
        <v>48</v>
      </c>
      <c r="D673" s="92" t="s">
        <v>410</v>
      </c>
      <c r="E673" s="93">
        <v>1970</v>
      </c>
      <c r="F673" s="93">
        <v>1970</v>
      </c>
      <c r="G673" s="93" t="s">
        <v>45</v>
      </c>
      <c r="H673" s="93">
        <v>3</v>
      </c>
      <c r="I673" s="93">
        <v>3</v>
      </c>
      <c r="J673" s="52">
        <v>1002.4</v>
      </c>
      <c r="K673" s="52">
        <v>930.4</v>
      </c>
      <c r="L673" s="52">
        <v>71.8</v>
      </c>
      <c r="M673" s="94">
        <v>40</v>
      </c>
      <c r="N673" s="78">
        <f t="shared" si="236"/>
        <v>33239094.227299996</v>
      </c>
      <c r="O673" s="52"/>
      <c r="P673" s="79">
        <v>6554730.6119999988</v>
      </c>
      <c r="Q673" s="79"/>
      <c r="R673" s="79">
        <f>+AQ673+AR673</f>
        <v>497825.82</v>
      </c>
      <c r="S673" s="79">
        <f t="shared" si="234"/>
        <v>3866400</v>
      </c>
      <c r="T673" s="79">
        <f>+'Приложение №2'!E673-'Приложение №1'!P673-'Приложение №1'!R673-'Приложение №1'!S673</f>
        <v>22320137.795299996</v>
      </c>
      <c r="U673" s="79">
        <f t="shared" si="229"/>
        <v>35725.595687123816</v>
      </c>
      <c r="V673" s="79">
        <v>1370.2830200640001</v>
      </c>
      <c r="W673" s="95" t="s">
        <v>623</v>
      </c>
      <c r="X673" s="36" t="e">
        <f>+#REF!-'[1]Приложение №1'!$P1176</f>
        <v>#REF!</v>
      </c>
      <c r="Z673" s="38">
        <f t="shared" si="235"/>
        <v>37138619.279999994</v>
      </c>
      <c r="AA673" s="34">
        <v>3347005.1922762003</v>
      </c>
      <c r="AB673" s="34">
        <v>2036602.79352348</v>
      </c>
      <c r="AC673" s="34">
        <v>959676.47271510004</v>
      </c>
      <c r="AD673" s="34">
        <v>817834.93398936011</v>
      </c>
      <c r="AE673" s="34">
        <v>0</v>
      </c>
      <c r="AF673" s="34"/>
      <c r="AG673" s="34">
        <v>317258.01868739998</v>
      </c>
      <c r="AH673" s="34">
        <v>0</v>
      </c>
      <c r="AI673" s="34">
        <v>9682310.3290956002</v>
      </c>
      <c r="AJ673" s="34">
        <v>0</v>
      </c>
      <c r="AK673" s="34">
        <v>7916887.847777158</v>
      </c>
      <c r="AL673" s="34">
        <v>7450202.0227714796</v>
      </c>
      <c r="AM673" s="34">
        <v>3528138.8598999996</v>
      </c>
      <c r="AN673" s="39">
        <v>371386.19280000002</v>
      </c>
      <c r="AO673" s="40">
        <v>711316.6164642201</v>
      </c>
      <c r="AP673" s="114">
        <f>+N673-'Приложение №2'!E673</f>
        <v>0</v>
      </c>
      <c r="AQ673" s="1">
        <v>388277.82</v>
      </c>
      <c r="AR673" s="1">
        <f t="shared" si="227"/>
        <v>109548</v>
      </c>
      <c r="AS673" s="1">
        <f>+(K673*10+L673*20)*12*30</f>
        <v>3866400</v>
      </c>
      <c r="AT673" s="36">
        <f t="shared" si="230"/>
        <v>0</v>
      </c>
      <c r="AU673" s="36">
        <f>+P673-'[10]Приложение №1'!$P650</f>
        <v>0</v>
      </c>
      <c r="AV673" s="36">
        <f>+Q673-'[10]Приложение №1'!$Q650</f>
        <v>0</v>
      </c>
      <c r="AW673" s="36">
        <f>+R673-'[10]Приложение №1'!$R650</f>
        <v>0</v>
      </c>
      <c r="AX673" s="36">
        <f>+S673-'[10]Приложение №1'!$S650</f>
        <v>0</v>
      </c>
      <c r="AY673" s="36">
        <f>+T673-'[10]Приложение №1'!$T650</f>
        <v>0</v>
      </c>
    </row>
    <row r="674" spans="1:51" x14ac:dyDescent="0.25">
      <c r="A674" s="100">
        <f t="shared" si="232"/>
        <v>658</v>
      </c>
      <c r="B674" s="101">
        <f t="shared" si="233"/>
        <v>203</v>
      </c>
      <c r="C674" s="92" t="s">
        <v>48</v>
      </c>
      <c r="D674" s="92" t="s">
        <v>411</v>
      </c>
      <c r="E674" s="93">
        <v>1974</v>
      </c>
      <c r="F674" s="93">
        <v>1974</v>
      </c>
      <c r="G674" s="93" t="s">
        <v>45</v>
      </c>
      <c r="H674" s="93">
        <v>4</v>
      </c>
      <c r="I674" s="93">
        <v>3</v>
      </c>
      <c r="J674" s="52">
        <v>1380.9</v>
      </c>
      <c r="K674" s="52">
        <v>1261.0999999999999</v>
      </c>
      <c r="L674" s="52">
        <v>0</v>
      </c>
      <c r="M674" s="94">
        <v>43</v>
      </c>
      <c r="N674" s="78">
        <f t="shared" si="236"/>
        <v>5128955.3972830009</v>
      </c>
      <c r="O674" s="52"/>
      <c r="P674" s="79">
        <v>1342375.9173957503</v>
      </c>
      <c r="Q674" s="79"/>
      <c r="R674" s="79">
        <f>+AR674</f>
        <v>128632.2</v>
      </c>
      <c r="S674" s="79">
        <f t="shared" si="234"/>
        <v>3442990.0791816399</v>
      </c>
      <c r="T674" s="79">
        <f>+'Приложение №2'!E674-'Приложение №1'!P674-'Приложение №1'!Q674-'Приложение №1'!R674-'Приложение №1'!S674</f>
        <v>214957.20070561068</v>
      </c>
      <c r="U674" s="79">
        <f t="shared" si="229"/>
        <v>4067.048923386727</v>
      </c>
      <c r="V674" s="79">
        <v>1371.2830200640001</v>
      </c>
      <c r="W674" s="95" t="s">
        <v>623</v>
      </c>
      <c r="X674" s="36" t="e">
        <f>+#REF!-'[1]Приложение №1'!$P1514</f>
        <v>#REF!</v>
      </c>
      <c r="Z674" s="38">
        <f t="shared" si="235"/>
        <v>24082184.68</v>
      </c>
      <c r="AA674" s="34">
        <v>3459603.0948952204</v>
      </c>
      <c r="AB674" s="34">
        <v>1248096.36492156</v>
      </c>
      <c r="AC674" s="34">
        <v>1303954.6600395001</v>
      </c>
      <c r="AD674" s="34">
        <v>816386.97648732003</v>
      </c>
      <c r="AE674" s="34">
        <v>0</v>
      </c>
      <c r="AF674" s="34"/>
      <c r="AG674" s="34">
        <v>124822.049583</v>
      </c>
      <c r="AH674" s="34">
        <v>0</v>
      </c>
      <c r="AI674" s="34">
        <v>6403192.8421985991</v>
      </c>
      <c r="AJ674" s="34">
        <v>838109.10532439989</v>
      </c>
      <c r="AK674" s="34">
        <v>3324589.38292698</v>
      </c>
      <c r="AL674" s="34">
        <v>3585887.05339116</v>
      </c>
      <c r="AM674" s="34">
        <v>2275205.5373000004</v>
      </c>
      <c r="AN674" s="39">
        <v>240821.8468</v>
      </c>
      <c r="AO674" s="40">
        <v>461515.76613225997</v>
      </c>
      <c r="AP674" s="114">
        <f>+N674-'Приложение №2'!E674</f>
        <v>0</v>
      </c>
      <c r="AQ674" s="36">
        <f>513292.56-R155</f>
        <v>-128632.20000000001</v>
      </c>
      <c r="AR674" s="1">
        <f t="shared" si="227"/>
        <v>128632.2</v>
      </c>
      <c r="AS674" s="1">
        <f>+(K674*10+L674*20)*12*30-S155</f>
        <v>3442990.0791816399</v>
      </c>
      <c r="AT674" s="36">
        <f t="shared" si="230"/>
        <v>0</v>
      </c>
      <c r="AU674" s="36">
        <f>+P674-'[10]Приложение №1'!$P651</f>
        <v>0</v>
      </c>
      <c r="AV674" s="36">
        <f>+Q674-'[10]Приложение №1'!$Q651</f>
        <v>0</v>
      </c>
      <c r="AW674" s="36">
        <f>+R674-'[10]Приложение №1'!$R651</f>
        <v>0</v>
      </c>
      <c r="AX674" s="36">
        <f>+S674-'[10]Приложение №1'!$S651</f>
        <v>0</v>
      </c>
      <c r="AY674" s="36">
        <f>+T674-'[10]Приложение №1'!$T651</f>
        <v>0</v>
      </c>
    </row>
    <row r="675" spans="1:51" x14ac:dyDescent="0.25">
      <c r="A675" s="100">
        <f t="shared" si="232"/>
        <v>659</v>
      </c>
      <c r="B675" s="101">
        <f t="shared" si="233"/>
        <v>204</v>
      </c>
      <c r="C675" s="92" t="s">
        <v>48</v>
      </c>
      <c r="D675" s="92" t="s">
        <v>412</v>
      </c>
      <c r="E675" s="93">
        <v>1962</v>
      </c>
      <c r="F675" s="93">
        <v>1962</v>
      </c>
      <c r="G675" s="93" t="s">
        <v>45</v>
      </c>
      <c r="H675" s="93">
        <v>3</v>
      </c>
      <c r="I675" s="93">
        <v>2</v>
      </c>
      <c r="J675" s="52">
        <v>937.1</v>
      </c>
      <c r="K675" s="52">
        <v>723.7</v>
      </c>
      <c r="L675" s="52">
        <v>213.4</v>
      </c>
      <c r="M675" s="94">
        <v>26</v>
      </c>
      <c r="N675" s="78">
        <f t="shared" si="236"/>
        <v>9473346.4440000001</v>
      </c>
      <c r="O675" s="52"/>
      <c r="P675" s="79">
        <v>2546073</v>
      </c>
      <c r="Q675" s="79"/>
      <c r="R675" s="79">
        <f>+AR675</f>
        <v>117351</v>
      </c>
      <c r="S675" s="79">
        <f t="shared" si="234"/>
        <v>1779268.1378032002</v>
      </c>
      <c r="T675" s="79">
        <f>+'Приложение №2'!E675-'Приложение №1'!P675-'Приложение №1'!Q675-'Приложение №1'!R675-'Приложение №1'!S675</f>
        <v>5030654.3061967995</v>
      </c>
      <c r="U675" s="79">
        <f t="shared" si="229"/>
        <v>13090.156755561697</v>
      </c>
      <c r="V675" s="79">
        <v>1372.2830200640001</v>
      </c>
      <c r="W675" s="95" t="s">
        <v>623</v>
      </c>
      <c r="X675" s="36" t="e">
        <f>+#REF!-'[1]Приложение №1'!$P1515</f>
        <v>#REF!</v>
      </c>
      <c r="Z675" s="38">
        <f t="shared" si="235"/>
        <v>26675784</v>
      </c>
      <c r="AA675" s="34">
        <v>2404073.9634912</v>
      </c>
      <c r="AB675" s="34">
        <v>1462843.1901888</v>
      </c>
      <c r="AC675" s="34">
        <v>689312.71110239998</v>
      </c>
      <c r="AD675" s="34">
        <v>587431.31489280006</v>
      </c>
      <c r="AE675" s="34">
        <v>0</v>
      </c>
      <c r="AF675" s="34"/>
      <c r="AG675" s="34">
        <v>227878.8628032</v>
      </c>
      <c r="AH675" s="34">
        <v>0</v>
      </c>
      <c r="AI675" s="34">
        <v>6954572.4655679995</v>
      </c>
      <c r="AJ675" s="34">
        <v>0</v>
      </c>
      <c r="AK675" s="34">
        <v>5686511.6200032001</v>
      </c>
      <c r="AL675" s="34">
        <v>5351302.3282992002</v>
      </c>
      <c r="AM675" s="34">
        <v>2534177.952</v>
      </c>
      <c r="AN675" s="39">
        <v>266757.84000000003</v>
      </c>
      <c r="AO675" s="40">
        <v>510921.75165120006</v>
      </c>
      <c r="AP675" s="114">
        <f>+N675-'Приложение №2'!E675</f>
        <v>0</v>
      </c>
      <c r="AQ675" s="36">
        <f>294416.56-R156</f>
        <v>101159.12</v>
      </c>
      <c r="AR675" s="1">
        <f t="shared" si="227"/>
        <v>117351</v>
      </c>
      <c r="AS675" s="1">
        <f>+(K675*10+L675*20)*12*30-S156</f>
        <v>1779268.1378032002</v>
      </c>
      <c r="AT675" s="36">
        <f t="shared" si="230"/>
        <v>0</v>
      </c>
      <c r="AU675" s="36">
        <f>+P675-'[10]Приложение №1'!$P652</f>
        <v>0</v>
      </c>
      <c r="AV675" s="36">
        <f>+Q675-'[10]Приложение №1'!$Q652</f>
        <v>0</v>
      </c>
      <c r="AW675" s="36">
        <f>+R675-'[10]Приложение №1'!$R652</f>
        <v>0</v>
      </c>
      <c r="AX675" s="36">
        <f>+S675-'[10]Приложение №1'!$S652</f>
        <v>0</v>
      </c>
      <c r="AY675" s="36">
        <f>+T675-'[10]Приложение №1'!$T652</f>
        <v>0</v>
      </c>
    </row>
    <row r="676" spans="1:51" x14ac:dyDescent="0.25">
      <c r="A676" s="100">
        <f t="shared" si="232"/>
        <v>660</v>
      </c>
      <c r="B676" s="101">
        <f t="shared" si="233"/>
        <v>205</v>
      </c>
      <c r="C676" s="92" t="s">
        <v>48</v>
      </c>
      <c r="D676" s="92" t="s">
        <v>413</v>
      </c>
      <c r="E676" s="93">
        <v>1973</v>
      </c>
      <c r="F676" s="93">
        <v>1973</v>
      </c>
      <c r="G676" s="93" t="s">
        <v>45</v>
      </c>
      <c r="H676" s="93">
        <v>4</v>
      </c>
      <c r="I676" s="93">
        <v>1</v>
      </c>
      <c r="J676" s="52">
        <v>1419.3</v>
      </c>
      <c r="K676" s="52">
        <v>1084.2</v>
      </c>
      <c r="L676" s="52">
        <v>165.8</v>
      </c>
      <c r="M676" s="94">
        <v>48</v>
      </c>
      <c r="N676" s="78">
        <f t="shared" si="236"/>
        <v>18198573.6325</v>
      </c>
      <c r="O676" s="52"/>
      <c r="P676" s="79">
        <v>3168000.6575000002</v>
      </c>
      <c r="Q676" s="79"/>
      <c r="R676" s="79">
        <f t="shared" ref="R676:R699" si="237">+AQ676+AR676</f>
        <v>676632.91</v>
      </c>
      <c r="S676" s="79">
        <f t="shared" si="234"/>
        <v>5096880</v>
      </c>
      <c r="T676" s="79">
        <f>+'Приложение №2'!E676-'Приложение №1'!P676-'Приложение №1'!R676-'Приложение №1'!S676</f>
        <v>9257060.0649999995</v>
      </c>
      <c r="U676" s="79">
        <f t="shared" si="229"/>
        <v>16785.255148957756</v>
      </c>
      <c r="V676" s="79">
        <v>1373.2830200640001</v>
      </c>
      <c r="W676" s="95" t="s">
        <v>623</v>
      </c>
      <c r="X676" s="36" t="e">
        <f>+#REF!-'[1]Приложение №1'!$P1179</f>
        <v>#REF!</v>
      </c>
      <c r="Z676" s="38">
        <f t="shared" si="235"/>
        <v>23254292.520000007</v>
      </c>
      <c r="AA676" s="34">
        <v>3340669.60738602</v>
      </c>
      <c r="AB676" s="34">
        <v>1205189.5738415401</v>
      </c>
      <c r="AC676" s="34">
        <v>1259127.5895802802</v>
      </c>
      <c r="AD676" s="34">
        <v>788321.39941547997</v>
      </c>
      <c r="AE676" s="34">
        <v>0</v>
      </c>
      <c r="AF676" s="34"/>
      <c r="AG676" s="34">
        <v>120530.94592896002</v>
      </c>
      <c r="AH676" s="34">
        <v>0</v>
      </c>
      <c r="AI676" s="34">
        <v>6183065.2576392004</v>
      </c>
      <c r="AJ676" s="34">
        <v>809296.77121649997</v>
      </c>
      <c r="AK676" s="34">
        <v>3210297.3642940195</v>
      </c>
      <c r="AL676" s="34">
        <v>3462612.1981025399</v>
      </c>
      <c r="AM676" s="34">
        <v>2196989.0109000001</v>
      </c>
      <c r="AN676" s="39">
        <v>232542.92520000003</v>
      </c>
      <c r="AO676" s="40">
        <v>445649.87649546011</v>
      </c>
      <c r="AP676" s="114">
        <f>+N676-'Приложение №2'!E676</f>
        <v>0</v>
      </c>
      <c r="AQ676" s="1">
        <v>532221.31000000006</v>
      </c>
      <c r="AR676" s="1">
        <f t="shared" si="227"/>
        <v>144411.6</v>
      </c>
      <c r="AS676" s="1">
        <f t="shared" ref="AS676:AS682" si="238">+(K676*10+L676*20)*12*30</f>
        <v>5096880</v>
      </c>
      <c r="AT676" s="36">
        <f t="shared" si="230"/>
        <v>0</v>
      </c>
      <c r="AU676" s="36">
        <f>+P676-'[10]Приложение №1'!$P653</f>
        <v>0</v>
      </c>
      <c r="AV676" s="36">
        <f>+Q676-'[10]Приложение №1'!$Q653</f>
        <v>0</v>
      </c>
      <c r="AW676" s="36">
        <f>+R676-'[10]Приложение №1'!$R653</f>
        <v>0</v>
      </c>
      <c r="AX676" s="36">
        <f>+S676-'[10]Приложение №1'!$S653</f>
        <v>0</v>
      </c>
      <c r="AY676" s="36">
        <f>+T676-'[10]Приложение №1'!$T653</f>
        <v>0</v>
      </c>
    </row>
    <row r="677" spans="1:51" x14ac:dyDescent="0.25">
      <c r="A677" s="100">
        <f t="shared" si="232"/>
        <v>661</v>
      </c>
      <c r="B677" s="101">
        <f t="shared" si="233"/>
        <v>206</v>
      </c>
      <c r="C677" s="92" t="s">
        <v>48</v>
      </c>
      <c r="D677" s="92" t="s">
        <v>486</v>
      </c>
      <c r="E677" s="93">
        <v>1977</v>
      </c>
      <c r="F677" s="93">
        <v>1977</v>
      </c>
      <c r="G677" s="93" t="s">
        <v>45</v>
      </c>
      <c r="H677" s="93">
        <v>4</v>
      </c>
      <c r="I677" s="93">
        <v>1</v>
      </c>
      <c r="J677" s="52">
        <v>1434.1</v>
      </c>
      <c r="K677" s="52">
        <v>1287.5999999999999</v>
      </c>
      <c r="L677" s="52">
        <v>100.6</v>
      </c>
      <c r="M677" s="94">
        <v>46</v>
      </c>
      <c r="N677" s="78">
        <f t="shared" si="236"/>
        <v>18481458.828001961</v>
      </c>
      <c r="O677" s="52"/>
      <c r="P677" s="79">
        <v>3371309.4466504906</v>
      </c>
      <c r="Q677" s="79"/>
      <c r="R677" s="79">
        <f t="shared" si="237"/>
        <v>647651.78</v>
      </c>
      <c r="S677" s="79">
        <f t="shared" si="234"/>
        <v>5359680</v>
      </c>
      <c r="T677" s="79">
        <f>+'Приложение №2'!E677-'Приложение №1'!P677-'Приложение №1'!R677-'Приложение №1'!S677</f>
        <v>9102817.6013514716</v>
      </c>
      <c r="U677" s="79">
        <f t="shared" si="229"/>
        <v>14353.416300094721</v>
      </c>
      <c r="V677" s="79">
        <v>1374.2830200640001</v>
      </c>
      <c r="W677" s="95" t="s">
        <v>623</v>
      </c>
      <c r="X677" s="36" t="e">
        <f>+#REF!-'[1]Приложение №1'!$P1552</f>
        <v>#REF!</v>
      </c>
      <c r="Z677" s="38">
        <f t="shared" si="235"/>
        <v>23517143.800000001</v>
      </c>
      <c r="AA677" s="34">
        <v>3661472.2518719994</v>
      </c>
      <c r="AB677" s="34">
        <v>1317876.0443460001</v>
      </c>
      <c r="AC677" s="34">
        <v>1401977.6916540002</v>
      </c>
      <c r="AD677" s="34">
        <v>886159.65735600004</v>
      </c>
      <c r="AE677" s="34">
        <v>0</v>
      </c>
      <c r="AF677" s="34"/>
      <c r="AG677" s="34">
        <v>124380.97009799999</v>
      </c>
      <c r="AH677" s="34">
        <v>0</v>
      </c>
      <c r="AI677" s="34">
        <v>6856026.5788080012</v>
      </c>
      <c r="AJ677" s="34">
        <v>848379.40495800006</v>
      </c>
      <c r="AK677" s="34">
        <v>3566453.5386839998</v>
      </c>
      <c r="AL677" s="34">
        <v>3838143.5148840002</v>
      </c>
      <c r="AM677" s="34">
        <v>460066.39</v>
      </c>
      <c r="AN677" s="34">
        <v>64159.31</v>
      </c>
      <c r="AO677" s="40">
        <v>492048.44734000007</v>
      </c>
      <c r="AP677" s="114">
        <f>+N677-'Приложение №2'!E677</f>
        <v>0</v>
      </c>
      <c r="AQ677" s="1">
        <v>495794.18</v>
      </c>
      <c r="AR677" s="1">
        <f t="shared" si="227"/>
        <v>151857.60000000001</v>
      </c>
      <c r="AS677" s="1">
        <f t="shared" si="238"/>
        <v>5359680</v>
      </c>
      <c r="AT677" s="36">
        <f t="shared" si="230"/>
        <v>0</v>
      </c>
      <c r="AU677" s="36">
        <f>+P677-'[10]Приложение №1'!$P654</f>
        <v>0</v>
      </c>
      <c r="AV677" s="36">
        <f>+Q677-'[10]Приложение №1'!$Q654</f>
        <v>0</v>
      </c>
      <c r="AW677" s="36">
        <f>+R677-'[10]Приложение №1'!$R654</f>
        <v>0</v>
      </c>
      <c r="AX677" s="36">
        <f>+S677-'[10]Приложение №1'!$S654</f>
        <v>0</v>
      </c>
      <c r="AY677" s="36">
        <f>+T677-'[10]Приложение №1'!$T654</f>
        <v>0</v>
      </c>
    </row>
    <row r="678" spans="1:51" x14ac:dyDescent="0.25">
      <c r="A678" s="100">
        <f t="shared" si="232"/>
        <v>662</v>
      </c>
      <c r="B678" s="101">
        <f t="shared" si="233"/>
        <v>207</v>
      </c>
      <c r="C678" s="92" t="s">
        <v>48</v>
      </c>
      <c r="D678" s="92" t="s">
        <v>487</v>
      </c>
      <c r="E678" s="93">
        <v>1975</v>
      </c>
      <c r="F678" s="93">
        <v>1975</v>
      </c>
      <c r="G678" s="93" t="s">
        <v>45</v>
      </c>
      <c r="H678" s="93">
        <v>5</v>
      </c>
      <c r="I678" s="93">
        <v>5</v>
      </c>
      <c r="J678" s="52">
        <v>3670.4</v>
      </c>
      <c r="K678" s="52">
        <v>2958</v>
      </c>
      <c r="L678" s="52">
        <v>417.2</v>
      </c>
      <c r="M678" s="94">
        <v>116</v>
      </c>
      <c r="N678" s="78">
        <f t="shared" si="236"/>
        <v>52108784.005023412</v>
      </c>
      <c r="O678" s="52"/>
      <c r="P678" s="79">
        <v>6983424.6841790471</v>
      </c>
      <c r="Q678" s="79"/>
      <c r="R678" s="79">
        <f t="shared" si="237"/>
        <v>1837349.24</v>
      </c>
      <c r="S678" s="79">
        <f t="shared" si="234"/>
        <v>13652640</v>
      </c>
      <c r="T678" s="79">
        <f>+'Приложение №2'!E678-'Приложение №1'!P678-'Приложение №1'!R678-'Приложение №1'!S678</f>
        <v>29635370.080844365</v>
      </c>
      <c r="U678" s="79">
        <f t="shared" si="229"/>
        <v>17616.221773165453</v>
      </c>
      <c r="V678" s="79">
        <v>1375.2830200640001</v>
      </c>
      <c r="W678" s="95" t="s">
        <v>623</v>
      </c>
      <c r="X678" s="36" t="e">
        <f>+#REF!-'[1]Приложение №1'!$P1554</f>
        <v>#REF!</v>
      </c>
      <c r="Z678" s="38">
        <f t="shared" si="235"/>
        <v>63008068.420000002</v>
      </c>
      <c r="AA678" s="34">
        <v>10289263.558588</v>
      </c>
      <c r="AB678" s="34">
        <v>3743156.0614419999</v>
      </c>
      <c r="AC678" s="34">
        <v>3946478.5112620001</v>
      </c>
      <c r="AD678" s="34">
        <v>2525477.5150359999</v>
      </c>
      <c r="AE678" s="34">
        <v>0</v>
      </c>
      <c r="AF678" s="34"/>
      <c r="AG678" s="34">
        <v>347116.72035600001</v>
      </c>
      <c r="AH678" s="34">
        <v>0</v>
      </c>
      <c r="AI678" s="34">
        <v>19311206.205424</v>
      </c>
      <c r="AJ678" s="34">
        <v>0</v>
      </c>
      <c r="AK678" s="34">
        <v>10034931.104254002</v>
      </c>
      <c r="AL678" s="34">
        <v>10831078.675998004</v>
      </c>
      <c r="AM678" s="34">
        <v>572156.82000000007</v>
      </c>
      <c r="AN678" s="34">
        <v>72629</v>
      </c>
      <c r="AO678" s="40">
        <v>1334574.2476400002</v>
      </c>
      <c r="AP678" s="114">
        <f>+N678-'Приложение №2'!E678</f>
        <v>0</v>
      </c>
      <c r="AQ678" s="1">
        <v>1450524.44</v>
      </c>
      <c r="AR678" s="1">
        <f t="shared" si="227"/>
        <v>386824.8</v>
      </c>
      <c r="AS678" s="1">
        <f t="shared" si="238"/>
        <v>13652640</v>
      </c>
      <c r="AT678" s="36">
        <f t="shared" si="230"/>
        <v>0</v>
      </c>
      <c r="AU678" s="36">
        <f>+P678-'[10]Приложение №1'!$P655</f>
        <v>0</v>
      </c>
      <c r="AV678" s="36">
        <f>+Q678-'[10]Приложение №1'!$Q655</f>
        <v>0</v>
      </c>
      <c r="AW678" s="36">
        <f>+R678-'[10]Приложение №1'!$R655</f>
        <v>0</v>
      </c>
      <c r="AX678" s="36">
        <f>+S678-'[10]Приложение №1'!$S655</f>
        <v>0</v>
      </c>
      <c r="AY678" s="36">
        <f>+T678-'[10]Приложение №1'!$T655</f>
        <v>0</v>
      </c>
    </row>
    <row r="679" spans="1:51" x14ac:dyDescent="0.25">
      <c r="A679" s="100">
        <f t="shared" si="232"/>
        <v>663</v>
      </c>
      <c r="B679" s="101">
        <f t="shared" si="233"/>
        <v>208</v>
      </c>
      <c r="C679" s="92" t="s">
        <v>48</v>
      </c>
      <c r="D679" s="92" t="s">
        <v>488</v>
      </c>
      <c r="E679" s="93">
        <v>1976</v>
      </c>
      <c r="F679" s="93">
        <v>1976</v>
      </c>
      <c r="G679" s="93" t="s">
        <v>45</v>
      </c>
      <c r="H679" s="93">
        <v>5</v>
      </c>
      <c r="I679" s="93">
        <v>5</v>
      </c>
      <c r="J679" s="52">
        <v>3760.4</v>
      </c>
      <c r="K679" s="52">
        <v>2861.4</v>
      </c>
      <c r="L679" s="52">
        <v>798.2</v>
      </c>
      <c r="M679" s="94">
        <v>103</v>
      </c>
      <c r="N679" s="78">
        <f t="shared" si="236"/>
        <v>53282617.340654321</v>
      </c>
      <c r="O679" s="52"/>
      <c r="P679" s="79">
        <v>7052461.9983708654</v>
      </c>
      <c r="Q679" s="79"/>
      <c r="R679" s="79">
        <f t="shared" si="237"/>
        <v>1767334.38</v>
      </c>
      <c r="S679" s="79">
        <f t="shared" si="234"/>
        <v>16048080</v>
      </c>
      <c r="T679" s="79">
        <f>+'Приложение №2'!E679-'Приложение №1'!P679-'Приложение №1'!R679-'Приложение №1'!S679</f>
        <v>28414740.962283455</v>
      </c>
      <c r="U679" s="79">
        <f t="shared" si="229"/>
        <v>18621.170525146543</v>
      </c>
      <c r="V679" s="79">
        <v>1376.2830200640001</v>
      </c>
      <c r="W679" s="95" t="s">
        <v>623</v>
      </c>
      <c r="X679" s="36" t="e">
        <f>+#REF!-'[1]Приложение №1'!$P1555</f>
        <v>#REF!</v>
      </c>
      <c r="Z679" s="38">
        <f t="shared" si="235"/>
        <v>64553057.020000003</v>
      </c>
      <c r="AA679" s="34">
        <v>10537075.366258001</v>
      </c>
      <c r="AB679" s="34">
        <v>3835013.4758320004</v>
      </c>
      <c r="AC679" s="34">
        <v>4042843.3866100004</v>
      </c>
      <c r="AD679" s="34">
        <v>2587058.6111860005</v>
      </c>
      <c r="AE679" s="34">
        <v>0</v>
      </c>
      <c r="AF679" s="34"/>
      <c r="AG679" s="34">
        <v>355628.19171599997</v>
      </c>
      <c r="AH679" s="34">
        <v>0</v>
      </c>
      <c r="AI679" s="34">
        <v>19695633.831831999</v>
      </c>
      <c r="AJ679" s="34">
        <v>0</v>
      </c>
      <c r="AK679" s="34">
        <v>10278986.262244001</v>
      </c>
      <c r="AL679" s="34">
        <v>11095009.757790001</v>
      </c>
      <c r="AM679" s="34">
        <v>686396.29</v>
      </c>
      <c r="AN679" s="34">
        <v>74254.350000000006</v>
      </c>
      <c r="AO679" s="40">
        <v>1365157.4965319997</v>
      </c>
      <c r="AP679" s="114">
        <f>+N679-'Приложение №2'!E679</f>
        <v>0</v>
      </c>
      <c r="AQ679" s="1">
        <v>1312638.78</v>
      </c>
      <c r="AR679" s="1">
        <f t="shared" si="227"/>
        <v>454695.6</v>
      </c>
      <c r="AS679" s="1">
        <f t="shared" si="238"/>
        <v>16048080</v>
      </c>
      <c r="AT679" s="36">
        <f t="shared" si="230"/>
        <v>0</v>
      </c>
      <c r="AU679" s="36">
        <f>+P679-'[10]Приложение №1'!$P656</f>
        <v>0</v>
      </c>
      <c r="AV679" s="36">
        <f>+Q679-'[10]Приложение №1'!$Q656</f>
        <v>0</v>
      </c>
      <c r="AW679" s="36">
        <f>+R679-'[10]Приложение №1'!$R656</f>
        <v>0</v>
      </c>
      <c r="AX679" s="36">
        <f>+S679-'[10]Приложение №1'!$S656</f>
        <v>0</v>
      </c>
      <c r="AY679" s="36">
        <f>+T679-'[10]Приложение №1'!$T656</f>
        <v>0</v>
      </c>
    </row>
    <row r="680" spans="1:51" x14ac:dyDescent="0.25">
      <c r="A680" s="100">
        <f t="shared" si="232"/>
        <v>664</v>
      </c>
      <c r="B680" s="101">
        <f t="shared" si="233"/>
        <v>209</v>
      </c>
      <c r="C680" s="92" t="s">
        <v>48</v>
      </c>
      <c r="D680" s="92" t="s">
        <v>489</v>
      </c>
      <c r="E680" s="93">
        <v>1977</v>
      </c>
      <c r="F680" s="93">
        <v>1977</v>
      </c>
      <c r="G680" s="93" t="s">
        <v>45</v>
      </c>
      <c r="H680" s="93">
        <v>4</v>
      </c>
      <c r="I680" s="93">
        <v>1</v>
      </c>
      <c r="J680" s="52">
        <v>1491.2</v>
      </c>
      <c r="K680" s="52">
        <v>1247.2</v>
      </c>
      <c r="L680" s="52">
        <v>130.5</v>
      </c>
      <c r="M680" s="94">
        <v>31</v>
      </c>
      <c r="N680" s="78">
        <f t="shared" si="236"/>
        <v>19313313.5727886</v>
      </c>
      <c r="O680" s="52"/>
      <c r="P680" s="79">
        <v>3961606.8484471501</v>
      </c>
      <c r="Q680" s="79"/>
      <c r="R680" s="79">
        <f t="shared" si="237"/>
        <v>567325.17000000004</v>
      </c>
      <c r="S680" s="79">
        <f t="shared" si="234"/>
        <v>5429520</v>
      </c>
      <c r="T680" s="79">
        <f>+'Приложение №2'!E680-'Приложение №1'!P680-'Приложение №1'!R680-'Приложение №1'!S680</f>
        <v>9354861.5543414503</v>
      </c>
      <c r="U680" s="79">
        <f t="shared" si="229"/>
        <v>15485.338015385343</v>
      </c>
      <c r="V680" s="79">
        <v>1377.2830200640001</v>
      </c>
      <c r="W680" s="95" t="s">
        <v>623</v>
      </c>
      <c r="X680" s="36" t="e">
        <f>+#REF!-'[1]Приложение №1'!$P1556</f>
        <v>#REF!</v>
      </c>
      <c r="Z680" s="38">
        <f t="shared" si="235"/>
        <v>24547091.719999999</v>
      </c>
      <c r="AA680" s="34">
        <v>3823646.7931139995</v>
      </c>
      <c r="AB680" s="34">
        <v>1377432.691104</v>
      </c>
      <c r="AC680" s="34">
        <v>1464223.795434</v>
      </c>
      <c r="AD680" s="34">
        <v>926339.45652600005</v>
      </c>
      <c r="AE680" s="34">
        <v>0</v>
      </c>
      <c r="AF680" s="34"/>
      <c r="AG680" s="34">
        <v>129828.30785400001</v>
      </c>
      <c r="AH680" s="34">
        <v>0</v>
      </c>
      <c r="AI680" s="34">
        <v>7205871.6359640006</v>
      </c>
      <c r="AJ680" s="34">
        <v>887837.01690000005</v>
      </c>
      <c r="AK680" s="34">
        <v>3723413.4532499993</v>
      </c>
      <c r="AL680" s="34">
        <v>4008332.672693999</v>
      </c>
      <c r="AM680" s="34">
        <v>421405.55000000005</v>
      </c>
      <c r="AN680" s="34">
        <v>63836.770000000004</v>
      </c>
      <c r="AO680" s="40">
        <v>514923.57715999999</v>
      </c>
      <c r="AP680" s="114">
        <f>+N680-'Приложение №2'!E680</f>
        <v>0</v>
      </c>
      <c r="AQ680" s="1">
        <v>413488.77</v>
      </c>
      <c r="AR680" s="1">
        <f t="shared" si="227"/>
        <v>153836.4</v>
      </c>
      <c r="AS680" s="1">
        <f t="shared" si="238"/>
        <v>5429520</v>
      </c>
      <c r="AT680" s="36">
        <f t="shared" si="230"/>
        <v>0</v>
      </c>
      <c r="AU680" s="36">
        <f>+P680-'[10]Приложение №1'!$P657</f>
        <v>0</v>
      </c>
      <c r="AV680" s="36">
        <f>+Q680-'[10]Приложение №1'!$Q657</f>
        <v>0</v>
      </c>
      <c r="AW680" s="36">
        <f>+R680-'[10]Приложение №1'!$R657</f>
        <v>0</v>
      </c>
      <c r="AX680" s="36">
        <f>+S680-'[10]Приложение №1'!$S657</f>
        <v>0</v>
      </c>
      <c r="AY680" s="36">
        <f>+T680-'[10]Приложение №1'!$T657</f>
        <v>0</v>
      </c>
    </row>
    <row r="681" spans="1:51" x14ac:dyDescent="0.25">
      <c r="A681" s="100">
        <f t="shared" si="232"/>
        <v>665</v>
      </c>
      <c r="B681" s="101">
        <f t="shared" si="233"/>
        <v>210</v>
      </c>
      <c r="C681" s="92" t="s">
        <v>48</v>
      </c>
      <c r="D681" s="92" t="s">
        <v>490</v>
      </c>
      <c r="E681" s="93">
        <v>1979</v>
      </c>
      <c r="F681" s="93">
        <v>1979</v>
      </c>
      <c r="G681" s="93" t="s">
        <v>45</v>
      </c>
      <c r="H681" s="93">
        <v>5</v>
      </c>
      <c r="I681" s="93">
        <v>4</v>
      </c>
      <c r="J681" s="52">
        <v>3568.8</v>
      </c>
      <c r="K681" s="52">
        <v>2956.3</v>
      </c>
      <c r="L681" s="52">
        <v>398.4</v>
      </c>
      <c r="M681" s="94">
        <v>89</v>
      </c>
      <c r="N681" s="78">
        <f t="shared" si="236"/>
        <v>46230178.072141826</v>
      </c>
      <c r="O681" s="52"/>
      <c r="P681" s="79">
        <v>6585721.5913083674</v>
      </c>
      <c r="Q681" s="79"/>
      <c r="R681" s="79">
        <f t="shared" si="237"/>
        <v>1681347.92</v>
      </c>
      <c r="S681" s="79">
        <f t="shared" si="234"/>
        <v>13511160</v>
      </c>
      <c r="T681" s="79">
        <f>+'Приложение №2'!E681-'Приложение №1'!P681-'Приложение №1'!R681-'Приложение №1'!S681</f>
        <v>24451948.560833462</v>
      </c>
      <c r="U681" s="79">
        <f t="shared" si="229"/>
        <v>15637.850716145798</v>
      </c>
      <c r="V681" s="79">
        <v>1378.2830200640001</v>
      </c>
      <c r="W681" s="95" t="s">
        <v>623</v>
      </c>
      <c r="X681" s="36" t="e">
        <f>+#REF!-'[1]Приложение №1'!$P1557</f>
        <v>#REF!</v>
      </c>
      <c r="Z681" s="38">
        <f t="shared" si="235"/>
        <v>58415569.579999998</v>
      </c>
      <c r="AA681" s="34">
        <v>9150018.9223740008</v>
      </c>
      <c r="AB681" s="34">
        <v>3322771.2370799994</v>
      </c>
      <c r="AC681" s="34">
        <v>3507760.1149860001</v>
      </c>
      <c r="AD681" s="34">
        <v>2240831.5174499997</v>
      </c>
      <c r="AE681" s="34">
        <v>0</v>
      </c>
      <c r="AF681" s="34"/>
      <c r="AG681" s="34">
        <v>308956.957092</v>
      </c>
      <c r="AH681" s="34">
        <v>0</v>
      </c>
      <c r="AI681" s="34">
        <v>17090431.012025997</v>
      </c>
      <c r="AJ681" s="34">
        <v>2174763.3641519998</v>
      </c>
      <c r="AK681" s="34">
        <v>8910518.0415660013</v>
      </c>
      <c r="AL681" s="34">
        <v>9620247.9809520002</v>
      </c>
      <c r="AM681" s="34">
        <v>780893.53</v>
      </c>
      <c r="AN681" s="34">
        <v>76634.820000000007</v>
      </c>
      <c r="AO681" s="40">
        <v>1231742.0823220001</v>
      </c>
      <c r="AP681" s="114">
        <f>+N681-'Приложение №2'!E681</f>
        <v>0</v>
      </c>
      <c r="AQ681" s="1">
        <v>1298531.72</v>
      </c>
      <c r="AR681" s="1">
        <f t="shared" si="227"/>
        <v>382816.2</v>
      </c>
      <c r="AS681" s="1">
        <f t="shared" si="238"/>
        <v>13511160</v>
      </c>
      <c r="AT681" s="36">
        <f t="shared" si="230"/>
        <v>0</v>
      </c>
      <c r="AU681" s="36">
        <f>+P681-'[10]Приложение №1'!$P658</f>
        <v>0</v>
      </c>
      <c r="AV681" s="36">
        <f>+Q681-'[10]Приложение №1'!$Q658</f>
        <v>0</v>
      </c>
      <c r="AW681" s="36">
        <f>+R681-'[10]Приложение №1'!$R658</f>
        <v>0</v>
      </c>
      <c r="AX681" s="36">
        <f>+S681-'[10]Приложение №1'!$S658</f>
        <v>0</v>
      </c>
      <c r="AY681" s="36">
        <f>+T681-'[10]Приложение №1'!$T658</f>
        <v>0</v>
      </c>
    </row>
    <row r="682" spans="1:51" x14ac:dyDescent="0.25">
      <c r="A682" s="100">
        <f t="shared" si="232"/>
        <v>666</v>
      </c>
      <c r="B682" s="101">
        <f t="shared" si="233"/>
        <v>211</v>
      </c>
      <c r="C682" s="92" t="s">
        <v>48</v>
      </c>
      <c r="D682" s="92" t="s">
        <v>491</v>
      </c>
      <c r="E682" s="93">
        <v>1975</v>
      </c>
      <c r="F682" s="93">
        <v>1975</v>
      </c>
      <c r="G682" s="93" t="s">
        <v>45</v>
      </c>
      <c r="H682" s="93">
        <v>4</v>
      </c>
      <c r="I682" s="93">
        <v>1</v>
      </c>
      <c r="J682" s="52">
        <v>1425.2</v>
      </c>
      <c r="K682" s="52">
        <v>1131.8</v>
      </c>
      <c r="L682" s="52">
        <v>129.9</v>
      </c>
      <c r="M682" s="94">
        <v>56</v>
      </c>
      <c r="N682" s="78">
        <f t="shared" si="236"/>
        <v>18372220.31548094</v>
      </c>
      <c r="O682" s="52"/>
      <c r="P682" s="79">
        <v>3367479.3183452347</v>
      </c>
      <c r="Q682" s="79"/>
      <c r="R682" s="79">
        <f t="shared" si="237"/>
        <v>623128.77</v>
      </c>
      <c r="S682" s="79">
        <f t="shared" si="234"/>
        <v>5009760</v>
      </c>
      <c r="T682" s="79">
        <f>+'Приложение №2'!E682-'Приложение №1'!P682-'Приложение №1'!R682-'Приложение №1'!S682</f>
        <v>9371852.2271357067</v>
      </c>
      <c r="U682" s="79">
        <f t="shared" si="229"/>
        <v>16232.744579855929</v>
      </c>
      <c r="V682" s="79">
        <v>1379.2830200640001</v>
      </c>
      <c r="W682" s="95" t="s">
        <v>623</v>
      </c>
      <c r="X682" s="36" t="e">
        <f>+#REF!-'[1]Приложение №1'!$P1558</f>
        <v>#REF!</v>
      </c>
      <c r="Z682" s="38">
        <f t="shared" si="235"/>
        <v>23375883.600000001</v>
      </c>
      <c r="AA682" s="34">
        <v>3639720.4511280004</v>
      </c>
      <c r="AB682" s="34">
        <v>1310198.586234</v>
      </c>
      <c r="AC682" s="34">
        <v>1393886.8533300001</v>
      </c>
      <c r="AD682" s="34">
        <v>881139.78326399997</v>
      </c>
      <c r="AE682" s="34">
        <v>0</v>
      </c>
      <c r="AF682" s="34"/>
      <c r="AG682" s="34">
        <v>123633.848142</v>
      </c>
      <c r="AH682" s="34">
        <v>0</v>
      </c>
      <c r="AI682" s="34">
        <v>6816774.9733499996</v>
      </c>
      <c r="AJ682" s="34">
        <v>840779.69661599991</v>
      </c>
      <c r="AK682" s="34">
        <v>3546979.2826500004</v>
      </c>
      <c r="AL682" s="34">
        <v>3815904.5950200004</v>
      </c>
      <c r="AM682" s="34">
        <v>455993.49</v>
      </c>
      <c r="AN682" s="34">
        <v>61706.92</v>
      </c>
      <c r="AO682" s="40">
        <v>489165.12026600004</v>
      </c>
      <c r="AP682" s="114">
        <f>+N682-'Приложение №2'!E682</f>
        <v>0</v>
      </c>
      <c r="AQ682" s="1">
        <v>481185.57</v>
      </c>
      <c r="AR682" s="1">
        <f t="shared" si="227"/>
        <v>141943.19999999998</v>
      </c>
      <c r="AS682" s="1">
        <f t="shared" si="238"/>
        <v>5009760</v>
      </c>
      <c r="AT682" s="36">
        <f t="shared" si="230"/>
        <v>0</v>
      </c>
      <c r="AU682" s="36">
        <f>+P682-'[10]Приложение №1'!$P659</f>
        <v>0</v>
      </c>
      <c r="AV682" s="36">
        <f>+Q682-'[10]Приложение №1'!$Q659</f>
        <v>0</v>
      </c>
      <c r="AW682" s="36">
        <f>+R682-'[10]Приложение №1'!$R659</f>
        <v>0</v>
      </c>
      <c r="AX682" s="36">
        <f>+S682-'[10]Приложение №1'!$S659</f>
        <v>0</v>
      </c>
      <c r="AY682" s="36">
        <f>+T682-'[10]Приложение №1'!$T659</f>
        <v>0</v>
      </c>
    </row>
    <row r="683" spans="1:51" x14ac:dyDescent="0.25">
      <c r="A683" s="100">
        <f t="shared" si="232"/>
        <v>667</v>
      </c>
      <c r="B683" s="101">
        <f t="shared" si="233"/>
        <v>212</v>
      </c>
      <c r="C683" s="92" t="s">
        <v>51</v>
      </c>
      <c r="D683" s="92" t="s">
        <v>245</v>
      </c>
      <c r="E683" s="93">
        <v>1967</v>
      </c>
      <c r="F683" s="93">
        <v>2010</v>
      </c>
      <c r="G683" s="93" t="s">
        <v>45</v>
      </c>
      <c r="H683" s="93">
        <v>4</v>
      </c>
      <c r="I683" s="93">
        <v>6</v>
      </c>
      <c r="J683" s="52">
        <v>4129.8999999999996</v>
      </c>
      <c r="K683" s="52">
        <v>3028.01</v>
      </c>
      <c r="L683" s="52">
        <v>1016.7</v>
      </c>
      <c r="M683" s="94">
        <v>153</v>
      </c>
      <c r="N683" s="78">
        <f t="shared" si="236"/>
        <v>23076397.004355602</v>
      </c>
      <c r="O683" s="52"/>
      <c r="P683" s="79">
        <v>2833048.3496888997</v>
      </c>
      <c r="Q683" s="79"/>
      <c r="R683" s="79">
        <f t="shared" si="237"/>
        <v>1148817.4000000001</v>
      </c>
      <c r="S683" s="79">
        <f t="shared" si="234"/>
        <v>14820770.130000003</v>
      </c>
      <c r="T683" s="79">
        <f>+'Приложение №2'!E683-'Приложение №1'!P683-'Приложение №1'!R683-'Приложение №1'!S683</f>
        <v>4273761.1246666983</v>
      </c>
      <c r="U683" s="79">
        <f t="shared" si="229"/>
        <v>7620.9778053426508</v>
      </c>
      <c r="V683" s="79">
        <v>1380.2830200640001</v>
      </c>
      <c r="W683" s="95" t="s">
        <v>623</v>
      </c>
      <c r="X683" s="36" t="e">
        <f>+#REF!-'[1]Приложение №1'!$P819</f>
        <v>#REF!</v>
      </c>
      <c r="Z683" s="38">
        <f t="shared" si="235"/>
        <v>74428273.170000002</v>
      </c>
      <c r="AA683" s="34">
        <v>10992944.493307142</v>
      </c>
      <c r="AB683" s="34">
        <v>4031142.10588698</v>
      </c>
      <c r="AC683" s="34">
        <v>4211597.53865634</v>
      </c>
      <c r="AD683" s="34">
        <v>2636776.0742307599</v>
      </c>
      <c r="AE683" s="34">
        <v>0</v>
      </c>
      <c r="AF683" s="34"/>
      <c r="AG683" s="34">
        <v>362907.99124439992</v>
      </c>
      <c r="AH683" s="34">
        <v>0</v>
      </c>
      <c r="AI683" s="34">
        <v>20681273.964065399</v>
      </c>
      <c r="AJ683" s="34">
        <v>0</v>
      </c>
      <c r="AK683" s="34">
        <v>10737851.5117629</v>
      </c>
      <c r="AL683" s="34">
        <v>11581851.384142619</v>
      </c>
      <c r="AM683" s="34">
        <v>7021058.6343999999</v>
      </c>
      <c r="AN683" s="39">
        <v>744282.7317</v>
      </c>
      <c r="AO683" s="40">
        <v>1426586.74060346</v>
      </c>
      <c r="AP683" s="114">
        <f>+N683-'Приложение №2'!E683</f>
        <v>0</v>
      </c>
      <c r="AQ683" s="1">
        <f>1822364.54-1189810.96</f>
        <v>632553.58000000007</v>
      </c>
      <c r="AR683" s="1">
        <f t="shared" si="227"/>
        <v>516263.82000000007</v>
      </c>
      <c r="AS683" s="1">
        <f>+(K683*10+L683*20)*12*30-3400305.87</f>
        <v>14820770.130000003</v>
      </c>
      <c r="AT683" s="36">
        <f t="shared" si="230"/>
        <v>0</v>
      </c>
      <c r="AU683" s="36">
        <f>+P683-'[10]Приложение №1'!$P660</f>
        <v>0</v>
      </c>
      <c r="AV683" s="36">
        <f>+Q683-'[10]Приложение №1'!$Q660</f>
        <v>0</v>
      </c>
      <c r="AW683" s="36">
        <f>+R683-'[10]Приложение №1'!$R660</f>
        <v>0</v>
      </c>
      <c r="AX683" s="36">
        <f>+S683-'[10]Приложение №1'!$S660</f>
        <v>0</v>
      </c>
      <c r="AY683" s="36">
        <f>+T683-'[10]Приложение №1'!$T660</f>
        <v>0</v>
      </c>
    </row>
    <row r="684" spans="1:51" x14ac:dyDescent="0.25">
      <c r="A684" s="100">
        <f t="shared" si="232"/>
        <v>668</v>
      </c>
      <c r="B684" s="101">
        <f t="shared" si="233"/>
        <v>213</v>
      </c>
      <c r="C684" s="92" t="s">
        <v>51</v>
      </c>
      <c r="D684" s="92" t="s">
        <v>414</v>
      </c>
      <c r="E684" s="93">
        <v>1986</v>
      </c>
      <c r="F684" s="93">
        <v>2013</v>
      </c>
      <c r="G684" s="93" t="s">
        <v>45</v>
      </c>
      <c r="H684" s="93">
        <v>9</v>
      </c>
      <c r="I684" s="93">
        <v>1</v>
      </c>
      <c r="J684" s="52">
        <v>2272.3000000000002</v>
      </c>
      <c r="K684" s="52">
        <v>2002.9</v>
      </c>
      <c r="L684" s="52">
        <v>0</v>
      </c>
      <c r="M684" s="94">
        <v>70</v>
      </c>
      <c r="N684" s="78">
        <f t="shared" si="236"/>
        <v>5271181.1504999995</v>
      </c>
      <c r="O684" s="52"/>
      <c r="P684" s="79">
        <v>1384418.6154499999</v>
      </c>
      <c r="Q684" s="79"/>
      <c r="R684" s="79">
        <f t="shared" si="237"/>
        <v>289630.06999999995</v>
      </c>
      <c r="S684" s="79">
        <f t="shared" si="234"/>
        <v>3066568.9802429616</v>
      </c>
      <c r="T684" s="79">
        <f>+'Приложение №2'!E684-'Приложение №1'!P684-'Приложение №1'!Q684-'Приложение №1'!R684-'Приложение №1'!S684</f>
        <v>530563.48480703915</v>
      </c>
      <c r="U684" s="79">
        <f t="shared" si="229"/>
        <v>2631.7745022217782</v>
      </c>
      <c r="V684" s="79">
        <v>1381.2830200640001</v>
      </c>
      <c r="W684" s="95" t="s">
        <v>623</v>
      </c>
      <c r="X684" s="36" t="e">
        <f>+#REF!-'[1]Приложение №1'!$P1527</f>
        <v>#REF!</v>
      </c>
      <c r="Z684" s="38">
        <f t="shared" si="235"/>
        <v>21594584.64801088</v>
      </c>
      <c r="AA684" s="34">
        <v>4631599.4465777399</v>
      </c>
      <c r="AB684" s="34"/>
      <c r="AC684" s="34">
        <v>1934925.9339127201</v>
      </c>
      <c r="AD684" s="34">
        <v>1745759.1417302401</v>
      </c>
      <c r="AE684" s="34">
        <v>0</v>
      </c>
      <c r="AF684" s="34"/>
      <c r="AG684" s="34">
        <v>222817.11301919998</v>
      </c>
      <c r="AH684" s="34">
        <v>0</v>
      </c>
      <c r="AI684" s="34">
        <v>2259410.2166411998</v>
      </c>
      <c r="AJ684" s="34">
        <v>0</v>
      </c>
      <c r="AK684" s="34"/>
      <c r="AL684" s="34">
        <v>5158377.8738793004</v>
      </c>
      <c r="AM684" s="34">
        <v>4350496.0856000008</v>
      </c>
      <c r="AN684" s="39">
        <v>443884.90120000008</v>
      </c>
      <c r="AO684" s="40">
        <v>847313.93545048009</v>
      </c>
      <c r="AP684" s="114">
        <f>+N684-'Приложение №2'!E684</f>
        <v>0</v>
      </c>
      <c r="AQ684" s="36">
        <f>1170111.39-R384</f>
        <v>18120.951799999923</v>
      </c>
      <c r="AR684" s="1">
        <f>+(K684*13.29+L684*22.52)*12*0.85</f>
        <v>271509.11820000003</v>
      </c>
      <c r="AS684" s="1">
        <f>+(K684*13.29+L684*22.52)*12*30-6343334.16-S384</f>
        <v>3066568.9802429616</v>
      </c>
      <c r="AT684" s="36">
        <f t="shared" si="230"/>
        <v>0</v>
      </c>
      <c r="AU684" s="36">
        <f>+P684-'[10]Приложение №1'!$P661</f>
        <v>0</v>
      </c>
      <c r="AV684" s="36">
        <f>+Q684-'[10]Приложение №1'!$Q661</f>
        <v>0</v>
      </c>
      <c r="AW684" s="36">
        <f>+R684-'[10]Приложение №1'!$R661</f>
        <v>0</v>
      </c>
      <c r="AX684" s="36">
        <f>+S684-'[10]Приложение №1'!$S661</f>
        <v>0</v>
      </c>
      <c r="AY684" s="36">
        <f>+T684-'[10]Приложение №1'!$T661</f>
        <v>0</v>
      </c>
    </row>
    <row r="685" spans="1:51" x14ac:dyDescent="0.25">
      <c r="A685" s="100">
        <f t="shared" si="232"/>
        <v>669</v>
      </c>
      <c r="B685" s="101">
        <f t="shared" si="233"/>
        <v>214</v>
      </c>
      <c r="C685" s="92" t="s">
        <v>51</v>
      </c>
      <c r="D685" s="92" t="s">
        <v>703</v>
      </c>
      <c r="E685" s="93">
        <v>1999</v>
      </c>
      <c r="F685" s="93">
        <v>2006</v>
      </c>
      <c r="G685" s="93" t="s">
        <v>548</v>
      </c>
      <c r="H685" s="93">
        <v>9</v>
      </c>
      <c r="I685" s="93">
        <v>2</v>
      </c>
      <c r="J685" s="52">
        <v>4762.8999999999996</v>
      </c>
      <c r="K685" s="52">
        <v>4203.6000000000004</v>
      </c>
      <c r="L685" s="52">
        <v>0</v>
      </c>
      <c r="M685" s="94">
        <v>167</v>
      </c>
      <c r="N685" s="78">
        <f t="shared" si="236"/>
        <v>7182720</v>
      </c>
      <c r="O685" s="52"/>
      <c r="P685" s="79"/>
      <c r="Q685" s="79"/>
      <c r="R685" s="79">
        <f t="shared" si="237"/>
        <v>2807335.7788</v>
      </c>
      <c r="S685" s="79">
        <f>+'Приложение №2'!E685-'Приложение №1'!R685</f>
        <v>4375384.2212000005</v>
      </c>
      <c r="T685" s="79"/>
      <c r="U685" s="79">
        <f t="shared" si="229"/>
        <v>1708.7068227233799</v>
      </c>
      <c r="V685" s="79">
        <v>1382.2830200640001</v>
      </c>
      <c r="W685" s="95" t="s">
        <v>623</v>
      </c>
      <c r="X685" s="36"/>
      <c r="Z685" s="38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9"/>
      <c r="AO685" s="40"/>
      <c r="AP685" s="114">
        <f>+N685-'Приложение №2'!E685</f>
        <v>0</v>
      </c>
      <c r="AQ685" s="1">
        <v>2237504.17</v>
      </c>
      <c r="AR685" s="1">
        <f>+(K685*13.29+L685*22.52)*12*0.85</f>
        <v>569831.60880000005</v>
      </c>
      <c r="AS685" s="1">
        <f>+(K685*13.29+L685*22.52)*12*30</f>
        <v>20111703.84</v>
      </c>
      <c r="AT685" s="36">
        <f t="shared" si="230"/>
        <v>-15736319.618799999</v>
      </c>
      <c r="AU685" s="36">
        <f>+P685-'[10]Приложение №1'!$P662</f>
        <v>0</v>
      </c>
      <c r="AV685" s="36">
        <f>+Q685-'[10]Приложение №1'!$Q662</f>
        <v>0</v>
      </c>
      <c r="AW685" s="36">
        <f>+R685-'[10]Приложение №1'!$R662</f>
        <v>0</v>
      </c>
      <c r="AX685" s="36">
        <f>+S685-'[10]Приложение №1'!$S662</f>
        <v>0</v>
      </c>
      <c r="AY685" s="36">
        <f>+T685-'[10]Приложение №1'!$T662</f>
        <v>0</v>
      </c>
    </row>
    <row r="686" spans="1:51" s="43" customFormat="1" x14ac:dyDescent="0.25">
      <c r="A686" s="100">
        <f t="shared" si="232"/>
        <v>670</v>
      </c>
      <c r="B686" s="101">
        <f t="shared" si="233"/>
        <v>215</v>
      </c>
      <c r="C686" s="92" t="s">
        <v>51</v>
      </c>
      <c r="D686" s="92" t="s">
        <v>247</v>
      </c>
      <c r="E686" s="93" t="s">
        <v>581</v>
      </c>
      <c r="F686" s="93"/>
      <c r="G686" s="93" t="s">
        <v>577</v>
      </c>
      <c r="H686" s="93" t="s">
        <v>575</v>
      </c>
      <c r="I686" s="93" t="s">
        <v>576</v>
      </c>
      <c r="J686" s="52">
        <v>4698.7</v>
      </c>
      <c r="K686" s="52">
        <v>4088</v>
      </c>
      <c r="L686" s="52">
        <v>0</v>
      </c>
      <c r="M686" s="94">
        <v>152</v>
      </c>
      <c r="N686" s="78">
        <f t="shared" si="236"/>
        <v>7182720</v>
      </c>
      <c r="O686" s="52">
        <v>0</v>
      </c>
      <c r="P686" s="79">
        <f>+'Приложение №2'!E686-'Приложение №1'!R686-'Приложение №1'!S686</f>
        <v>0</v>
      </c>
      <c r="Q686" s="79">
        <v>0</v>
      </c>
      <c r="R686" s="79">
        <f t="shared" si="237"/>
        <v>0</v>
      </c>
      <c r="S686" s="79">
        <f>+'Приложение №2'!E686</f>
        <v>7182720</v>
      </c>
      <c r="T686" s="79">
        <v>0</v>
      </c>
      <c r="U686" s="79">
        <f t="shared" si="229"/>
        <v>1757.0254403131116</v>
      </c>
      <c r="V686" s="79">
        <v>1383.2830200640001</v>
      </c>
      <c r="W686" s="95" t="s">
        <v>623</v>
      </c>
      <c r="X686" s="43">
        <v>1703986.46</v>
      </c>
      <c r="Y686" s="43">
        <f>+(K686*12.08+L686*20.47)*12</f>
        <v>592596.47999999998</v>
      </c>
      <c r="AA686" s="44">
        <f>+N686-'[4]Приложение № 2'!E629</f>
        <v>-54686716.07703615</v>
      </c>
      <c r="AD686" s="44">
        <f>+N686-'[4]Приложение № 2'!E629</f>
        <v>-54686716.07703615</v>
      </c>
      <c r="AP686" s="114">
        <f>+N686-'Приложение №2'!E686</f>
        <v>0</v>
      </c>
      <c r="AQ686" s="45">
        <f>2172694.37-R385</f>
        <v>-554161.10399999982</v>
      </c>
      <c r="AR686" s="1">
        <f>+(K686*13.29+L686*22.52)*12*0.85</f>
        <v>554161.10399999993</v>
      </c>
      <c r="AS686" s="1">
        <f>+(K686*13.29+L686*22.52)*12*30-S385</f>
        <v>16710658.333999999</v>
      </c>
      <c r="AT686" s="36">
        <f t="shared" si="230"/>
        <v>-9527938.3339999989</v>
      </c>
      <c r="AU686" s="36">
        <f>+P686-'[10]Приложение №1'!$P663</f>
        <v>0</v>
      </c>
      <c r="AV686" s="36">
        <f>+Q686-'[10]Приложение №1'!$Q663</f>
        <v>0</v>
      </c>
      <c r="AW686" s="36">
        <f>+R686-'[10]Приложение №1'!$R663</f>
        <v>0</v>
      </c>
      <c r="AX686" s="36">
        <f>+S686-'[10]Приложение №1'!$S663</f>
        <v>0</v>
      </c>
      <c r="AY686" s="36">
        <f>+T686-'[10]Приложение №1'!$T663</f>
        <v>0</v>
      </c>
    </row>
    <row r="687" spans="1:51" x14ac:dyDescent="0.25">
      <c r="A687" s="100">
        <f t="shared" si="232"/>
        <v>671</v>
      </c>
      <c r="B687" s="101">
        <f t="shared" si="233"/>
        <v>216</v>
      </c>
      <c r="C687" s="92" t="s">
        <v>51</v>
      </c>
      <c r="D687" s="92" t="s">
        <v>246</v>
      </c>
      <c r="E687" s="93">
        <v>1994</v>
      </c>
      <c r="F687" s="93">
        <v>2015</v>
      </c>
      <c r="G687" s="93" t="s">
        <v>45</v>
      </c>
      <c r="H687" s="93">
        <v>9</v>
      </c>
      <c r="I687" s="93">
        <v>4</v>
      </c>
      <c r="J687" s="52">
        <v>9059.2999999999993</v>
      </c>
      <c r="K687" s="52">
        <v>7958.2</v>
      </c>
      <c r="L687" s="52">
        <v>49</v>
      </c>
      <c r="M687" s="94">
        <v>376</v>
      </c>
      <c r="N687" s="78">
        <f t="shared" si="236"/>
        <v>141844165.87275687</v>
      </c>
      <c r="O687" s="52"/>
      <c r="P687" s="79">
        <f>+'Приложение №2'!E687-'Приложение №1'!R687-'Приложение №1'!S687-'Приложение №1'!T687</f>
        <v>20048286.631156877</v>
      </c>
      <c r="Q687" s="79"/>
      <c r="R687" s="79">
        <f t="shared" si="237"/>
        <v>5456010.6915999996</v>
      </c>
      <c r="S687" s="79">
        <f>+AS687</f>
        <v>38472464.879999995</v>
      </c>
      <c r="T687" s="79">
        <v>77867403.670000002</v>
      </c>
      <c r="U687" s="79">
        <f t="shared" si="229"/>
        <v>17823.649301695972</v>
      </c>
      <c r="V687" s="79">
        <v>1384.2830200640001</v>
      </c>
      <c r="W687" s="95" t="s">
        <v>623</v>
      </c>
      <c r="X687" s="36" t="e">
        <f>+#REF!-'[1]Приложение №1'!$P821</f>
        <v>#REF!</v>
      </c>
      <c r="Z687" s="38">
        <f t="shared" ref="Z687:Z692" si="239">SUM(AA687:AO687)</f>
        <v>167033614.96000001</v>
      </c>
      <c r="AA687" s="34">
        <v>18497723.436858121</v>
      </c>
      <c r="AB687" s="34">
        <v>12695079.720886501</v>
      </c>
      <c r="AC687" s="34">
        <v>7727724.5646585599</v>
      </c>
      <c r="AD687" s="34">
        <v>6972228.5386101594</v>
      </c>
      <c r="AE687" s="34">
        <v>0</v>
      </c>
      <c r="AF687" s="34"/>
      <c r="AG687" s="34">
        <v>889888.98620159982</v>
      </c>
      <c r="AH687" s="34">
        <v>0</v>
      </c>
      <c r="AI687" s="34">
        <v>0</v>
      </c>
      <c r="AJ687" s="34">
        <v>0</v>
      </c>
      <c r="AK687" s="34">
        <v>78339424.591046214</v>
      </c>
      <c r="AL687" s="34">
        <v>20601575.841979437</v>
      </c>
      <c r="AM687" s="34">
        <v>16452952.139400002</v>
      </c>
      <c r="AN687" s="39">
        <v>1670336.1496000004</v>
      </c>
      <c r="AO687" s="40">
        <v>3186680.9907594007</v>
      </c>
      <c r="AP687" s="114">
        <f>+N687-'Приложение №2'!E687</f>
        <v>0</v>
      </c>
      <c r="AQ687" s="1">
        <v>4365957.5199999996</v>
      </c>
      <c r="AR687" s="1">
        <f>+(K687*13.29+L687*22.52)*12*0.85</f>
        <v>1090053.1715999998</v>
      </c>
      <c r="AS687" s="1">
        <f>+(K687*13.29+L687*22.52)*12*30</f>
        <v>38472464.879999995</v>
      </c>
      <c r="AT687" s="36">
        <f t="shared" si="230"/>
        <v>0</v>
      </c>
      <c r="AU687" s="36">
        <f>+P687-'[10]Приложение №1'!$P664</f>
        <v>0</v>
      </c>
      <c r="AV687" s="36">
        <f>+Q687-'[10]Приложение №1'!$Q664</f>
        <v>0</v>
      </c>
      <c r="AW687" s="36">
        <f>+R687-'[10]Приложение №1'!$R664</f>
        <v>0</v>
      </c>
      <c r="AX687" s="36">
        <f>+S687-'[10]Приложение №1'!$S664</f>
        <v>0</v>
      </c>
      <c r="AY687" s="36">
        <f>+T687-'[10]Приложение №1'!$T664</f>
        <v>0</v>
      </c>
    </row>
    <row r="688" spans="1:51" x14ac:dyDescent="0.25">
      <c r="A688" s="100">
        <f t="shared" si="232"/>
        <v>672</v>
      </c>
      <c r="B688" s="101">
        <f t="shared" si="233"/>
        <v>217</v>
      </c>
      <c r="C688" s="92" t="s">
        <v>51</v>
      </c>
      <c r="D688" s="92" t="s">
        <v>493</v>
      </c>
      <c r="E688" s="93">
        <v>1974</v>
      </c>
      <c r="F688" s="93">
        <v>2013</v>
      </c>
      <c r="G688" s="93" t="s">
        <v>45</v>
      </c>
      <c r="H688" s="93">
        <v>9</v>
      </c>
      <c r="I688" s="93">
        <v>1</v>
      </c>
      <c r="J688" s="52">
        <v>2145.6</v>
      </c>
      <c r="K688" s="52">
        <v>1951.96</v>
      </c>
      <c r="L688" s="52">
        <v>44</v>
      </c>
      <c r="M688" s="94">
        <v>70</v>
      </c>
      <c r="N688" s="78">
        <f t="shared" si="236"/>
        <v>2305199.3400000003</v>
      </c>
      <c r="O688" s="52"/>
      <c r="P688" s="79"/>
      <c r="Q688" s="79"/>
      <c r="R688" s="79">
        <f t="shared" si="237"/>
        <v>1451751.6596799998</v>
      </c>
      <c r="S688" s="79">
        <f>+'Приложение №2'!E688-'Приложение №1'!R688</f>
        <v>853447.68032000051</v>
      </c>
      <c r="T688" s="79">
        <v>0</v>
      </c>
      <c r="U688" s="79">
        <f t="shared" si="229"/>
        <v>1180.9664849689543</v>
      </c>
      <c r="V688" s="79">
        <v>1385.2830200640001</v>
      </c>
      <c r="W688" s="95" t="s">
        <v>623</v>
      </c>
      <c r="X688" s="36" t="e">
        <f>+#REF!-'[1]Приложение №1'!$P1582</f>
        <v>#REF!</v>
      </c>
      <c r="Z688" s="38">
        <f t="shared" si="239"/>
        <v>2561332.6</v>
      </c>
      <c r="AA688" s="34">
        <v>0</v>
      </c>
      <c r="AB688" s="34">
        <v>0</v>
      </c>
      <c r="AC688" s="34">
        <v>0</v>
      </c>
      <c r="AD688" s="34">
        <v>0</v>
      </c>
      <c r="AE688" s="34">
        <v>0</v>
      </c>
      <c r="AF688" s="34"/>
      <c r="AG688" s="34">
        <v>0</v>
      </c>
      <c r="AH688" s="34">
        <v>0</v>
      </c>
      <c r="AI688" s="34">
        <v>2255868.0741240005</v>
      </c>
      <c r="AJ688" s="34">
        <v>0</v>
      </c>
      <c r="AK688" s="34">
        <v>0</v>
      </c>
      <c r="AL688" s="34">
        <v>0</v>
      </c>
      <c r="AM688" s="34">
        <v>230519.93400000001</v>
      </c>
      <c r="AN688" s="39">
        <v>25613.326000000001</v>
      </c>
      <c r="AO688" s="40">
        <v>49331.265876000012</v>
      </c>
      <c r="AP688" s="114">
        <f>+N688-'Приложение №2'!E688</f>
        <v>0</v>
      </c>
      <c r="AQ688" s="1">
        <v>1177040.8899999999</v>
      </c>
      <c r="AR688" s="1">
        <f>+(K688*13.29+L688*22.52)*12*0.85</f>
        <v>274710.76967999997</v>
      </c>
      <c r="AS688" s="1">
        <f>+(K688*13.29+L688*22.52)*12*30</f>
        <v>9695674.2239999995</v>
      </c>
      <c r="AT688" s="36">
        <f t="shared" si="230"/>
        <v>-8842226.5436799992</v>
      </c>
      <c r="AU688" s="36">
        <f>+P688-'[10]Приложение №1'!$P665</f>
        <v>0</v>
      </c>
      <c r="AV688" s="36">
        <f>+Q688-'[10]Приложение №1'!$Q665</f>
        <v>0</v>
      </c>
      <c r="AW688" s="36">
        <f>+R688-'[10]Приложение №1'!$R665</f>
        <v>0</v>
      </c>
      <c r="AX688" s="36">
        <f>+S688-'[10]Приложение №1'!$S665</f>
        <v>0</v>
      </c>
      <c r="AY688" s="36">
        <f>+T688-'[10]Приложение №1'!$T665</f>
        <v>0</v>
      </c>
    </row>
    <row r="689" spans="1:51" x14ac:dyDescent="0.25">
      <c r="A689" s="100">
        <f t="shared" si="232"/>
        <v>673</v>
      </c>
      <c r="B689" s="101">
        <f t="shared" si="233"/>
        <v>218</v>
      </c>
      <c r="C689" s="92" t="s">
        <v>51</v>
      </c>
      <c r="D689" s="92" t="s">
        <v>495</v>
      </c>
      <c r="E689" s="93">
        <v>1968</v>
      </c>
      <c r="F689" s="93">
        <v>2015</v>
      </c>
      <c r="G689" s="93" t="s">
        <v>45</v>
      </c>
      <c r="H689" s="93">
        <v>4</v>
      </c>
      <c r="I689" s="93">
        <v>4</v>
      </c>
      <c r="J689" s="52">
        <v>2529.1</v>
      </c>
      <c r="K689" s="52">
        <v>2238.1</v>
      </c>
      <c r="L689" s="52">
        <v>227.2</v>
      </c>
      <c r="M689" s="94">
        <v>104</v>
      </c>
      <c r="N689" s="78">
        <f t="shared" si="236"/>
        <v>22037286.195505999</v>
      </c>
      <c r="O689" s="52"/>
      <c r="P689" s="79">
        <v>3007275.9718176005</v>
      </c>
      <c r="Q689" s="79"/>
      <c r="R689" s="79">
        <f t="shared" si="237"/>
        <v>0</v>
      </c>
      <c r="S689" s="79">
        <f>+AS689</f>
        <v>8167617.4056179998</v>
      </c>
      <c r="T689" s="79">
        <f>+'Приложение №2'!E689-'Приложение №1'!P689-'Приложение №1'!R689-'Приложение №1'!S689</f>
        <v>10862392.818070401</v>
      </c>
      <c r="U689" s="79">
        <f t="shared" si="229"/>
        <v>9846.4260736812466</v>
      </c>
      <c r="V689" s="79">
        <v>1386.2830200640001</v>
      </c>
      <c r="W689" s="95" t="s">
        <v>623</v>
      </c>
      <c r="X689" s="36" t="e">
        <f>+#REF!-'[1]Приложение №1'!$P1829</f>
        <v>#REF!</v>
      </c>
      <c r="Z689" s="38">
        <f t="shared" si="239"/>
        <v>29885518.550000001</v>
      </c>
      <c r="AA689" s="34">
        <v>6731956.0892438404</v>
      </c>
      <c r="AB689" s="34">
        <v>2468626.27801314</v>
      </c>
      <c r="AC689" s="34">
        <v>2579135.1598849199</v>
      </c>
      <c r="AD689" s="34">
        <v>1614732.13773312</v>
      </c>
      <c r="AE689" s="34">
        <v>0</v>
      </c>
      <c r="AF689" s="34"/>
      <c r="AG689" s="34">
        <v>222240.79473288002</v>
      </c>
      <c r="AH689" s="34">
        <v>0</v>
      </c>
      <c r="AI689" s="34">
        <v>12664980.5522436</v>
      </c>
      <c r="AJ689" s="34">
        <v>0</v>
      </c>
      <c r="AK689" s="34">
        <v>0</v>
      </c>
      <c r="AL689" s="34">
        <v>0</v>
      </c>
      <c r="AM689" s="34">
        <v>2730265.4369999999</v>
      </c>
      <c r="AN689" s="39">
        <v>298855.18550000008</v>
      </c>
      <c r="AO689" s="40">
        <v>574726.9156485002</v>
      </c>
      <c r="AP689" s="114">
        <f>+N689-'Приложение №2'!E689</f>
        <v>0</v>
      </c>
      <c r="AQ689" s="36">
        <f>1122636.15-R389</f>
        <v>-274635</v>
      </c>
      <c r="AR689" s="1">
        <f>+(K689*10+L689*20)*12*0.85</f>
        <v>274635</v>
      </c>
      <c r="AS689" s="1">
        <f>+(K689*10+L689*20)*12*30-S389</f>
        <v>8167617.4056179998</v>
      </c>
      <c r="AT689" s="36">
        <f t="shared" si="230"/>
        <v>0</v>
      </c>
      <c r="AU689" s="36">
        <f>+P689-'[10]Приложение №1'!$P666</f>
        <v>0</v>
      </c>
      <c r="AV689" s="36">
        <f>+Q689-'[10]Приложение №1'!$Q666</f>
        <v>0</v>
      </c>
      <c r="AW689" s="36">
        <f>+R689-'[10]Приложение №1'!$R666</f>
        <v>0</v>
      </c>
      <c r="AX689" s="36">
        <f>+S689-'[10]Приложение №1'!$S666</f>
        <v>0</v>
      </c>
      <c r="AY689" s="36">
        <f>+T689-'[10]Приложение №1'!$T666</f>
        <v>0</v>
      </c>
    </row>
    <row r="690" spans="1:51" x14ac:dyDescent="0.25">
      <c r="A690" s="100">
        <f t="shared" si="232"/>
        <v>674</v>
      </c>
      <c r="B690" s="101">
        <f t="shared" si="233"/>
        <v>219</v>
      </c>
      <c r="C690" s="92" t="s">
        <v>51</v>
      </c>
      <c r="D690" s="92" t="s">
        <v>497</v>
      </c>
      <c r="E690" s="93">
        <v>1967</v>
      </c>
      <c r="F690" s="93">
        <v>2015</v>
      </c>
      <c r="G690" s="93" t="s">
        <v>45</v>
      </c>
      <c r="H690" s="93">
        <v>3</v>
      </c>
      <c r="I690" s="93">
        <v>3</v>
      </c>
      <c r="J690" s="52">
        <v>1753.5</v>
      </c>
      <c r="K690" s="52">
        <v>1262.7</v>
      </c>
      <c r="L690" s="52">
        <v>455.8</v>
      </c>
      <c r="M690" s="94">
        <v>37</v>
      </c>
      <c r="N690" s="78">
        <f t="shared" si="236"/>
        <v>30938743.942612</v>
      </c>
      <c r="O690" s="52"/>
      <c r="P690" s="79">
        <v>5009763.3724291995</v>
      </c>
      <c r="Q690" s="79"/>
      <c r="R690" s="79">
        <f t="shared" si="237"/>
        <v>0</v>
      </c>
      <c r="S690" s="79">
        <f>+AS690</f>
        <v>7179911.9088660004</v>
      </c>
      <c r="T690" s="79">
        <f>+'Приложение №2'!E690-'Приложение №1'!P690-'Приложение №1'!R690-'Приложение №1'!S690</f>
        <v>18749068.661316801</v>
      </c>
      <c r="U690" s="79">
        <f t="shared" si="229"/>
        <v>24502.0542825786</v>
      </c>
      <c r="V690" s="79">
        <v>1387.2830200640001</v>
      </c>
      <c r="W690" s="95" t="s">
        <v>623</v>
      </c>
      <c r="X690" s="36" t="e">
        <f>+#REF!-'[1]Приложение №1'!$P1831</f>
        <v>#REF!</v>
      </c>
      <c r="Z690" s="38">
        <f t="shared" si="239"/>
        <v>34868708.160000004</v>
      </c>
      <c r="AA690" s="34">
        <v>5996729.9781097798</v>
      </c>
      <c r="AB690" s="34">
        <v>3648890.3764198199</v>
      </c>
      <c r="AC690" s="34">
        <v>1719410.9272174803</v>
      </c>
      <c r="AD690" s="34">
        <v>1465289.8013577599</v>
      </c>
      <c r="AE690" s="34">
        <v>0</v>
      </c>
      <c r="AF690" s="34"/>
      <c r="AG690" s="34">
        <v>511593.88939176005</v>
      </c>
      <c r="AH690" s="34">
        <v>0</v>
      </c>
      <c r="AI690" s="34">
        <v>17347540.944257997</v>
      </c>
      <c r="AJ690" s="34">
        <v>0</v>
      </c>
      <c r="AK690" s="34">
        <v>0</v>
      </c>
      <c r="AL690" s="34">
        <v>0</v>
      </c>
      <c r="AM690" s="34">
        <v>3159448.9173999997</v>
      </c>
      <c r="AN690" s="39">
        <v>348687.08159999998</v>
      </c>
      <c r="AO690" s="40">
        <v>671116.24424539995</v>
      </c>
      <c r="AP690" s="114">
        <f>+N690-'Приложение №2'!E690</f>
        <v>0</v>
      </c>
      <c r="AQ690" s="36">
        <f>1072019.06-R391</f>
        <v>-221778.60000000009</v>
      </c>
      <c r="AR690" s="1">
        <f>+(K690*10+L690*20)*12*0.85</f>
        <v>221778.6</v>
      </c>
      <c r="AS690" s="1">
        <f>+(K690*10+L690*20)*12*30-S391</f>
        <v>7179911.9088660004</v>
      </c>
      <c r="AT690" s="36">
        <f t="shared" si="230"/>
        <v>0</v>
      </c>
      <c r="AU690" s="36">
        <f>+P690-'[10]Приложение №1'!$P667</f>
        <v>0</v>
      </c>
      <c r="AV690" s="36">
        <f>+Q690-'[10]Приложение №1'!$Q667</f>
        <v>0</v>
      </c>
      <c r="AW690" s="36">
        <f>+R690-'[10]Приложение №1'!$R667</f>
        <v>0</v>
      </c>
      <c r="AX690" s="36">
        <f>+S690-'[10]Приложение №1'!$S667</f>
        <v>0</v>
      </c>
      <c r="AY690" s="36">
        <f>+T690-'[10]Приложение №1'!$T667</f>
        <v>0</v>
      </c>
    </row>
    <row r="691" spans="1:51" x14ac:dyDescent="0.25">
      <c r="A691" s="100">
        <f t="shared" si="232"/>
        <v>675</v>
      </c>
      <c r="B691" s="101">
        <f t="shared" si="233"/>
        <v>220</v>
      </c>
      <c r="C691" s="92" t="s">
        <v>51</v>
      </c>
      <c r="D691" s="92" t="s">
        <v>498</v>
      </c>
      <c r="E691" s="93">
        <v>1968</v>
      </c>
      <c r="F691" s="93">
        <v>2015</v>
      </c>
      <c r="G691" s="93" t="s">
        <v>45</v>
      </c>
      <c r="H691" s="93">
        <v>4</v>
      </c>
      <c r="I691" s="93">
        <v>2</v>
      </c>
      <c r="J691" s="52">
        <v>1345.8</v>
      </c>
      <c r="K691" s="52">
        <v>1132</v>
      </c>
      <c r="L691" s="52">
        <v>118.5</v>
      </c>
      <c r="M691" s="94">
        <v>46</v>
      </c>
      <c r="N691" s="78">
        <f t="shared" si="236"/>
        <v>11150428.548839999</v>
      </c>
      <c r="O691" s="52"/>
      <c r="P691" s="79">
        <v>1919629.1910700002</v>
      </c>
      <c r="Q691" s="79"/>
      <c r="R691" s="79">
        <f t="shared" si="237"/>
        <v>0</v>
      </c>
      <c r="S691" s="79">
        <f>+AS691</f>
        <v>4040696.8275600001</v>
      </c>
      <c r="T691" s="79">
        <f>+'Приложение №2'!E691-'Приложение №1'!P691-'Приложение №1'!R691-'Приложение №1'!S691</f>
        <v>5190102.5302099995</v>
      </c>
      <c r="U691" s="79">
        <f t="shared" si="229"/>
        <v>9850.2018982685513</v>
      </c>
      <c r="V691" s="79">
        <v>1388.2830200640001</v>
      </c>
      <c r="W691" s="95" t="s">
        <v>623</v>
      </c>
      <c r="X691" s="36" t="e">
        <f>+#REF!-'[1]Приложение №1'!$P1832</f>
        <v>#REF!</v>
      </c>
      <c r="Z691" s="38">
        <f t="shared" si="239"/>
        <v>15236078.209999999</v>
      </c>
      <c r="AA691" s="34">
        <v>3432050.5232340605</v>
      </c>
      <c r="AB691" s="34">
        <v>1258542.09075378</v>
      </c>
      <c r="AC691" s="34">
        <v>1314881.1524797198</v>
      </c>
      <c r="AD691" s="34">
        <v>823214.26413408003</v>
      </c>
      <c r="AE691" s="34">
        <v>0</v>
      </c>
      <c r="AF691" s="34"/>
      <c r="AG691" s="34">
        <v>113301.62983020001</v>
      </c>
      <c r="AH691" s="34">
        <v>0</v>
      </c>
      <c r="AI691" s="34">
        <v>6456793.9123547999</v>
      </c>
      <c r="AJ691" s="34">
        <v>0</v>
      </c>
      <c r="AK691" s="34">
        <v>0</v>
      </c>
      <c r="AL691" s="34">
        <v>0</v>
      </c>
      <c r="AM691" s="34">
        <v>1391929.5954999998</v>
      </c>
      <c r="AN691" s="39">
        <v>152360.78209999998</v>
      </c>
      <c r="AO691" s="40">
        <v>293004.25961336005</v>
      </c>
      <c r="AP691" s="114">
        <f>+N691-'Приложение №2'!E691</f>
        <v>0</v>
      </c>
      <c r="AQ691" s="36">
        <f>449941.2-R392</f>
        <v>-139637.99999999994</v>
      </c>
      <c r="AR691" s="1">
        <f>+(K691*10+L691*20)*12*0.85</f>
        <v>139638</v>
      </c>
      <c r="AS691" s="1">
        <f>+(K691*10+L691*20)*12*30-S392</f>
        <v>4040696.8275600001</v>
      </c>
      <c r="AT691" s="36">
        <f t="shared" si="230"/>
        <v>0</v>
      </c>
      <c r="AU691" s="36">
        <f>+P691-'[10]Приложение №1'!$P668</f>
        <v>0</v>
      </c>
      <c r="AV691" s="36">
        <f>+Q691-'[10]Приложение №1'!$Q668</f>
        <v>0</v>
      </c>
      <c r="AW691" s="36">
        <f>+R691-'[10]Приложение №1'!$R668</f>
        <v>0</v>
      </c>
      <c r="AX691" s="36">
        <f>+S691-'[10]Приложение №1'!$S668</f>
        <v>0</v>
      </c>
      <c r="AY691" s="36">
        <f>+T691-'[10]Приложение №1'!$T668</f>
        <v>0</v>
      </c>
    </row>
    <row r="692" spans="1:51" x14ac:dyDescent="0.25">
      <c r="A692" s="100">
        <f t="shared" si="232"/>
        <v>676</v>
      </c>
      <c r="B692" s="101">
        <f t="shared" si="233"/>
        <v>221</v>
      </c>
      <c r="C692" s="92" t="s">
        <v>51</v>
      </c>
      <c r="D692" s="92" t="s">
        <v>499</v>
      </c>
      <c r="E692" s="93">
        <v>1967</v>
      </c>
      <c r="F692" s="93">
        <v>2013</v>
      </c>
      <c r="G692" s="93" t="s">
        <v>45</v>
      </c>
      <c r="H692" s="93">
        <v>3</v>
      </c>
      <c r="I692" s="93">
        <v>3</v>
      </c>
      <c r="J692" s="52">
        <v>1661.3</v>
      </c>
      <c r="K692" s="52">
        <v>1287.5999999999999</v>
      </c>
      <c r="L692" s="52">
        <v>250.7</v>
      </c>
      <c r="M692" s="94">
        <v>74</v>
      </c>
      <c r="N692" s="78">
        <f t="shared" si="236"/>
        <v>11026809.225987997</v>
      </c>
      <c r="O692" s="52"/>
      <c r="P692" s="79">
        <v>1452195.0248139997</v>
      </c>
      <c r="Q692" s="79"/>
      <c r="R692" s="79">
        <f t="shared" si="237"/>
        <v>0</v>
      </c>
      <c r="S692" s="79">
        <f>+AS692</f>
        <v>5450941.3911319999</v>
      </c>
      <c r="T692" s="79">
        <f>+'Приложение №2'!E692-'Приложение №1'!P692-'Приложение №1'!R692-'Приложение №1'!S692</f>
        <v>4123672.8100419985</v>
      </c>
      <c r="U692" s="79">
        <f t="shared" si="229"/>
        <v>8563.8468670301318</v>
      </c>
      <c r="V692" s="79">
        <v>1389.2830200640001</v>
      </c>
      <c r="W692" s="95" t="s">
        <v>623</v>
      </c>
      <c r="X692" s="36" t="e">
        <f>+#REF!-'[1]Приложение №1'!$P1835</f>
        <v>#REF!</v>
      </c>
      <c r="Z692" s="38">
        <f t="shared" si="239"/>
        <v>14747148.670000002</v>
      </c>
      <c r="AA692" s="34">
        <v>5828747.4672991196</v>
      </c>
      <c r="AB692" s="34">
        <v>3546676.3733486403</v>
      </c>
      <c r="AC692" s="34">
        <v>1671246.17812992</v>
      </c>
      <c r="AD692" s="34">
        <v>1424243.59065324</v>
      </c>
      <c r="AE692" s="34">
        <v>0</v>
      </c>
      <c r="AF692" s="34"/>
      <c r="AG692" s="34">
        <v>497262.94218215998</v>
      </c>
      <c r="AH692" s="34">
        <v>0</v>
      </c>
      <c r="AI692" s="34">
        <v>0</v>
      </c>
      <c r="AJ692" s="34">
        <v>0</v>
      </c>
      <c r="AK692" s="34">
        <v>0</v>
      </c>
      <c r="AL692" s="34">
        <v>0</v>
      </c>
      <c r="AM692" s="34">
        <v>1347912.8755000001</v>
      </c>
      <c r="AN692" s="39">
        <v>147471.48670000001</v>
      </c>
      <c r="AO692" s="40">
        <v>283587.75618692004</v>
      </c>
      <c r="AP692" s="114">
        <f>+N692-'Приложение №2'!E692</f>
        <v>0</v>
      </c>
      <c r="AQ692" s="36">
        <f>717131.91-R393</f>
        <v>-182478</v>
      </c>
      <c r="AR692" s="1">
        <f>+(K692*10+L692*20)*12*0.85</f>
        <v>182478</v>
      </c>
      <c r="AS692" s="1">
        <f>+(K692*10+L692*20)*12*30-S393</f>
        <v>5450941.3911319999</v>
      </c>
      <c r="AT692" s="36">
        <f t="shared" si="230"/>
        <v>0</v>
      </c>
      <c r="AU692" s="36">
        <f>+P692-'[10]Приложение №1'!$P669</f>
        <v>0</v>
      </c>
      <c r="AV692" s="36">
        <f>+Q692-'[10]Приложение №1'!$Q669</f>
        <v>0</v>
      </c>
      <c r="AW692" s="36">
        <f>+R692-'[10]Приложение №1'!$R669</f>
        <v>0</v>
      </c>
      <c r="AX692" s="36">
        <f>+S692-'[10]Приложение №1'!$S669</f>
        <v>0</v>
      </c>
      <c r="AY692" s="36">
        <f>+T692-'[10]Приложение №1'!$T669</f>
        <v>0</v>
      </c>
    </row>
    <row r="693" spans="1:51" x14ac:dyDescent="0.25">
      <c r="A693" s="100">
        <f t="shared" si="232"/>
        <v>677</v>
      </c>
      <c r="B693" s="101">
        <f t="shared" si="233"/>
        <v>222</v>
      </c>
      <c r="C693" s="92" t="s">
        <v>51</v>
      </c>
      <c r="D693" s="92" t="s">
        <v>678</v>
      </c>
      <c r="E693" s="93">
        <v>2000</v>
      </c>
      <c r="F693" s="93">
        <v>2013</v>
      </c>
      <c r="G693" s="93" t="s">
        <v>548</v>
      </c>
      <c r="H693" s="93">
        <v>9</v>
      </c>
      <c r="I693" s="93">
        <v>6</v>
      </c>
      <c r="J693" s="52">
        <v>12225.7</v>
      </c>
      <c r="K693" s="52">
        <v>12225.7</v>
      </c>
      <c r="L693" s="52">
        <v>0</v>
      </c>
      <c r="M693" s="94">
        <v>575</v>
      </c>
      <c r="N693" s="78">
        <f t="shared" si="236"/>
        <v>21548160</v>
      </c>
      <c r="O693" s="52"/>
      <c r="P693" s="79"/>
      <c r="Q693" s="79"/>
      <c r="R693" s="79">
        <f t="shared" si="237"/>
        <v>8535516.9905999992</v>
      </c>
      <c r="S693" s="79">
        <f>+'Приложение №2'!E693-'Приложение №1'!R693</f>
        <v>13012643.009400001</v>
      </c>
      <c r="T693" s="79">
        <v>0</v>
      </c>
      <c r="U693" s="79">
        <f t="shared" si="229"/>
        <v>1762.5297528975846</v>
      </c>
      <c r="V693" s="79">
        <v>1390.2830200640001</v>
      </c>
      <c r="W693" s="95" t="s">
        <v>623</v>
      </c>
      <c r="X693" s="36"/>
      <c r="Z693" s="38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9"/>
      <c r="AO693" s="40"/>
      <c r="AP693" s="114">
        <f>+N693-'Приложение №2'!E693</f>
        <v>0</v>
      </c>
      <c r="AQ693" s="1">
        <v>6878225.5499999998</v>
      </c>
      <c r="AR693" s="1">
        <f>+(K693*13.29+L693*22.52)*12*0.85</f>
        <v>1657291.4405999999</v>
      </c>
      <c r="AS693" s="1">
        <f>+(K693*13.29+L693*22.52)*12*30</f>
        <v>58492639.079999998</v>
      </c>
      <c r="AT693" s="36">
        <f t="shared" si="230"/>
        <v>-45479996.070599996</v>
      </c>
      <c r="AU693" s="36">
        <f>+P693-'[10]Приложение №1'!$P670</f>
        <v>0</v>
      </c>
      <c r="AV693" s="36">
        <f>+Q693-'[10]Приложение №1'!$Q670</f>
        <v>0</v>
      </c>
      <c r="AW693" s="36">
        <f>+R693-'[10]Приложение №1'!$R670</f>
        <v>0</v>
      </c>
      <c r="AX693" s="36">
        <f>+S693-'[10]Приложение №1'!$S670</f>
        <v>0</v>
      </c>
      <c r="AY693" s="36">
        <f>+T693-'[10]Приложение №1'!$T670</f>
        <v>0</v>
      </c>
    </row>
    <row r="694" spans="1:51" x14ac:dyDescent="0.25">
      <c r="A694" s="100">
        <f t="shared" si="232"/>
        <v>678</v>
      </c>
      <c r="B694" s="101">
        <f t="shared" si="233"/>
        <v>223</v>
      </c>
      <c r="C694" s="92" t="s">
        <v>51</v>
      </c>
      <c r="D694" s="92" t="s">
        <v>500</v>
      </c>
      <c r="E694" s="93">
        <v>1969</v>
      </c>
      <c r="F694" s="93">
        <v>1969</v>
      </c>
      <c r="G694" s="93" t="s">
        <v>45</v>
      </c>
      <c r="H694" s="93">
        <v>4</v>
      </c>
      <c r="I694" s="93">
        <v>2</v>
      </c>
      <c r="J694" s="52">
        <v>1357.7</v>
      </c>
      <c r="K694" s="52">
        <v>1089.9000000000001</v>
      </c>
      <c r="L694" s="52">
        <v>150.80000000000001</v>
      </c>
      <c r="M694" s="94">
        <v>48</v>
      </c>
      <c r="N694" s="78">
        <f t="shared" si="236"/>
        <v>4064823.6560380002</v>
      </c>
      <c r="O694" s="52"/>
      <c r="P694" s="79"/>
      <c r="Q694" s="79"/>
      <c r="R694" s="79">
        <f t="shared" si="237"/>
        <v>0</v>
      </c>
      <c r="S694" s="79">
        <f>+'Приложение №2'!E694-'Приложение №1'!R694</f>
        <v>4064823.6560380002</v>
      </c>
      <c r="T694" s="79">
        <v>0</v>
      </c>
      <c r="U694" s="79">
        <f t="shared" si="229"/>
        <v>3729.5381741792826</v>
      </c>
      <c r="V694" s="79">
        <v>1391.2830200640001</v>
      </c>
      <c r="W694" s="95" t="s">
        <v>623</v>
      </c>
      <c r="X694" s="36" t="e">
        <f>+#REF!-'[1]Приложение №1'!$P1837</f>
        <v>#REF!</v>
      </c>
      <c r="Z694" s="38">
        <f t="shared" ref="Z694:Z711" si="240">SUM(AA694:AO694)</f>
        <v>8198144.5299999993</v>
      </c>
      <c r="AA694" s="34">
        <v>3559333.0036773602</v>
      </c>
      <c r="AB694" s="34">
        <v>1305216.9162526201</v>
      </c>
      <c r="AC694" s="34">
        <v>1363645.3966245598</v>
      </c>
      <c r="AD694" s="34">
        <v>853744.33726847998</v>
      </c>
      <c r="AE694" s="34">
        <v>0</v>
      </c>
      <c r="AF694" s="34"/>
      <c r="AG694" s="34">
        <v>117503.58224136</v>
      </c>
      <c r="AH694" s="34">
        <v>0</v>
      </c>
      <c r="AI694" s="34">
        <v>0</v>
      </c>
      <c r="AJ694" s="34">
        <v>0</v>
      </c>
      <c r="AK694" s="34">
        <v>0</v>
      </c>
      <c r="AL694" s="34">
        <v>0</v>
      </c>
      <c r="AM694" s="34">
        <v>759282.60640000005</v>
      </c>
      <c r="AN694" s="39">
        <v>81981.445299999992</v>
      </c>
      <c r="AO694" s="40">
        <v>157437.24223562001</v>
      </c>
      <c r="AP694" s="114">
        <f>+N694-'Приложение №2'!E694</f>
        <v>0</v>
      </c>
      <c r="AQ694" s="36">
        <f>484860.46-R394</f>
        <v>-141932.99999999994</v>
      </c>
      <c r="AR694" s="1">
        <f>+(K694*10+L694*20)*12*0.85</f>
        <v>141933</v>
      </c>
      <c r="AS694" s="1">
        <f>+(K694*10+L694*20)*12*30-S394</f>
        <v>4100172.3171000001</v>
      </c>
      <c r="AT694" s="36">
        <f t="shared" si="230"/>
        <v>-35348.661061999854</v>
      </c>
      <c r="AU694" s="36">
        <f>+P694-'[10]Приложение №1'!$P671</f>
        <v>0</v>
      </c>
      <c r="AV694" s="36">
        <f>+Q694-'[10]Приложение №1'!$Q671</f>
        <v>0</v>
      </c>
      <c r="AW694" s="36">
        <f>+R694-'[10]Приложение №1'!$R671</f>
        <v>0</v>
      </c>
      <c r="AX694" s="36">
        <f>+S694-'[10]Приложение №1'!$S671</f>
        <v>0</v>
      </c>
      <c r="AY694" s="36">
        <f>+T694-'[10]Приложение №1'!$T671</f>
        <v>0</v>
      </c>
    </row>
    <row r="695" spans="1:51" x14ac:dyDescent="0.25">
      <c r="A695" s="100">
        <f t="shared" si="232"/>
        <v>679</v>
      </c>
      <c r="B695" s="101">
        <f t="shared" si="233"/>
        <v>224</v>
      </c>
      <c r="C695" s="92" t="s">
        <v>51</v>
      </c>
      <c r="D695" s="92" t="s">
        <v>502</v>
      </c>
      <c r="E695" s="93">
        <v>1969</v>
      </c>
      <c r="F695" s="93">
        <v>1969</v>
      </c>
      <c r="G695" s="93" t="s">
        <v>45</v>
      </c>
      <c r="H695" s="93">
        <v>4</v>
      </c>
      <c r="I695" s="93">
        <v>2</v>
      </c>
      <c r="J695" s="52">
        <v>1375</v>
      </c>
      <c r="K695" s="52">
        <v>1257.0999999999999</v>
      </c>
      <c r="L695" s="52">
        <v>0</v>
      </c>
      <c r="M695" s="94">
        <v>53</v>
      </c>
      <c r="N695" s="78">
        <f t="shared" si="236"/>
        <v>11763667.369848</v>
      </c>
      <c r="O695" s="52"/>
      <c r="P695" s="79">
        <v>2077460.7349500002</v>
      </c>
      <c r="Q695" s="79"/>
      <c r="R695" s="79">
        <f t="shared" si="237"/>
        <v>0</v>
      </c>
      <c r="S695" s="79">
        <f>+AS695</f>
        <v>3700275.840448</v>
      </c>
      <c r="T695" s="79">
        <f>+'Приложение №2'!E695-'Приложение №1'!P695-'Приложение №1'!R695-'Приложение №1'!S695</f>
        <v>5985930.7944499999</v>
      </c>
      <c r="U695" s="79">
        <f t="shared" si="229"/>
        <v>9357.7816958459953</v>
      </c>
      <c r="V695" s="79">
        <v>1392.2830200640001</v>
      </c>
      <c r="W695" s="95" t="s">
        <v>623</v>
      </c>
      <c r="X695" s="36" t="e">
        <f>+#REF!-'[1]Приложение №1'!$P1843</f>
        <v>#REF!</v>
      </c>
      <c r="Z695" s="38">
        <f t="shared" si="240"/>
        <v>15991596.719999999</v>
      </c>
      <c r="AA695" s="34">
        <v>3602237.2105683601</v>
      </c>
      <c r="AB695" s="34">
        <v>1320950.0034994199</v>
      </c>
      <c r="AC695" s="34">
        <v>1380082.7808234601</v>
      </c>
      <c r="AD695" s="34">
        <v>864035.37315648003</v>
      </c>
      <c r="AE695" s="34">
        <v>0</v>
      </c>
      <c r="AF695" s="34"/>
      <c r="AG695" s="34">
        <v>118919.97069456</v>
      </c>
      <c r="AH695" s="34">
        <v>0</v>
      </c>
      <c r="AI695" s="34">
        <v>6776969.9586876007</v>
      </c>
      <c r="AJ695" s="34">
        <v>0</v>
      </c>
      <c r="AK695" s="34">
        <v>0</v>
      </c>
      <c r="AL695" s="34">
        <v>0</v>
      </c>
      <c r="AM695" s="34">
        <v>1460951.8569999998</v>
      </c>
      <c r="AN695" s="39">
        <v>159915.96719999998</v>
      </c>
      <c r="AO695" s="40">
        <v>307533.59837011999</v>
      </c>
      <c r="AP695" s="114">
        <f>+N695-'Приложение №2'!E695</f>
        <v>0</v>
      </c>
      <c r="AQ695" s="36">
        <f>599663.27-R396</f>
        <v>-128224.19999999995</v>
      </c>
      <c r="AR695" s="1">
        <f>+(K695*10+L695*20)*12*0.85</f>
        <v>128224.2</v>
      </c>
      <c r="AS695" s="1">
        <f>+(K695*10+L695*20)*12*30-S396</f>
        <v>3700275.840448</v>
      </c>
      <c r="AT695" s="36">
        <f t="shared" si="230"/>
        <v>0</v>
      </c>
      <c r="AU695" s="36">
        <f>+P695-'[10]Приложение №1'!$P672</f>
        <v>0</v>
      </c>
      <c r="AV695" s="36">
        <f>+Q695-'[10]Приложение №1'!$Q672</f>
        <v>0</v>
      </c>
      <c r="AW695" s="36">
        <f>+R695-'[10]Приложение №1'!$R672</f>
        <v>0</v>
      </c>
      <c r="AX695" s="36">
        <f>+S695-'[10]Приложение №1'!$S672</f>
        <v>0</v>
      </c>
      <c r="AY695" s="36">
        <f>+T695-'[10]Приложение №1'!$T672</f>
        <v>0</v>
      </c>
    </row>
    <row r="696" spans="1:51" x14ac:dyDescent="0.25">
      <c r="A696" s="100">
        <f t="shared" si="232"/>
        <v>680</v>
      </c>
      <c r="B696" s="101">
        <f t="shared" si="233"/>
        <v>225</v>
      </c>
      <c r="C696" s="92" t="s">
        <v>51</v>
      </c>
      <c r="D696" s="92" t="s">
        <v>503</v>
      </c>
      <c r="E696" s="93">
        <v>1971</v>
      </c>
      <c r="F696" s="93">
        <v>1971</v>
      </c>
      <c r="G696" s="93" t="s">
        <v>45</v>
      </c>
      <c r="H696" s="93">
        <v>4</v>
      </c>
      <c r="I696" s="93">
        <v>2</v>
      </c>
      <c r="J696" s="52">
        <v>1403.6</v>
      </c>
      <c r="K696" s="52">
        <v>1280.0999999999999</v>
      </c>
      <c r="L696" s="52">
        <v>42.7</v>
      </c>
      <c r="M696" s="94">
        <v>67</v>
      </c>
      <c r="N696" s="78">
        <f t="shared" si="236"/>
        <v>3984511.2353214002</v>
      </c>
      <c r="O696" s="52"/>
      <c r="P696" s="79">
        <f>+'Приложение №2'!E696-'Приложение №1'!R696-'Приложение №1'!S696</f>
        <v>0</v>
      </c>
      <c r="Q696" s="79"/>
      <c r="R696" s="79">
        <f t="shared" si="237"/>
        <v>0</v>
      </c>
      <c r="S696" s="79">
        <f>+'Приложение №2'!E696-'Приложение №1'!R696</f>
        <v>3984511.2353214002</v>
      </c>
      <c r="T696" s="79">
        <f>+'Приложение №2'!E696-'Приложение №1'!P696-'Приложение №1'!R696-'Приложение №1'!S696</f>
        <v>0</v>
      </c>
      <c r="U696" s="79">
        <f t="shared" si="229"/>
        <v>3112.6562263271621</v>
      </c>
      <c r="V696" s="79">
        <v>1393.2830200640001</v>
      </c>
      <c r="W696" s="95" t="s">
        <v>623</v>
      </c>
      <c r="X696" s="36" t="e">
        <f>+#REF!-'[1]Приложение №1'!$P1844</f>
        <v>#REF!</v>
      </c>
      <c r="Z696" s="38">
        <f t="shared" si="240"/>
        <v>9191213.3916225992</v>
      </c>
      <c r="AA696" s="34">
        <v>3593084.3130982798</v>
      </c>
      <c r="AB696" s="34">
        <v>1317593.61677916</v>
      </c>
      <c r="AC696" s="34">
        <v>1376576.13711912</v>
      </c>
      <c r="AD696" s="34">
        <v>861839.95216703997</v>
      </c>
      <c r="AE696" s="34">
        <v>0</v>
      </c>
      <c r="AF696" s="34"/>
      <c r="AG696" s="34">
        <v>118617.80974259999</v>
      </c>
      <c r="AH696" s="34">
        <v>0</v>
      </c>
      <c r="AI696" s="34"/>
      <c r="AJ696" s="34">
        <v>0</v>
      </c>
      <c r="AK696" s="34">
        <v>0</v>
      </c>
      <c r="AL696" s="34">
        <v>0</v>
      </c>
      <c r="AM696" s="34">
        <v>1457239.736</v>
      </c>
      <c r="AN696" s="39">
        <v>159509.63800000001</v>
      </c>
      <c r="AO696" s="40">
        <v>306752.18871640007</v>
      </c>
      <c r="AP696" s="114">
        <f>+N696-'Приложение №2'!E696</f>
        <v>0</v>
      </c>
      <c r="AQ696" s="36">
        <f>545896.66-R397</f>
        <v>-139281</v>
      </c>
      <c r="AR696" s="1">
        <f>+(K696*10+L696*20)*12*0.85</f>
        <v>139281</v>
      </c>
      <c r="AS696" s="1">
        <f>+(K696*10+L696*20)*12*30-S397</f>
        <v>4073310.8559360001</v>
      </c>
      <c r="AT696" s="36">
        <f t="shared" si="230"/>
        <v>-88799.620614599902</v>
      </c>
      <c r="AU696" s="36">
        <f>+P696-'[10]Приложение №1'!$P673</f>
        <v>0</v>
      </c>
      <c r="AV696" s="36">
        <f>+Q696-'[10]Приложение №1'!$Q673</f>
        <v>0</v>
      </c>
      <c r="AW696" s="36">
        <f>+R696-'[10]Приложение №1'!$R673</f>
        <v>0</v>
      </c>
      <c r="AX696" s="36">
        <f>+S696-'[10]Приложение №1'!$S673</f>
        <v>0</v>
      </c>
      <c r="AY696" s="36">
        <f>+T696-'[10]Приложение №1'!$T673</f>
        <v>0</v>
      </c>
    </row>
    <row r="697" spans="1:51" x14ac:dyDescent="0.25">
      <c r="A697" s="100">
        <f t="shared" si="232"/>
        <v>681</v>
      </c>
      <c r="B697" s="101">
        <f t="shared" si="233"/>
        <v>226</v>
      </c>
      <c r="C697" s="92" t="s">
        <v>51</v>
      </c>
      <c r="D697" s="92" t="s">
        <v>504</v>
      </c>
      <c r="E697" s="93">
        <v>1993</v>
      </c>
      <c r="F697" s="93">
        <v>2009</v>
      </c>
      <c r="G697" s="93" t="s">
        <v>45</v>
      </c>
      <c r="H697" s="93">
        <v>9</v>
      </c>
      <c r="I697" s="93">
        <v>1</v>
      </c>
      <c r="J697" s="52">
        <v>2345</v>
      </c>
      <c r="K697" s="52">
        <v>1959.1</v>
      </c>
      <c r="L697" s="52">
        <v>0</v>
      </c>
      <c r="M697" s="94">
        <v>80</v>
      </c>
      <c r="N697" s="78">
        <f t="shared" si="236"/>
        <v>16319133.116</v>
      </c>
      <c r="O697" s="52"/>
      <c r="P697" s="79">
        <v>1497757.0491000004</v>
      </c>
      <c r="Q697" s="79"/>
      <c r="R697" s="79">
        <f t="shared" si="237"/>
        <v>1360732.8177999998</v>
      </c>
      <c r="S697" s="79">
        <f>+AS697</f>
        <v>9373118.0399999991</v>
      </c>
      <c r="T697" s="79">
        <f>+'Приложение №2'!E697-'Приложение №1'!P697-'Приложение №1'!R697-'Приложение №1'!S697</f>
        <v>4087525.2091000006</v>
      </c>
      <c r="U697" s="79">
        <f t="shared" si="229"/>
        <v>8329.9132846715329</v>
      </c>
      <c r="V697" s="79">
        <v>1394.2830200640001</v>
      </c>
      <c r="W697" s="95" t="s">
        <v>623</v>
      </c>
      <c r="X697" s="36" t="e">
        <f>+#REF!-'[1]Приложение №1'!$P1603</f>
        <v>#REF!</v>
      </c>
      <c r="Z697" s="38">
        <f t="shared" si="240"/>
        <v>41352125.810000002</v>
      </c>
      <c r="AA697" s="34">
        <v>4542107.7549229199</v>
      </c>
      <c r="AB697" s="34">
        <v>3117271.1769024003</v>
      </c>
      <c r="AC697" s="34">
        <v>0</v>
      </c>
      <c r="AD697" s="34">
        <v>1712027.61216396</v>
      </c>
      <c r="AE697" s="34">
        <v>0</v>
      </c>
      <c r="AF697" s="34"/>
      <c r="AG697" s="34">
        <v>218511.8445216</v>
      </c>
      <c r="AH697" s="34">
        <v>0</v>
      </c>
      <c r="AI697" s="34">
        <v>2215753.9253135999</v>
      </c>
      <c r="AJ697" s="34">
        <v>0</v>
      </c>
      <c r="AK697" s="34">
        <v>19236210.842486817</v>
      </c>
      <c r="AL697" s="34">
        <v>5058707.7793799406</v>
      </c>
      <c r="AM697" s="34">
        <v>4048566.8085000003</v>
      </c>
      <c r="AN697" s="39">
        <v>413521.25809999998</v>
      </c>
      <c r="AO697" s="40">
        <v>789446.80770875991</v>
      </c>
      <c r="AP697" s="114">
        <f>+N697-'Приложение №2'!E697</f>
        <v>0</v>
      </c>
      <c r="AQ697" s="1">
        <v>1095161.1399999999</v>
      </c>
      <c r="AR697" s="1">
        <f>+(K697*13.29+L697*22.52)*12*0.85</f>
        <v>265571.6778</v>
      </c>
      <c r="AS697" s="1">
        <f>+(K697*13.29+L697*22.52)*12*30</f>
        <v>9373118.0399999991</v>
      </c>
      <c r="AT697" s="36">
        <f t="shared" si="230"/>
        <v>0</v>
      </c>
      <c r="AU697" s="36">
        <f>+P697-'[10]Приложение №1'!$P674</f>
        <v>0</v>
      </c>
      <c r="AV697" s="36">
        <f>+Q697-'[10]Приложение №1'!$Q674</f>
        <v>0</v>
      </c>
      <c r="AW697" s="36">
        <f>+R697-'[10]Приложение №1'!$R674</f>
        <v>0</v>
      </c>
      <c r="AX697" s="36">
        <f>+S697-'[10]Приложение №1'!$S674</f>
        <v>0</v>
      </c>
      <c r="AY697" s="36">
        <f>+T697-'[10]Приложение №1'!$T674</f>
        <v>0</v>
      </c>
    </row>
    <row r="698" spans="1:51" x14ac:dyDescent="0.25">
      <c r="A698" s="100">
        <f t="shared" ref="A698:A729" si="241">+A697+1</f>
        <v>682</v>
      </c>
      <c r="B698" s="101">
        <f t="shared" ref="B698:B729" si="242">+B697+1</f>
        <v>227</v>
      </c>
      <c r="C698" s="92" t="s">
        <v>51</v>
      </c>
      <c r="D698" s="92" t="s">
        <v>507</v>
      </c>
      <c r="E698" s="93">
        <v>1971</v>
      </c>
      <c r="F698" s="93">
        <v>2015</v>
      </c>
      <c r="G698" s="93" t="s">
        <v>45</v>
      </c>
      <c r="H698" s="93">
        <v>4</v>
      </c>
      <c r="I698" s="93">
        <v>1</v>
      </c>
      <c r="J698" s="52">
        <v>2344</v>
      </c>
      <c r="K698" s="52">
        <v>1634.9</v>
      </c>
      <c r="L698" s="52">
        <v>427.9</v>
      </c>
      <c r="M698" s="94">
        <v>68</v>
      </c>
      <c r="N698" s="78">
        <f t="shared" si="236"/>
        <v>9116126.8326507621</v>
      </c>
      <c r="O698" s="52"/>
      <c r="P698" s="79">
        <v>417931.19377368968</v>
      </c>
      <c r="Q698" s="79"/>
      <c r="R698" s="79">
        <f t="shared" si="237"/>
        <v>0</v>
      </c>
      <c r="S698" s="79">
        <f>+AS698</f>
        <v>7970577.2975559998</v>
      </c>
      <c r="T698" s="79">
        <f>+'Приложение №2'!E698-'Приложение №1'!P698-'Приложение №1'!R698-'Приложение №1'!S698</f>
        <v>727618.34132107161</v>
      </c>
      <c r="U698" s="79">
        <f t="shared" si="229"/>
        <v>5575.9537786107785</v>
      </c>
      <c r="V698" s="79">
        <v>1395.2830200640001</v>
      </c>
      <c r="W698" s="95" t="s">
        <v>623</v>
      </c>
      <c r="X698" s="36" t="e">
        <f>+#REF!-'[1]Приложение №1'!$P1845</f>
        <v>#REF!</v>
      </c>
      <c r="Z698" s="38">
        <f t="shared" si="240"/>
        <v>25262253.210000001</v>
      </c>
      <c r="AA698" s="34">
        <v>5690527.9739763001</v>
      </c>
      <c r="AB698" s="34">
        <v>2086731.8051672401</v>
      </c>
      <c r="AC698" s="34">
        <v>2180145.0619355398</v>
      </c>
      <c r="AD698" s="34">
        <v>1364934.3932783997</v>
      </c>
      <c r="AE698" s="34">
        <v>0</v>
      </c>
      <c r="AF698" s="34"/>
      <c r="AG698" s="34">
        <v>187860.32184275999</v>
      </c>
      <c r="AH698" s="34">
        <v>0</v>
      </c>
      <c r="AI698" s="34">
        <v>10705718.389564799</v>
      </c>
      <c r="AJ698" s="34">
        <v>0</v>
      </c>
      <c r="AK698" s="34">
        <v>0</v>
      </c>
      <c r="AL698" s="34">
        <v>0</v>
      </c>
      <c r="AM698" s="34">
        <v>2307895.6014999999</v>
      </c>
      <c r="AN698" s="39">
        <v>252622.53210000001</v>
      </c>
      <c r="AO698" s="40">
        <v>485817.13063496002</v>
      </c>
      <c r="AP698" s="114">
        <f>+N698-'Приложение №2'!E698</f>
        <v>0</v>
      </c>
      <c r="AQ698" s="36">
        <f>1215312.06-R400</f>
        <v>-254051.39999999991</v>
      </c>
      <c r="AR698" s="1">
        <f t="shared" ref="AR698:AR705" si="243">+(K698*10+L698*20)*12*0.85</f>
        <v>254051.4</v>
      </c>
      <c r="AS698" s="1">
        <f t="shared" ref="AS698:AS704" si="244">+(K698*10+L698*20)*12*30-S400</f>
        <v>7970577.2975559998</v>
      </c>
      <c r="AT698" s="36">
        <f t="shared" si="230"/>
        <v>0</v>
      </c>
      <c r="AU698" s="36">
        <f>+P698-'[10]Приложение №1'!$P675</f>
        <v>0</v>
      </c>
      <c r="AV698" s="36">
        <f>+Q698-'[10]Приложение №1'!$Q675</f>
        <v>0</v>
      </c>
      <c r="AW698" s="36">
        <f>+R698-'[10]Приложение №1'!$R675</f>
        <v>0</v>
      </c>
      <c r="AX698" s="36">
        <f>+S698-'[10]Приложение №1'!$S675</f>
        <v>0</v>
      </c>
      <c r="AY698" s="36">
        <f>+T698-'[10]Приложение №1'!$T675</f>
        <v>0</v>
      </c>
    </row>
    <row r="699" spans="1:51" x14ac:dyDescent="0.25">
      <c r="A699" s="100">
        <f t="shared" si="241"/>
        <v>683</v>
      </c>
      <c r="B699" s="101">
        <f t="shared" si="242"/>
        <v>228</v>
      </c>
      <c r="C699" s="92" t="s">
        <v>51</v>
      </c>
      <c r="D699" s="92" t="s">
        <v>508</v>
      </c>
      <c r="E699" s="93">
        <v>1970</v>
      </c>
      <c r="F699" s="93">
        <v>2015</v>
      </c>
      <c r="G699" s="93" t="s">
        <v>45</v>
      </c>
      <c r="H699" s="93">
        <v>4</v>
      </c>
      <c r="I699" s="93">
        <v>2</v>
      </c>
      <c r="J699" s="52">
        <v>1403.6</v>
      </c>
      <c r="K699" s="52">
        <v>1288.25</v>
      </c>
      <c r="L699" s="52">
        <v>0</v>
      </c>
      <c r="M699" s="94">
        <v>53</v>
      </c>
      <c r="N699" s="78">
        <f t="shared" si="236"/>
        <v>4191335.3761740001</v>
      </c>
      <c r="O699" s="52"/>
      <c r="P699" s="79">
        <v>182520.66723549983</v>
      </c>
      <c r="Q699" s="79"/>
      <c r="R699" s="79">
        <f t="shared" si="237"/>
        <v>0</v>
      </c>
      <c r="S699" s="79">
        <f>+AS699</f>
        <v>3735582.6662320001</v>
      </c>
      <c r="T699" s="79">
        <f>+'Приложение №2'!E699-'Приложение №1'!P699-'Приложение №1'!R699-'Приложение №1'!S699</f>
        <v>273232.04270650027</v>
      </c>
      <c r="U699" s="79">
        <f t="shared" si="229"/>
        <v>3253.5108683671647</v>
      </c>
      <c r="V699" s="79">
        <v>1396.2830200640001</v>
      </c>
      <c r="W699" s="95" t="s">
        <v>623</v>
      </c>
      <c r="X699" s="36" t="e">
        <f>+#REF!-'[1]Приложение №1'!$P1849</f>
        <v>#REF!</v>
      </c>
      <c r="Z699" s="38">
        <f t="shared" si="240"/>
        <v>16293169.239999998</v>
      </c>
      <c r="AA699" s="34">
        <v>3670168.8759317403</v>
      </c>
      <c r="AB699" s="34">
        <v>1345860.7249735198</v>
      </c>
      <c r="AC699" s="34">
        <v>1406108.636961</v>
      </c>
      <c r="AD699" s="34">
        <v>880329.51331247995</v>
      </c>
      <c r="AE699" s="34">
        <v>0</v>
      </c>
      <c r="AF699" s="34"/>
      <c r="AG699" s="34">
        <v>121162.59054059999</v>
      </c>
      <c r="AH699" s="34">
        <v>0</v>
      </c>
      <c r="AI699" s="34">
        <v>6904771.3217195999</v>
      </c>
      <c r="AJ699" s="34">
        <v>0</v>
      </c>
      <c r="AK699" s="34">
        <v>0</v>
      </c>
      <c r="AL699" s="34">
        <v>0</v>
      </c>
      <c r="AM699" s="34">
        <v>1488502.7597000001</v>
      </c>
      <c r="AN699" s="39">
        <v>162931.6924</v>
      </c>
      <c r="AO699" s="40">
        <v>313333.12446105998</v>
      </c>
      <c r="AP699" s="114">
        <f>+N699-'Приложение №2'!E699</f>
        <v>0</v>
      </c>
      <c r="AQ699" s="36">
        <f>549431.36-R401</f>
        <v>-131401.5</v>
      </c>
      <c r="AR699" s="1">
        <f t="shared" si="243"/>
        <v>131401.5</v>
      </c>
      <c r="AS699" s="1">
        <f t="shared" si="244"/>
        <v>3735582.6662320001</v>
      </c>
      <c r="AT699" s="36">
        <f t="shared" si="230"/>
        <v>0</v>
      </c>
      <c r="AU699" s="36">
        <f>+P699-'[10]Приложение №1'!$P676</f>
        <v>0</v>
      </c>
      <c r="AV699" s="36">
        <f>+Q699-'[10]Приложение №1'!$Q676</f>
        <v>0</v>
      </c>
      <c r="AW699" s="36">
        <f>+R699-'[10]Приложение №1'!$R676</f>
        <v>0</v>
      </c>
      <c r="AX699" s="36">
        <f>+S699-'[10]Приложение №1'!$S676</f>
        <v>0</v>
      </c>
      <c r="AY699" s="36">
        <f>+T699-'[10]Приложение №1'!$T676</f>
        <v>0</v>
      </c>
    </row>
    <row r="700" spans="1:51" x14ac:dyDescent="0.25">
      <c r="A700" s="100">
        <f t="shared" si="241"/>
        <v>684</v>
      </c>
      <c r="B700" s="101">
        <f t="shared" si="242"/>
        <v>229</v>
      </c>
      <c r="C700" s="92" t="s">
        <v>51</v>
      </c>
      <c r="D700" s="92" t="s">
        <v>509</v>
      </c>
      <c r="E700" s="93">
        <v>1970</v>
      </c>
      <c r="F700" s="93">
        <v>2015</v>
      </c>
      <c r="G700" s="93" t="s">
        <v>45</v>
      </c>
      <c r="H700" s="93">
        <v>4</v>
      </c>
      <c r="I700" s="93">
        <v>2</v>
      </c>
      <c r="J700" s="52">
        <v>1397.9</v>
      </c>
      <c r="K700" s="52">
        <v>1284</v>
      </c>
      <c r="L700" s="52">
        <v>0</v>
      </c>
      <c r="M700" s="94">
        <v>70</v>
      </c>
      <c r="N700" s="78">
        <f t="shared" si="236"/>
        <v>3861710.0242000008</v>
      </c>
      <c r="O700" s="52"/>
      <c r="P700" s="79">
        <v>1025873.1100000001</v>
      </c>
      <c r="Q700" s="79"/>
      <c r="R700" s="79">
        <f>+AR700</f>
        <v>130968</v>
      </c>
      <c r="S700" s="79">
        <f>+AS700</f>
        <v>0</v>
      </c>
      <c r="T700" s="79">
        <f>+'Приложение №2'!E700-'Приложение №1'!P700-'Приложение №1'!R700-'Приложение №1'!S700</f>
        <v>2704868.9142000005</v>
      </c>
      <c r="U700" s="79">
        <f t="shared" si="229"/>
        <v>3007.5623241433027</v>
      </c>
      <c r="V700" s="79">
        <v>1397.2830200640001</v>
      </c>
      <c r="W700" s="95" t="s">
        <v>623</v>
      </c>
      <c r="X700" s="36" t="e">
        <f>+#REF!-'[1]Приложение №1'!$P1850</f>
        <v>#REF!</v>
      </c>
      <c r="Z700" s="38">
        <f t="shared" si="240"/>
        <v>16240473.409999998</v>
      </c>
      <c r="AA700" s="34">
        <v>3658298.7075726003</v>
      </c>
      <c r="AB700" s="34">
        <v>1341507.9059104801</v>
      </c>
      <c r="AC700" s="34">
        <v>1401560.9593595399</v>
      </c>
      <c r="AD700" s="34">
        <v>877482.32671679999</v>
      </c>
      <c r="AE700" s="34">
        <v>0</v>
      </c>
      <c r="AF700" s="34"/>
      <c r="AG700" s="34">
        <v>120770.72210951999</v>
      </c>
      <c r="AH700" s="34">
        <v>0</v>
      </c>
      <c r="AI700" s="34">
        <v>6882439.7186495997</v>
      </c>
      <c r="AJ700" s="34">
        <v>0</v>
      </c>
      <c r="AK700" s="34">
        <v>0</v>
      </c>
      <c r="AL700" s="34">
        <v>0</v>
      </c>
      <c r="AM700" s="34">
        <v>1483688.602</v>
      </c>
      <c r="AN700" s="39">
        <v>162404.7341</v>
      </c>
      <c r="AO700" s="40">
        <v>312319.73358146002</v>
      </c>
      <c r="AP700" s="114">
        <f>+N700-'Приложение №2'!E700</f>
        <v>0</v>
      </c>
      <c r="AQ700" s="36">
        <f>534189.3-R402</f>
        <v>-130968</v>
      </c>
      <c r="AR700" s="1">
        <f t="shared" si="243"/>
        <v>130968</v>
      </c>
      <c r="AS700" s="1">
        <f t="shared" si="244"/>
        <v>0</v>
      </c>
      <c r="AT700" s="36">
        <f t="shared" si="230"/>
        <v>0</v>
      </c>
      <c r="AU700" s="36">
        <f>+P700-'[10]Приложение №1'!$P677</f>
        <v>0</v>
      </c>
      <c r="AV700" s="36">
        <f>+Q700-'[10]Приложение №1'!$Q677</f>
        <v>0</v>
      </c>
      <c r="AW700" s="36">
        <f>+R700-'[10]Приложение №1'!$R677</f>
        <v>0</v>
      </c>
      <c r="AX700" s="36">
        <f>+S700-'[10]Приложение №1'!$S677</f>
        <v>0</v>
      </c>
      <c r="AY700" s="36">
        <f>+T700-'[10]Приложение №1'!$T677</f>
        <v>0</v>
      </c>
    </row>
    <row r="701" spans="1:51" x14ac:dyDescent="0.25">
      <c r="A701" s="100">
        <f t="shared" si="241"/>
        <v>685</v>
      </c>
      <c r="B701" s="101">
        <f t="shared" si="242"/>
        <v>230</v>
      </c>
      <c r="C701" s="92" t="s">
        <v>51</v>
      </c>
      <c r="D701" s="92" t="s">
        <v>510</v>
      </c>
      <c r="E701" s="93">
        <v>1970</v>
      </c>
      <c r="F701" s="93">
        <v>2015</v>
      </c>
      <c r="G701" s="93" t="s">
        <v>45</v>
      </c>
      <c r="H701" s="93">
        <v>4</v>
      </c>
      <c r="I701" s="93">
        <v>2</v>
      </c>
      <c r="J701" s="52">
        <v>1401</v>
      </c>
      <c r="K701" s="52">
        <v>1279.2</v>
      </c>
      <c r="L701" s="52">
        <v>0</v>
      </c>
      <c r="M701" s="94">
        <v>66</v>
      </c>
      <c r="N701" s="78">
        <f t="shared" ref="N701:N732" si="245">SUM(O701:T701)</f>
        <v>3861106.1622000011</v>
      </c>
      <c r="O701" s="52"/>
      <c r="P701" s="79">
        <v>1025712.6925</v>
      </c>
      <c r="Q701" s="79"/>
      <c r="R701" s="79">
        <f>+AR701</f>
        <v>130478.39999999999</v>
      </c>
      <c r="S701" s="79">
        <f>+AS701</f>
        <v>0</v>
      </c>
      <c r="T701" s="79">
        <f>+'Приложение №2'!E701-'Приложение №1'!P701-'Приложение №1'!R701-'Приложение №1'!S701</f>
        <v>2704915.0697000008</v>
      </c>
      <c r="U701" s="79">
        <f t="shared" si="229"/>
        <v>3018.3756740150102</v>
      </c>
      <c r="V701" s="79">
        <v>1398.2830200640001</v>
      </c>
      <c r="W701" s="95" t="s">
        <v>623</v>
      </c>
      <c r="X701" s="36" t="e">
        <f>+#REF!-'[1]Приложение №1'!$P1851</f>
        <v>#REF!</v>
      </c>
      <c r="Z701" s="38">
        <f t="shared" si="240"/>
        <v>16237933.850000001</v>
      </c>
      <c r="AA701" s="34">
        <v>3657726.6514807204</v>
      </c>
      <c r="AB701" s="34">
        <v>1341298.1279300398</v>
      </c>
      <c r="AC701" s="34">
        <v>1401341.7924949802</v>
      </c>
      <c r="AD701" s="34">
        <v>877345.11290495994</v>
      </c>
      <c r="AE701" s="34">
        <v>0</v>
      </c>
      <c r="AF701" s="34"/>
      <c r="AG701" s="34">
        <v>120751.8388482</v>
      </c>
      <c r="AH701" s="34">
        <v>0</v>
      </c>
      <c r="AI701" s="34">
        <v>6881363.4984066002</v>
      </c>
      <c r="AJ701" s="34">
        <v>0</v>
      </c>
      <c r="AK701" s="34">
        <v>0</v>
      </c>
      <c r="AL701" s="34">
        <v>0</v>
      </c>
      <c r="AM701" s="34">
        <v>1483456.594</v>
      </c>
      <c r="AN701" s="39">
        <v>162379.33850000001</v>
      </c>
      <c r="AO701" s="40">
        <v>312270.89543449995</v>
      </c>
      <c r="AP701" s="114">
        <f>+N701-'Приложение №2'!E701</f>
        <v>0</v>
      </c>
      <c r="AQ701" s="36">
        <f>622232.81-R403</f>
        <v>-130478.40000000002</v>
      </c>
      <c r="AR701" s="1">
        <f t="shared" si="243"/>
        <v>130478.39999999999</v>
      </c>
      <c r="AS701" s="1">
        <f t="shared" si="244"/>
        <v>0</v>
      </c>
      <c r="AT701" s="36">
        <f t="shared" si="230"/>
        <v>0</v>
      </c>
      <c r="AU701" s="36">
        <f>+P701-'[10]Приложение №1'!$P678</f>
        <v>0</v>
      </c>
      <c r="AV701" s="36">
        <f>+Q701-'[10]Приложение №1'!$Q678</f>
        <v>0</v>
      </c>
      <c r="AW701" s="36">
        <f>+R701-'[10]Приложение №1'!$R678</f>
        <v>0</v>
      </c>
      <c r="AX701" s="36">
        <f>+S701-'[10]Приложение №1'!$S678</f>
        <v>0</v>
      </c>
      <c r="AY701" s="36">
        <f>+T701-'[10]Приложение №1'!$T678</f>
        <v>0</v>
      </c>
    </row>
    <row r="702" spans="1:51" x14ac:dyDescent="0.25">
      <c r="A702" s="100">
        <f t="shared" si="241"/>
        <v>686</v>
      </c>
      <c r="B702" s="101">
        <f t="shared" si="242"/>
        <v>231</v>
      </c>
      <c r="C702" s="92" t="s">
        <v>51</v>
      </c>
      <c r="D702" s="92" t="s">
        <v>511</v>
      </c>
      <c r="E702" s="93">
        <v>1969</v>
      </c>
      <c r="F702" s="93">
        <v>2013</v>
      </c>
      <c r="G702" s="93" t="s">
        <v>45</v>
      </c>
      <c r="H702" s="93">
        <v>4</v>
      </c>
      <c r="I702" s="93">
        <v>2</v>
      </c>
      <c r="J702" s="52">
        <v>1404.7</v>
      </c>
      <c r="K702" s="52">
        <v>951</v>
      </c>
      <c r="L702" s="52">
        <v>348.8</v>
      </c>
      <c r="M702" s="94">
        <v>39</v>
      </c>
      <c r="N702" s="78">
        <f t="shared" si="245"/>
        <v>4238137.3835959993</v>
      </c>
      <c r="O702" s="52"/>
      <c r="P702" s="79"/>
      <c r="Q702" s="79"/>
      <c r="R702" s="79">
        <f>+AQ702+AR702</f>
        <v>0</v>
      </c>
      <c r="S702" s="79">
        <f>+'Приложение №2'!E702-'Приложение №1'!R702</f>
        <v>4238137.3835959993</v>
      </c>
      <c r="T702" s="79">
        <v>0</v>
      </c>
      <c r="U702" s="79">
        <f t="shared" si="229"/>
        <v>4456.506186746582</v>
      </c>
      <c r="V702" s="79">
        <v>1399.2830200640001</v>
      </c>
      <c r="W702" s="95" t="s">
        <v>623</v>
      </c>
      <c r="X702" s="36" t="e">
        <f>+#REF!-'[1]Приложение №1'!$P1852</f>
        <v>#REF!</v>
      </c>
      <c r="Z702" s="38">
        <f t="shared" si="240"/>
        <v>16476652.310000001</v>
      </c>
      <c r="AA702" s="34">
        <v>3711499.9241174399</v>
      </c>
      <c r="AB702" s="34">
        <v>1361016.9358384202</v>
      </c>
      <c r="AC702" s="34">
        <v>1421943.3122823602</v>
      </c>
      <c r="AD702" s="34">
        <v>890243.21121792006</v>
      </c>
      <c r="AE702" s="34">
        <v>0</v>
      </c>
      <c r="AF702" s="34"/>
      <c r="AG702" s="34">
        <v>122527.0476276</v>
      </c>
      <c r="AH702" s="34">
        <v>0</v>
      </c>
      <c r="AI702" s="34">
        <v>6982528.3685892001</v>
      </c>
      <c r="AJ702" s="34">
        <v>0</v>
      </c>
      <c r="AK702" s="34">
        <v>0</v>
      </c>
      <c r="AL702" s="34">
        <v>0</v>
      </c>
      <c r="AM702" s="34">
        <v>1505265.3089999999</v>
      </c>
      <c r="AN702" s="39">
        <v>164766.52309999999</v>
      </c>
      <c r="AO702" s="40">
        <v>316861.67822706001</v>
      </c>
      <c r="AP702" s="114">
        <f>+N702-'Приложение №2'!E702</f>
        <v>0</v>
      </c>
      <c r="AQ702" s="36">
        <f>410687.73-R404</f>
        <v>-168157.19999999995</v>
      </c>
      <c r="AR702" s="1">
        <f t="shared" si="243"/>
        <v>168157.19999999998</v>
      </c>
      <c r="AS702" s="1">
        <f t="shared" si="244"/>
        <v>4913390.4841259997</v>
      </c>
      <c r="AT702" s="36">
        <f t="shared" si="230"/>
        <v>-675253.1005300004</v>
      </c>
      <c r="AU702" s="36">
        <f>+P702-'[10]Приложение №1'!$P679</f>
        <v>0</v>
      </c>
      <c r="AV702" s="36">
        <f>+Q702-'[10]Приложение №1'!$Q679</f>
        <v>0</v>
      </c>
      <c r="AW702" s="36">
        <f>+R702-'[10]Приложение №1'!$R679</f>
        <v>0</v>
      </c>
      <c r="AX702" s="36">
        <f>+S702-'[10]Приложение №1'!$S679</f>
        <v>0</v>
      </c>
      <c r="AY702" s="36">
        <f>+T702-'[10]Приложение №1'!$T679</f>
        <v>0</v>
      </c>
    </row>
    <row r="703" spans="1:51" x14ac:dyDescent="0.25">
      <c r="A703" s="100">
        <f t="shared" si="241"/>
        <v>687</v>
      </c>
      <c r="B703" s="101">
        <f t="shared" si="242"/>
        <v>232</v>
      </c>
      <c r="C703" s="92" t="s">
        <v>51</v>
      </c>
      <c r="D703" s="92" t="s">
        <v>512</v>
      </c>
      <c r="E703" s="93">
        <v>1969</v>
      </c>
      <c r="F703" s="93">
        <v>2015</v>
      </c>
      <c r="G703" s="93" t="s">
        <v>45</v>
      </c>
      <c r="H703" s="93">
        <v>4</v>
      </c>
      <c r="I703" s="93">
        <v>2</v>
      </c>
      <c r="J703" s="52">
        <v>1374</v>
      </c>
      <c r="K703" s="52">
        <v>1181.29</v>
      </c>
      <c r="L703" s="52">
        <v>71.900000000000006</v>
      </c>
      <c r="M703" s="94">
        <v>60</v>
      </c>
      <c r="N703" s="78">
        <f t="shared" si="245"/>
        <v>4089147.5498059997</v>
      </c>
      <c r="O703" s="52"/>
      <c r="P703" s="79">
        <v>1032644.9850015</v>
      </c>
      <c r="Q703" s="79"/>
      <c r="R703" s="79">
        <f t="shared" ref="R703:S705" si="246">+AR703</f>
        <v>135159.18</v>
      </c>
      <c r="S703" s="79">
        <f t="shared" si="246"/>
        <v>0</v>
      </c>
      <c r="T703" s="79">
        <f>+'Приложение №2'!E703-'Приложение №1'!P703-'Приложение №1'!R703-'Приложение №1'!S703</f>
        <v>2921343.3848044998</v>
      </c>
      <c r="U703" s="79">
        <f t="shared" si="229"/>
        <v>3461.5949934444548</v>
      </c>
      <c r="V703" s="79">
        <v>1400.2830200640001</v>
      </c>
      <c r="W703" s="95" t="s">
        <v>623</v>
      </c>
      <c r="X703" s="36" t="e">
        <f>+#REF!-'[1]Приложение №1'!$P1853</f>
        <v>#REF!</v>
      </c>
      <c r="Z703" s="38">
        <f t="shared" si="240"/>
        <v>15905124.779999999</v>
      </c>
      <c r="AA703" s="34">
        <v>3582758.6997493198</v>
      </c>
      <c r="AB703" s="34">
        <v>1313807.1878118601</v>
      </c>
      <c r="AC703" s="34">
        <v>1372620.2030843401</v>
      </c>
      <c r="AD703" s="34">
        <v>859363.24454651994</v>
      </c>
      <c r="AE703" s="34">
        <v>0</v>
      </c>
      <c r="AF703" s="34"/>
      <c r="AG703" s="34">
        <v>118276.93283028001</v>
      </c>
      <c r="AH703" s="34">
        <v>0</v>
      </c>
      <c r="AI703" s="34">
        <v>6740324.6043672003</v>
      </c>
      <c r="AJ703" s="34">
        <v>0</v>
      </c>
      <c r="AK703" s="34">
        <v>0</v>
      </c>
      <c r="AL703" s="34">
        <v>0</v>
      </c>
      <c r="AM703" s="34">
        <v>1453051.9989999998</v>
      </c>
      <c r="AN703" s="39">
        <v>159051.24780000001</v>
      </c>
      <c r="AO703" s="40">
        <v>305870.66081048007</v>
      </c>
      <c r="AP703" s="114">
        <f>+N703-'Приложение №2'!E703</f>
        <v>0</v>
      </c>
      <c r="AQ703" s="36">
        <f>518977.37-R405</f>
        <v>-135159.18000000005</v>
      </c>
      <c r="AR703" s="1">
        <f t="shared" si="243"/>
        <v>135159.18</v>
      </c>
      <c r="AS703" s="1">
        <f t="shared" si="244"/>
        <v>0</v>
      </c>
      <c r="AT703" s="36">
        <f t="shared" si="230"/>
        <v>0</v>
      </c>
      <c r="AU703" s="36">
        <f>+P703-'[10]Приложение №1'!$P680</f>
        <v>0</v>
      </c>
      <c r="AV703" s="36">
        <f>+Q703-'[10]Приложение №1'!$Q680</f>
        <v>0</v>
      </c>
      <c r="AW703" s="36">
        <f>+R703-'[10]Приложение №1'!$R680</f>
        <v>0</v>
      </c>
      <c r="AX703" s="36">
        <f>+S703-'[10]Приложение №1'!$S680</f>
        <v>0</v>
      </c>
      <c r="AY703" s="36">
        <f>+T703-'[10]Приложение №1'!$T680</f>
        <v>0</v>
      </c>
    </row>
    <row r="704" spans="1:51" x14ac:dyDescent="0.25">
      <c r="A704" s="100">
        <f t="shared" si="241"/>
        <v>688</v>
      </c>
      <c r="B704" s="101">
        <f t="shared" si="242"/>
        <v>233</v>
      </c>
      <c r="C704" s="92" t="s">
        <v>51</v>
      </c>
      <c r="D704" s="92" t="s">
        <v>513</v>
      </c>
      <c r="E704" s="93">
        <v>1968</v>
      </c>
      <c r="F704" s="93">
        <v>2013</v>
      </c>
      <c r="G704" s="93" t="s">
        <v>45</v>
      </c>
      <c r="H704" s="93">
        <v>4</v>
      </c>
      <c r="I704" s="93">
        <v>2</v>
      </c>
      <c r="J704" s="52">
        <v>1377</v>
      </c>
      <c r="K704" s="52">
        <v>1273</v>
      </c>
      <c r="L704" s="52">
        <v>0</v>
      </c>
      <c r="M704" s="94">
        <v>50</v>
      </c>
      <c r="N704" s="78">
        <f t="shared" si="245"/>
        <v>4157310.9491940001</v>
      </c>
      <c r="O704" s="52"/>
      <c r="P704" s="79">
        <v>1051075.2086485</v>
      </c>
      <c r="Q704" s="79"/>
      <c r="R704" s="79">
        <f t="shared" si="246"/>
        <v>129846</v>
      </c>
      <c r="S704" s="79">
        <f t="shared" si="246"/>
        <v>0</v>
      </c>
      <c r="T704" s="79">
        <f>+'Приложение №2'!E704-'Приложение №1'!P704-'Приложение №1'!R704-'Приложение №1'!S704</f>
        <v>2976389.7405455001</v>
      </c>
      <c r="U704" s="79">
        <f t="shared" si="229"/>
        <v>3265.7587974815397</v>
      </c>
      <c r="V704" s="79">
        <v>1401.2830200640001</v>
      </c>
      <c r="W704" s="95" t="s">
        <v>623</v>
      </c>
      <c r="X704" s="36" t="e">
        <f>+#REF!-'[1]Приложение №1'!$P1854</f>
        <v>#REF!</v>
      </c>
      <c r="Z704" s="38">
        <f t="shared" si="240"/>
        <v>16166826.229999997</v>
      </c>
      <c r="AA704" s="34">
        <v>3641709.0809080796</v>
      </c>
      <c r="AB704" s="34">
        <v>1335424.4489922002</v>
      </c>
      <c r="AC704" s="34">
        <v>1395205.1725445401</v>
      </c>
      <c r="AD704" s="34">
        <v>873503.12617344002</v>
      </c>
      <c r="AE704" s="34">
        <v>0</v>
      </c>
      <c r="AF704" s="34"/>
      <c r="AG704" s="34">
        <v>120223.04998956002</v>
      </c>
      <c r="AH704" s="34">
        <v>0</v>
      </c>
      <c r="AI704" s="34">
        <v>6851229.2787581999</v>
      </c>
      <c r="AJ704" s="34">
        <v>0</v>
      </c>
      <c r="AK704" s="34">
        <v>0</v>
      </c>
      <c r="AL704" s="34">
        <v>0</v>
      </c>
      <c r="AM704" s="34">
        <v>1476960.3820000002</v>
      </c>
      <c r="AN704" s="39">
        <v>161668.2623</v>
      </c>
      <c r="AO704" s="40">
        <v>310903.42833397997</v>
      </c>
      <c r="AP704" s="114">
        <f>+N704-'Приложение №2'!E704</f>
        <v>0</v>
      </c>
      <c r="AQ704" s="36">
        <f>584753.55-R406</f>
        <v>-129846</v>
      </c>
      <c r="AR704" s="1">
        <f t="shared" si="243"/>
        <v>129846</v>
      </c>
      <c r="AS704" s="1">
        <f t="shared" si="244"/>
        <v>0</v>
      </c>
      <c r="AT704" s="36">
        <f t="shared" si="230"/>
        <v>0</v>
      </c>
      <c r="AU704" s="36">
        <f>+P704-'[10]Приложение №1'!$P681</f>
        <v>0</v>
      </c>
      <c r="AV704" s="36">
        <f>+Q704-'[10]Приложение №1'!$Q681</f>
        <v>0</v>
      </c>
      <c r="AW704" s="36">
        <f>+R704-'[10]Приложение №1'!$R681</f>
        <v>0</v>
      </c>
      <c r="AX704" s="36">
        <f>+S704-'[10]Приложение №1'!$S681</f>
        <v>0</v>
      </c>
      <c r="AY704" s="36">
        <f>+T704-'[10]Приложение №1'!$T681</f>
        <v>0</v>
      </c>
    </row>
    <row r="705" spans="1:51" x14ac:dyDescent="0.25">
      <c r="A705" s="100">
        <f t="shared" si="241"/>
        <v>689</v>
      </c>
      <c r="B705" s="101">
        <f t="shared" si="242"/>
        <v>234</v>
      </c>
      <c r="C705" s="92" t="s">
        <v>51</v>
      </c>
      <c r="D705" s="92" t="s">
        <v>515</v>
      </c>
      <c r="E705" s="93">
        <v>1968</v>
      </c>
      <c r="F705" s="93">
        <v>2013</v>
      </c>
      <c r="G705" s="93" t="s">
        <v>45</v>
      </c>
      <c r="H705" s="93">
        <v>4</v>
      </c>
      <c r="I705" s="93">
        <v>2</v>
      </c>
      <c r="J705" s="52">
        <v>1327.8</v>
      </c>
      <c r="K705" s="52">
        <v>1187.9000000000001</v>
      </c>
      <c r="L705" s="52">
        <v>88.4</v>
      </c>
      <c r="M705" s="94">
        <v>51</v>
      </c>
      <c r="N705" s="78">
        <f t="shared" si="245"/>
        <v>3931333.1229040008</v>
      </c>
      <c r="O705" s="52"/>
      <c r="P705" s="79">
        <v>981537.54032600031</v>
      </c>
      <c r="Q705" s="79"/>
      <c r="R705" s="79">
        <f t="shared" si="246"/>
        <v>139199.4</v>
      </c>
      <c r="S705" s="79">
        <f t="shared" si="246"/>
        <v>0</v>
      </c>
      <c r="T705" s="79">
        <f>+'Приложение №2'!E705-'Приложение №1'!P705-'Приложение №1'!R705-'Приложение №1'!S705</f>
        <v>2810596.1825780007</v>
      </c>
      <c r="U705" s="79">
        <f t="shared" si="229"/>
        <v>3309.4815412947223</v>
      </c>
      <c r="V705" s="79">
        <v>1402.2830200640001</v>
      </c>
      <c r="W705" s="95" t="s">
        <v>623</v>
      </c>
      <c r="X705" s="36" t="e">
        <f>+#REF!-'[1]Приложение №1'!$P1855</f>
        <v>#REF!</v>
      </c>
      <c r="Z705" s="38">
        <f t="shared" si="240"/>
        <v>15295757.840000004</v>
      </c>
      <c r="AA705" s="34">
        <v>3445493.8413932403</v>
      </c>
      <c r="AB705" s="34">
        <v>1263471.7949082602</v>
      </c>
      <c r="AC705" s="34">
        <v>1320031.53024918</v>
      </c>
      <c r="AD705" s="34">
        <v>826438.78871232003</v>
      </c>
      <c r="AE705" s="34">
        <v>0</v>
      </c>
      <c r="AF705" s="34"/>
      <c r="AG705" s="34">
        <v>113745.43921776001</v>
      </c>
      <c r="AH705" s="34">
        <v>0</v>
      </c>
      <c r="AI705" s="34">
        <v>6482085.1365060005</v>
      </c>
      <c r="AJ705" s="34">
        <v>0</v>
      </c>
      <c r="AK705" s="34">
        <v>0</v>
      </c>
      <c r="AL705" s="34">
        <v>0</v>
      </c>
      <c r="AM705" s="34">
        <v>1397381.7750000001</v>
      </c>
      <c r="AN705" s="39">
        <v>152957.5784</v>
      </c>
      <c r="AO705" s="40">
        <v>294151.95561324002</v>
      </c>
      <c r="AP705" s="114">
        <f>+N705-'Приложение №2'!E705</f>
        <v>0</v>
      </c>
      <c r="AQ705" s="36">
        <f>494971.38-R414</f>
        <v>-139199.40000000002</v>
      </c>
      <c r="AR705" s="1">
        <f t="shared" si="243"/>
        <v>139199.4</v>
      </c>
      <c r="AS705" s="1">
        <f>+(K705*10+L705*20)*12*30-S414</f>
        <v>0</v>
      </c>
      <c r="AT705" s="36">
        <f t="shared" si="230"/>
        <v>0</v>
      </c>
      <c r="AU705" s="36">
        <f>+P705-'[10]Приложение №1'!$P682</f>
        <v>0</v>
      </c>
      <c r="AV705" s="36">
        <f>+Q705-'[10]Приложение №1'!$Q682</f>
        <v>0</v>
      </c>
      <c r="AW705" s="36">
        <f>+R705-'[10]Приложение №1'!$R682</f>
        <v>0</v>
      </c>
      <c r="AX705" s="36">
        <f>+S705-'[10]Приложение №1'!$S682</f>
        <v>0</v>
      </c>
      <c r="AY705" s="36">
        <f>+T705-'[10]Приложение №1'!$T682</f>
        <v>0</v>
      </c>
    </row>
    <row r="706" spans="1:51" x14ac:dyDescent="0.25">
      <c r="A706" s="100">
        <f t="shared" si="241"/>
        <v>690</v>
      </c>
      <c r="B706" s="101">
        <f t="shared" si="242"/>
        <v>235</v>
      </c>
      <c r="C706" s="92" t="s">
        <v>51</v>
      </c>
      <c r="D706" s="92" t="s">
        <v>420</v>
      </c>
      <c r="E706" s="93">
        <v>1991</v>
      </c>
      <c r="F706" s="93">
        <v>2015</v>
      </c>
      <c r="G706" s="93" t="s">
        <v>45</v>
      </c>
      <c r="H706" s="93">
        <v>9</v>
      </c>
      <c r="I706" s="93">
        <v>3</v>
      </c>
      <c r="J706" s="52">
        <v>6893.1</v>
      </c>
      <c r="K706" s="52">
        <v>6102.4</v>
      </c>
      <c r="L706" s="52">
        <v>65.5</v>
      </c>
      <c r="M706" s="94">
        <v>255</v>
      </c>
      <c r="N706" s="78">
        <f t="shared" si="245"/>
        <v>21500334.586100001</v>
      </c>
      <c r="O706" s="52"/>
      <c r="P706" s="79">
        <v>4707435.7713200003</v>
      </c>
      <c r="Q706" s="79"/>
      <c r="R706" s="79">
        <f>+AR706</f>
        <v>842274.75119999982</v>
      </c>
      <c r="S706" s="79">
        <v>0</v>
      </c>
      <c r="T706" s="79">
        <f>+'Приложение №2'!E706-'Приложение №1'!P706-'Приложение №1'!R706-'Приложение №1'!S706</f>
        <v>15950624.063580001</v>
      </c>
      <c r="U706" s="79">
        <f t="shared" si="229"/>
        <v>3523.2588139256691</v>
      </c>
      <c r="V706" s="79">
        <v>1403.2830200640001</v>
      </c>
      <c r="W706" s="95" t="s">
        <v>623</v>
      </c>
      <c r="X706" s="36" t="e">
        <f>+#REF!-'[1]Приложение №1'!$P1533</f>
        <v>#REF!</v>
      </c>
      <c r="Z706" s="38">
        <f t="shared" si="240"/>
        <v>135273087.03</v>
      </c>
      <c r="AA706" s="34">
        <v>14114712.016718039</v>
      </c>
      <c r="AB706" s="34">
        <v>9686997.1466872804</v>
      </c>
      <c r="AC706" s="34">
        <v>5896650.3147518393</v>
      </c>
      <c r="AD706" s="34">
        <v>5320168.0919898003</v>
      </c>
      <c r="AE706" s="34">
        <v>0</v>
      </c>
      <c r="AF706" s="34"/>
      <c r="AG706" s="34">
        <v>679030.95234239998</v>
      </c>
      <c r="AH706" s="34">
        <v>0</v>
      </c>
      <c r="AI706" s="34">
        <v>6885510.0487487996</v>
      </c>
      <c r="AJ706" s="34">
        <v>0</v>
      </c>
      <c r="AK706" s="34">
        <v>59777000.180442296</v>
      </c>
      <c r="AL706" s="34">
        <v>15720059.33396766</v>
      </c>
      <c r="AM706" s="34">
        <v>13258054.825500002</v>
      </c>
      <c r="AN706" s="39">
        <v>1352730.8703000001</v>
      </c>
      <c r="AO706" s="40">
        <v>2582173.2485518805</v>
      </c>
      <c r="AP706" s="114">
        <f>+N706-'Приложение №2'!E706</f>
        <v>0</v>
      </c>
      <c r="AQ706" s="36">
        <f>3490024.25-R168-R415</f>
        <v>-842274.75119999982</v>
      </c>
      <c r="AR706" s="1">
        <f t="shared" ref="AR706:AR712" si="247">+(K706*13.29+L706*22.52)*12*0.85</f>
        <v>842274.75119999982</v>
      </c>
      <c r="AS706" s="1">
        <f>+(K706*13.29+L706*22.52)*12*30-S168-S415</f>
        <v>14124585.259344876</v>
      </c>
      <c r="AT706" s="36">
        <f t="shared" si="230"/>
        <v>-14124585.259344876</v>
      </c>
      <c r="AU706" s="36">
        <f>+P706-'[10]Приложение №1'!$P683</f>
        <v>0</v>
      </c>
      <c r="AV706" s="36">
        <f>+Q706-'[10]Приложение №1'!$Q683</f>
        <v>0</v>
      </c>
      <c r="AW706" s="36">
        <f>+R706-'[10]Приложение №1'!$R683</f>
        <v>0</v>
      </c>
      <c r="AX706" s="36">
        <f>+S706-'[10]Приложение №1'!$S683</f>
        <v>0</v>
      </c>
      <c r="AY706" s="36">
        <f>+T706-'[10]Приложение №1'!$T683</f>
        <v>0</v>
      </c>
    </row>
    <row r="707" spans="1:51" x14ac:dyDescent="0.25">
      <c r="A707" s="100">
        <f t="shared" si="241"/>
        <v>691</v>
      </c>
      <c r="B707" s="101">
        <f t="shared" si="242"/>
        <v>236</v>
      </c>
      <c r="C707" s="92" t="s">
        <v>51</v>
      </c>
      <c r="D707" s="92" t="s">
        <v>248</v>
      </c>
      <c r="E707" s="93">
        <v>1992</v>
      </c>
      <c r="F707" s="93">
        <v>2016</v>
      </c>
      <c r="G707" s="93" t="s">
        <v>45</v>
      </c>
      <c r="H707" s="93">
        <v>9</v>
      </c>
      <c r="I707" s="93">
        <v>3</v>
      </c>
      <c r="J707" s="52">
        <v>6894.8</v>
      </c>
      <c r="K707" s="52">
        <v>6109.5</v>
      </c>
      <c r="L707" s="52">
        <v>0</v>
      </c>
      <c r="M707" s="94">
        <v>249</v>
      </c>
      <c r="N707" s="78">
        <f t="shared" si="245"/>
        <v>51456537.748099998</v>
      </c>
      <c r="O707" s="52"/>
      <c r="P707" s="79">
        <v>4959238.5646800017</v>
      </c>
      <c r="Q707" s="79"/>
      <c r="R707" s="79">
        <f t="shared" ref="R707:R713" si="248">+AQ707+AR707</f>
        <v>4228044.5309999995</v>
      </c>
      <c r="S707" s="79">
        <f>+AS707</f>
        <v>29230291.799999993</v>
      </c>
      <c r="T707" s="79">
        <f>+'Приложение №2'!E707-'Приложение №1'!P707-'Приложение №1'!R707-'Приложение №1'!S707</f>
        <v>13038962.852420006</v>
      </c>
      <c r="U707" s="79">
        <f t="shared" si="229"/>
        <v>8422.3811683607491</v>
      </c>
      <c r="V707" s="79">
        <v>1404.2830200640001</v>
      </c>
      <c r="W707" s="95" t="s">
        <v>623</v>
      </c>
      <c r="X707" s="36" t="e">
        <f>+#REF!-'[1]Приложение №1'!$P828</f>
        <v>#REF!</v>
      </c>
      <c r="Z707" s="38">
        <f t="shared" si="240"/>
        <v>57606078.690000005</v>
      </c>
      <c r="AA707" s="34">
        <v>13823112.483911639</v>
      </c>
      <c r="AB707" s="34">
        <v>9486870.9391226396</v>
      </c>
      <c r="AC707" s="34">
        <v>5774829.8742573597</v>
      </c>
      <c r="AD707" s="34">
        <v>5210257.3459977591</v>
      </c>
      <c r="AE707" s="34">
        <v>0</v>
      </c>
      <c r="AF707" s="34"/>
      <c r="AG707" s="34">
        <v>665002.67436960002</v>
      </c>
      <c r="AH707" s="34">
        <v>0</v>
      </c>
      <c r="AI707" s="34">
        <v>0</v>
      </c>
      <c r="AJ707" s="34">
        <v>0</v>
      </c>
      <c r="AK707" s="34">
        <v>0</v>
      </c>
      <c r="AL707" s="34">
        <v>15395294.52263166</v>
      </c>
      <c r="AM707" s="34">
        <v>5573480.1550000012</v>
      </c>
      <c r="AN707" s="39">
        <v>576060.78690000006</v>
      </c>
      <c r="AO707" s="40">
        <v>1101169.9078093402</v>
      </c>
      <c r="AP707" s="114">
        <f>+N707-'Приложение №2'!E707</f>
        <v>0</v>
      </c>
      <c r="AQ707" s="1">
        <v>3399852.93</v>
      </c>
      <c r="AR707" s="1">
        <f t="shared" si="247"/>
        <v>828191.60099999979</v>
      </c>
      <c r="AS707" s="1">
        <f>+(K707*13.29+L707*22.52)*12*30</f>
        <v>29230291.799999993</v>
      </c>
      <c r="AT707" s="36">
        <f t="shared" si="230"/>
        <v>0</v>
      </c>
      <c r="AU707" s="36">
        <f>+P707-'[10]Приложение №1'!$P684</f>
        <v>0</v>
      </c>
      <c r="AV707" s="36">
        <f>+Q707-'[10]Приложение №1'!$Q684</f>
        <v>0</v>
      </c>
      <c r="AW707" s="36">
        <f>+R707-'[10]Приложение №1'!$R684</f>
        <v>0</v>
      </c>
      <c r="AX707" s="36">
        <f>+S707-'[10]Приложение №1'!$S684</f>
        <v>0</v>
      </c>
      <c r="AY707" s="36">
        <f>+T707-'[10]Приложение №1'!$T684</f>
        <v>0</v>
      </c>
    </row>
    <row r="708" spans="1:51" x14ac:dyDescent="0.25">
      <c r="A708" s="100">
        <f t="shared" si="241"/>
        <v>692</v>
      </c>
      <c r="B708" s="101">
        <f t="shared" si="242"/>
        <v>237</v>
      </c>
      <c r="C708" s="92" t="s">
        <v>51</v>
      </c>
      <c r="D708" s="92" t="s">
        <v>252</v>
      </c>
      <c r="E708" s="93">
        <v>1983</v>
      </c>
      <c r="F708" s="93">
        <v>2015</v>
      </c>
      <c r="G708" s="93" t="s">
        <v>45</v>
      </c>
      <c r="H708" s="93">
        <v>9</v>
      </c>
      <c r="I708" s="93">
        <v>1</v>
      </c>
      <c r="J708" s="52">
        <v>5368</v>
      </c>
      <c r="K708" s="52">
        <v>4278.88</v>
      </c>
      <c r="L708" s="52">
        <v>61.4</v>
      </c>
      <c r="M708" s="94">
        <v>194</v>
      </c>
      <c r="N708" s="78">
        <f t="shared" si="245"/>
        <v>4344120.7939999998</v>
      </c>
      <c r="O708" s="52"/>
      <c r="P708" s="79"/>
      <c r="Q708" s="79"/>
      <c r="R708" s="79">
        <f t="shared" si="248"/>
        <v>3029155.0006399998</v>
      </c>
      <c r="S708" s="79">
        <f>+'Приложение №2'!E708-'Приложение №1'!R708</f>
        <v>1314965.79336</v>
      </c>
      <c r="T708" s="79">
        <v>0</v>
      </c>
      <c r="U708" s="79">
        <f t="shared" si="229"/>
        <v>1015.2471660808435</v>
      </c>
      <c r="V708" s="79">
        <v>1405.2830200640001</v>
      </c>
      <c r="W708" s="95" t="s">
        <v>623</v>
      </c>
      <c r="X708" s="36" t="e">
        <f>+#REF!-'[1]Приложение №1'!$P832</f>
        <v>#REF!</v>
      </c>
      <c r="Z708" s="38">
        <f t="shared" si="240"/>
        <v>4881034.5999999996</v>
      </c>
      <c r="AA708" s="34">
        <v>0</v>
      </c>
      <c r="AB708" s="34">
        <v>0</v>
      </c>
      <c r="AC708" s="34">
        <v>4251156.6090083998</v>
      </c>
      <c r="AD708" s="34">
        <v>0</v>
      </c>
      <c r="AE708" s="34">
        <v>0</v>
      </c>
      <c r="AF708" s="34"/>
      <c r="AG708" s="34">
        <v>0</v>
      </c>
      <c r="AH708" s="34">
        <v>0</v>
      </c>
      <c r="AI708" s="34">
        <v>0</v>
      </c>
      <c r="AJ708" s="34">
        <v>0</v>
      </c>
      <c r="AK708" s="34">
        <v>0</v>
      </c>
      <c r="AL708" s="34">
        <v>0</v>
      </c>
      <c r="AM708" s="34">
        <v>488103.45999999996</v>
      </c>
      <c r="AN708" s="39">
        <v>48810.345999999998</v>
      </c>
      <c r="AO708" s="40">
        <v>92964.184991599992</v>
      </c>
      <c r="AP708" s="114">
        <f>+N708-'Приложение №2'!E708</f>
        <v>0</v>
      </c>
      <c r="AQ708" s="1">
        <v>2435014.7599999998</v>
      </c>
      <c r="AR708" s="1">
        <f t="shared" si="247"/>
        <v>594140.24063999997</v>
      </c>
      <c r="AS708" s="1">
        <f>+(K708*13.29+L708*22.52)*12*30</f>
        <v>20969655.551999997</v>
      </c>
      <c r="AT708" s="36">
        <f t="shared" si="230"/>
        <v>-19654689.758639999</v>
      </c>
      <c r="AU708" s="36">
        <f>+P708-'[10]Приложение №1'!$P685</f>
        <v>0</v>
      </c>
      <c r="AV708" s="36">
        <f>+Q708-'[10]Приложение №1'!$Q685</f>
        <v>0</v>
      </c>
      <c r="AW708" s="36">
        <f>+R708-'[10]Приложение №1'!$R685</f>
        <v>0</v>
      </c>
      <c r="AX708" s="36">
        <f>+S708-'[10]Приложение №1'!$S685</f>
        <v>0</v>
      </c>
      <c r="AY708" s="36">
        <f>+T708-'[10]Приложение №1'!$T685</f>
        <v>0</v>
      </c>
    </row>
    <row r="709" spans="1:51" x14ac:dyDescent="0.25">
      <c r="A709" s="100">
        <f t="shared" si="241"/>
        <v>693</v>
      </c>
      <c r="B709" s="101">
        <f t="shared" si="242"/>
        <v>238</v>
      </c>
      <c r="C709" s="92" t="s">
        <v>51</v>
      </c>
      <c r="D709" s="92" t="s">
        <v>516</v>
      </c>
      <c r="E709" s="93">
        <v>1992</v>
      </c>
      <c r="F709" s="93">
        <v>2013</v>
      </c>
      <c r="G709" s="93" t="s">
        <v>45</v>
      </c>
      <c r="H709" s="93">
        <v>9</v>
      </c>
      <c r="I709" s="93">
        <v>1</v>
      </c>
      <c r="J709" s="52">
        <v>2277.4</v>
      </c>
      <c r="K709" s="52">
        <v>2020.55</v>
      </c>
      <c r="L709" s="52">
        <v>0</v>
      </c>
      <c r="M709" s="94">
        <v>98</v>
      </c>
      <c r="N709" s="78">
        <f t="shared" si="245"/>
        <v>3266851.3906</v>
      </c>
      <c r="O709" s="52"/>
      <c r="P709" s="79"/>
      <c r="Q709" s="79"/>
      <c r="R709" s="79">
        <f t="shared" si="248"/>
        <v>1485822.2269000001</v>
      </c>
      <c r="S709" s="79">
        <f>+'Приложение №2'!E709-'Приложение №1'!R709</f>
        <v>1781029.1636999999</v>
      </c>
      <c r="T709" s="79">
        <v>0</v>
      </c>
      <c r="U709" s="79">
        <f t="shared" si="229"/>
        <v>1616.8129423176858</v>
      </c>
      <c r="V709" s="79">
        <v>1406.2830200640001</v>
      </c>
      <c r="W709" s="95" t="s">
        <v>623</v>
      </c>
      <c r="X709" s="36" t="e">
        <f>+#REF!-'[1]Приложение №1'!$P1622</f>
        <v>#REF!</v>
      </c>
      <c r="Z709" s="38">
        <f t="shared" si="240"/>
        <v>9135122.7100000009</v>
      </c>
      <c r="AA709" s="34">
        <v>4658192.5833370192</v>
      </c>
      <c r="AB709" s="34">
        <v>3196940.7708411599</v>
      </c>
      <c r="AC709" s="34">
        <v>0</v>
      </c>
      <c r="AD709" s="34">
        <v>0</v>
      </c>
      <c r="AE709" s="34">
        <v>0</v>
      </c>
      <c r="AF709" s="34"/>
      <c r="AG709" s="34">
        <v>224096.45637120001</v>
      </c>
      <c r="AH709" s="34">
        <v>0</v>
      </c>
      <c r="AI709" s="34">
        <v>0</v>
      </c>
      <c r="AJ709" s="34">
        <v>0</v>
      </c>
      <c r="AK709" s="34">
        <v>0</v>
      </c>
      <c r="AL709" s="34">
        <v>0</v>
      </c>
      <c r="AM709" s="34">
        <v>787865.27960000001</v>
      </c>
      <c r="AN709" s="39">
        <v>91351.227099999989</v>
      </c>
      <c r="AO709" s="40">
        <v>176676.39275062</v>
      </c>
      <c r="AP709" s="114">
        <f>+N709-'Приложение №2'!E709</f>
        <v>0</v>
      </c>
      <c r="AQ709" s="1">
        <v>1211920.51</v>
      </c>
      <c r="AR709" s="1">
        <f t="shared" si="247"/>
        <v>273901.7169</v>
      </c>
      <c r="AS709" s="1">
        <f>+(K709*13.29+L709*22.52)*12*30</f>
        <v>9667119.4199999999</v>
      </c>
      <c r="AT709" s="36">
        <f t="shared" si="230"/>
        <v>-7886090.2563000005</v>
      </c>
      <c r="AU709" s="36">
        <f>+P709-'[10]Приложение №1'!$P686</f>
        <v>0</v>
      </c>
      <c r="AV709" s="36">
        <f>+Q709-'[10]Приложение №1'!$Q686</f>
        <v>0</v>
      </c>
      <c r="AW709" s="36">
        <f>+R709-'[10]Приложение №1'!$R686</f>
        <v>0</v>
      </c>
      <c r="AX709" s="36">
        <f>+S709-'[10]Приложение №1'!$S686</f>
        <v>0</v>
      </c>
      <c r="AY709" s="36">
        <f>+T709-'[10]Приложение №1'!$T686</f>
        <v>0</v>
      </c>
    </row>
    <row r="710" spans="1:51" x14ac:dyDescent="0.25">
      <c r="A710" s="100">
        <f t="shared" si="241"/>
        <v>694</v>
      </c>
      <c r="B710" s="101">
        <f t="shared" si="242"/>
        <v>239</v>
      </c>
      <c r="C710" s="92" t="s">
        <v>51</v>
      </c>
      <c r="D710" s="92" t="s">
        <v>517</v>
      </c>
      <c r="E710" s="93">
        <v>1992</v>
      </c>
      <c r="F710" s="93">
        <v>2015</v>
      </c>
      <c r="G710" s="93" t="s">
        <v>45</v>
      </c>
      <c r="H710" s="93">
        <v>9</v>
      </c>
      <c r="I710" s="93">
        <v>1</v>
      </c>
      <c r="J710" s="52">
        <v>2197.1999999999998</v>
      </c>
      <c r="K710" s="52">
        <v>1934.5</v>
      </c>
      <c r="L710" s="52">
        <v>60.3</v>
      </c>
      <c r="M710" s="94">
        <v>70</v>
      </c>
      <c r="N710" s="78">
        <f t="shared" si="245"/>
        <v>3137273.6384000005</v>
      </c>
      <c r="O710" s="52"/>
      <c r="P710" s="79"/>
      <c r="Q710" s="79"/>
      <c r="R710" s="79">
        <f t="shared" si="248"/>
        <v>1415988.7621999998</v>
      </c>
      <c r="S710" s="79">
        <f>+'Приложение №2'!E710-'Приложение №1'!R710</f>
        <v>1721284.8762000003</v>
      </c>
      <c r="T710" s="79">
        <v>2.3283064365386963E-10</v>
      </c>
      <c r="U710" s="79">
        <f t="shared" si="229"/>
        <v>1621.7491023003363</v>
      </c>
      <c r="V710" s="79">
        <v>1407.2830200640001</v>
      </c>
      <c r="W710" s="95" t="s">
        <v>623</v>
      </c>
      <c r="X710" s="36" t="e">
        <f>+#REF!-'[1]Приложение №1'!$P1623</f>
        <v>#REF!</v>
      </c>
      <c r="Z710" s="38">
        <f t="shared" si="240"/>
        <v>8772783.4000000022</v>
      </c>
      <c r="AA710" s="34">
        <v>4473428.0922458405</v>
      </c>
      <c r="AB710" s="34">
        <v>3070135.98253824</v>
      </c>
      <c r="AC710" s="34">
        <v>0</v>
      </c>
      <c r="AD710" s="34">
        <v>0</v>
      </c>
      <c r="AE710" s="34">
        <v>0</v>
      </c>
      <c r="AF710" s="34"/>
      <c r="AG710" s="34">
        <v>215207.80125600001</v>
      </c>
      <c r="AH710" s="34">
        <v>0</v>
      </c>
      <c r="AI710" s="34">
        <v>0</v>
      </c>
      <c r="AJ710" s="34">
        <v>0</v>
      </c>
      <c r="AK710" s="34">
        <v>0</v>
      </c>
      <c r="AL710" s="34">
        <v>0</v>
      </c>
      <c r="AM710" s="34">
        <v>756615.06319999998</v>
      </c>
      <c r="AN710" s="39">
        <v>87727.834000000003</v>
      </c>
      <c r="AO710" s="40">
        <v>169668.62675992004</v>
      </c>
      <c r="AP710" s="114">
        <f>+N710-'Приложение №2'!E710</f>
        <v>0</v>
      </c>
      <c r="AQ710" s="1">
        <v>1139900.6599999999</v>
      </c>
      <c r="AR710" s="1">
        <f t="shared" si="247"/>
        <v>276088.10219999996</v>
      </c>
      <c r="AS710" s="1">
        <f>+(K710*13.29+L710*22.52)*12*30</f>
        <v>9744285.959999999</v>
      </c>
      <c r="AT710" s="36">
        <f t="shared" si="230"/>
        <v>-8023001.0837999992</v>
      </c>
      <c r="AU710" s="36">
        <f>+P710-'[10]Приложение №1'!$P687</f>
        <v>0</v>
      </c>
      <c r="AV710" s="36">
        <f>+Q710-'[10]Приложение №1'!$Q687</f>
        <v>0</v>
      </c>
      <c r="AW710" s="36">
        <f>+R710-'[10]Приложение №1'!$R687</f>
        <v>0</v>
      </c>
      <c r="AX710" s="36">
        <f>+S710-'[10]Приложение №1'!$S687</f>
        <v>0</v>
      </c>
      <c r="AY710" s="36">
        <f>+T710-'[10]Приложение №1'!$T687</f>
        <v>0</v>
      </c>
    </row>
    <row r="711" spans="1:51" x14ac:dyDescent="0.25">
      <c r="A711" s="100">
        <f t="shared" si="241"/>
        <v>695</v>
      </c>
      <c r="B711" s="101">
        <f t="shared" si="242"/>
        <v>240</v>
      </c>
      <c r="C711" s="92" t="s">
        <v>51</v>
      </c>
      <c r="D711" s="92" t="s">
        <v>518</v>
      </c>
      <c r="E711" s="93">
        <v>1991</v>
      </c>
      <c r="F711" s="93">
        <v>2012</v>
      </c>
      <c r="G711" s="93" t="s">
        <v>45</v>
      </c>
      <c r="H711" s="93">
        <v>9</v>
      </c>
      <c r="I711" s="93">
        <v>1</v>
      </c>
      <c r="J711" s="52">
        <v>2282.58</v>
      </c>
      <c r="K711" s="52">
        <v>1973.3</v>
      </c>
      <c r="L711" s="52">
        <v>54.5</v>
      </c>
      <c r="M711" s="94">
        <v>71</v>
      </c>
      <c r="N711" s="78">
        <f t="shared" si="245"/>
        <v>3602238.3189560003</v>
      </c>
      <c r="O711" s="52"/>
      <c r="P711" s="79"/>
      <c r="Q711" s="79"/>
      <c r="R711" s="79">
        <f t="shared" si="248"/>
        <v>0</v>
      </c>
      <c r="S711" s="79">
        <f>+'Приложение №2'!E711-'Приложение №1'!R711</f>
        <v>3602238.3189560003</v>
      </c>
      <c r="T711" s="79">
        <v>0</v>
      </c>
      <c r="U711" s="79">
        <f t="shared" si="229"/>
        <v>1825.4894435493845</v>
      </c>
      <c r="V711" s="79">
        <v>1408.2830200640001</v>
      </c>
      <c r="W711" s="95" t="s">
        <v>623</v>
      </c>
      <c r="X711" s="36" t="e">
        <f>+#REF!-'[1]Приложение №1'!$P1859</f>
        <v>#REF!</v>
      </c>
      <c r="Z711" s="38">
        <f t="shared" si="240"/>
        <v>11449528.669999998</v>
      </c>
      <c r="AA711" s="34">
        <v>4690983.077540759</v>
      </c>
      <c r="AB711" s="34">
        <v>3219445.0464132596</v>
      </c>
      <c r="AC711" s="34">
        <v>1959734.4140967599</v>
      </c>
      <c r="AD711" s="34">
        <v>0</v>
      </c>
      <c r="AE711" s="34">
        <v>0</v>
      </c>
      <c r="AF711" s="34"/>
      <c r="AG711" s="34">
        <v>225673.94234783997</v>
      </c>
      <c r="AH711" s="34">
        <v>0</v>
      </c>
      <c r="AI711" s="34">
        <v>0</v>
      </c>
      <c r="AJ711" s="34">
        <v>0</v>
      </c>
      <c r="AK711" s="34">
        <v>0</v>
      </c>
      <c r="AL711" s="34">
        <v>0</v>
      </c>
      <c r="AM711" s="34">
        <v>1018421.4066000001</v>
      </c>
      <c r="AN711" s="39">
        <v>114495.28669999998</v>
      </c>
      <c r="AO711" s="40">
        <v>220775.49630137999</v>
      </c>
      <c r="AP711" s="114">
        <f>+N711-'Приложение №2'!E711</f>
        <v>0</v>
      </c>
      <c r="AQ711" s="36">
        <f>908232.22-R423</f>
        <v>-280015.46940000006</v>
      </c>
      <c r="AR711" s="1">
        <f t="shared" si="247"/>
        <v>280015.4694</v>
      </c>
      <c r="AS711" s="1">
        <f>+(K711*13.29+L711*22.52)*12*30-S423</f>
        <v>8878545.0139860008</v>
      </c>
      <c r="AT711" s="36">
        <f t="shared" si="230"/>
        <v>-5276306.6950300001</v>
      </c>
      <c r="AU711" s="36">
        <f>+P711-'[10]Приложение №1'!$P688</f>
        <v>0</v>
      </c>
      <c r="AV711" s="36">
        <f>+Q711-'[10]Приложение №1'!$Q688</f>
        <v>0</v>
      </c>
      <c r="AW711" s="36">
        <f>+R711-'[10]Приложение №1'!$R688</f>
        <v>0</v>
      </c>
      <c r="AX711" s="36">
        <f>+S711-'[10]Приложение №1'!$S688</f>
        <v>0</v>
      </c>
      <c r="AY711" s="36">
        <f>+T711-'[10]Приложение №1'!$T688</f>
        <v>0</v>
      </c>
    </row>
    <row r="712" spans="1:51" s="43" customFormat="1" x14ac:dyDescent="0.25">
      <c r="A712" s="100">
        <f t="shared" si="241"/>
        <v>696</v>
      </c>
      <c r="B712" s="101">
        <f t="shared" si="242"/>
        <v>241</v>
      </c>
      <c r="C712" s="92" t="s">
        <v>51</v>
      </c>
      <c r="D712" s="92" t="s">
        <v>661</v>
      </c>
      <c r="E712" s="93" t="s">
        <v>632</v>
      </c>
      <c r="F712" s="93" t="s">
        <v>632</v>
      </c>
      <c r="G712" s="93" t="s">
        <v>574</v>
      </c>
      <c r="H712" s="93" t="s">
        <v>575</v>
      </c>
      <c r="I712" s="93" t="s">
        <v>580</v>
      </c>
      <c r="J712" s="52">
        <v>2491.9</v>
      </c>
      <c r="K712" s="52">
        <v>1556.5</v>
      </c>
      <c r="L712" s="52">
        <v>0</v>
      </c>
      <c r="M712" s="94">
        <v>87</v>
      </c>
      <c r="N712" s="78">
        <f t="shared" si="245"/>
        <v>3591360</v>
      </c>
      <c r="O712" s="52">
        <v>0</v>
      </c>
      <c r="P712" s="79"/>
      <c r="Q712" s="79">
        <v>0</v>
      </c>
      <c r="R712" s="79">
        <f t="shared" si="248"/>
        <v>770202.03700000001</v>
      </c>
      <c r="S712" s="79">
        <f>+'Приложение №2'!E712-'Приложение №1'!R712</f>
        <v>2821157.963</v>
      </c>
      <c r="T712" s="79">
        <v>0</v>
      </c>
      <c r="U712" s="79">
        <f t="shared" si="229"/>
        <v>2307.330549309348</v>
      </c>
      <c r="V712" s="79">
        <v>1409.2830200640001</v>
      </c>
      <c r="W712" s="95" t="s">
        <v>623</v>
      </c>
      <c r="X712" s="43">
        <v>387429.28</v>
      </c>
      <c r="Y712" s="43">
        <f>+(K712*12.08+L712*20.47)*12</f>
        <v>225630.24</v>
      </c>
      <c r="AA712" s="44">
        <f>+N712-'[4]Приложение № 2'!E655</f>
        <v>-2358424.1576571837</v>
      </c>
      <c r="AD712" s="44">
        <f>+N712-'[4]Приложение № 2'!E655</f>
        <v>-2358424.1576571837</v>
      </c>
      <c r="AP712" s="114">
        <f>+N712-'Приложение №2'!E712</f>
        <v>0</v>
      </c>
      <c r="AQ712" s="43">
        <v>559206.01</v>
      </c>
      <c r="AR712" s="1">
        <f t="shared" si="247"/>
        <v>210996.027</v>
      </c>
      <c r="AS712" s="1">
        <f>+(K712*13.29+L712*22.52)*12*30</f>
        <v>7446918.5999999996</v>
      </c>
      <c r="AT712" s="36">
        <f t="shared" si="230"/>
        <v>-4625760.6370000001</v>
      </c>
      <c r="AU712" s="36">
        <f>+P712-'[10]Приложение №1'!$P689</f>
        <v>0</v>
      </c>
      <c r="AV712" s="36">
        <f>+Q712-'[10]Приложение №1'!$Q689</f>
        <v>0</v>
      </c>
      <c r="AW712" s="36">
        <f>+R712-'[10]Приложение №1'!$R689</f>
        <v>0</v>
      </c>
      <c r="AX712" s="36">
        <f>+S712-'[10]Приложение №1'!$S689</f>
        <v>0</v>
      </c>
      <c r="AY712" s="36">
        <f>+T712-'[10]Приложение №1'!$T689</f>
        <v>0</v>
      </c>
    </row>
    <row r="713" spans="1:51" x14ac:dyDescent="0.25">
      <c r="A713" s="100">
        <f t="shared" si="241"/>
        <v>697</v>
      </c>
      <c r="B713" s="101">
        <f t="shared" si="242"/>
        <v>242</v>
      </c>
      <c r="C713" s="92" t="s">
        <v>103</v>
      </c>
      <c r="D713" s="92" t="s">
        <v>428</v>
      </c>
      <c r="E713" s="93">
        <v>1990</v>
      </c>
      <c r="F713" s="93">
        <v>2014</v>
      </c>
      <c r="G713" s="93" t="s">
        <v>52</v>
      </c>
      <c r="H713" s="93">
        <v>5</v>
      </c>
      <c r="I713" s="93">
        <v>2</v>
      </c>
      <c r="J713" s="52">
        <v>2213.5</v>
      </c>
      <c r="K713" s="52">
        <v>2213.5</v>
      </c>
      <c r="L713" s="52">
        <v>0</v>
      </c>
      <c r="M713" s="94">
        <v>93</v>
      </c>
      <c r="N713" s="78">
        <f t="shared" si="245"/>
        <v>6448840.0972000007</v>
      </c>
      <c r="O713" s="52"/>
      <c r="P713" s="79"/>
      <c r="Q713" s="79"/>
      <c r="R713" s="79">
        <f t="shared" si="248"/>
        <v>994262.34</v>
      </c>
      <c r="S713" s="79">
        <f>+'Приложение №2'!E713-'Приложение №1'!R713</f>
        <v>5454577.7572000008</v>
      </c>
      <c r="T713" s="79">
        <v>0</v>
      </c>
      <c r="U713" s="79">
        <f t="shared" si="229"/>
        <v>2913.4131905127629</v>
      </c>
      <c r="V713" s="79">
        <v>1410.2830200640001</v>
      </c>
      <c r="W713" s="95" t="s">
        <v>623</v>
      </c>
      <c r="X713" s="36" t="e">
        <f>+#REF!-'[1]Приложение №1'!$P1209</f>
        <v>#REF!</v>
      </c>
      <c r="Z713" s="38">
        <f>SUM(AA713:AO713)</f>
        <v>7131894.3900000006</v>
      </c>
      <c r="AA713" s="34">
        <v>3861288.8462639404</v>
      </c>
      <c r="AB713" s="34">
        <v>2292533.9415640198</v>
      </c>
      <c r="AC713" s="34">
        <v>0</v>
      </c>
      <c r="AD713" s="34">
        <v>0</v>
      </c>
      <c r="AE713" s="34">
        <v>0</v>
      </c>
      <c r="AF713" s="34"/>
      <c r="AG713" s="34">
        <v>157012.13129196005</v>
      </c>
      <c r="AH713" s="34">
        <v>0</v>
      </c>
      <c r="AI713" s="34">
        <v>0</v>
      </c>
      <c r="AJ713" s="34">
        <v>0</v>
      </c>
      <c r="AK713" s="34">
        <v>0</v>
      </c>
      <c r="AL713" s="34">
        <v>0</v>
      </c>
      <c r="AM713" s="34">
        <v>611735.34889999998</v>
      </c>
      <c r="AN713" s="39">
        <v>71318.943900000013</v>
      </c>
      <c r="AO713" s="40">
        <v>138005.17808008002</v>
      </c>
      <c r="AP713" s="114">
        <f>+N713-'Приложение №2'!E713</f>
        <v>0</v>
      </c>
      <c r="AQ713" s="41">
        <v>768485.34</v>
      </c>
      <c r="AR713" s="1">
        <f t="shared" ref="AR713:AR723" si="249">+(K713*10+L713*20)*12*0.85</f>
        <v>225777</v>
      </c>
      <c r="AS713" s="1">
        <f>+(K713*10+L713*20)*12*30</f>
        <v>7968600</v>
      </c>
      <c r="AT713" s="36">
        <f t="shared" si="230"/>
        <v>-2514022.2427999992</v>
      </c>
      <c r="AU713" s="36">
        <f>+P713-'[10]Приложение №1'!$P690</f>
        <v>0</v>
      </c>
      <c r="AV713" s="36">
        <f>+Q713-'[10]Приложение №1'!$Q690</f>
        <v>0</v>
      </c>
      <c r="AW713" s="36">
        <f>+R713-'[10]Приложение №1'!$R690</f>
        <v>0</v>
      </c>
      <c r="AX713" s="36">
        <f>+S713-'[10]Приложение №1'!$S690</f>
        <v>0</v>
      </c>
      <c r="AY713" s="36">
        <f>+T713-'[10]Приложение №1'!$T690</f>
        <v>0</v>
      </c>
    </row>
    <row r="714" spans="1:51" x14ac:dyDescent="0.25">
      <c r="A714" s="100">
        <f t="shared" si="241"/>
        <v>698</v>
      </c>
      <c r="B714" s="101">
        <f t="shared" si="242"/>
        <v>243</v>
      </c>
      <c r="C714" s="92" t="s">
        <v>104</v>
      </c>
      <c r="D714" s="92" t="s">
        <v>431</v>
      </c>
      <c r="E714" s="93">
        <v>1985</v>
      </c>
      <c r="F714" s="93">
        <v>1985</v>
      </c>
      <c r="G714" s="93" t="s">
        <v>45</v>
      </c>
      <c r="H714" s="93">
        <v>5</v>
      </c>
      <c r="I714" s="93">
        <v>1</v>
      </c>
      <c r="J714" s="52">
        <v>3093.6</v>
      </c>
      <c r="K714" s="52">
        <v>1867</v>
      </c>
      <c r="L714" s="52">
        <v>323</v>
      </c>
      <c r="M714" s="94">
        <v>98</v>
      </c>
      <c r="N714" s="78">
        <f t="shared" si="245"/>
        <v>7325775.6327</v>
      </c>
      <c r="O714" s="52"/>
      <c r="P714" s="79">
        <v>1931757.0175000001</v>
      </c>
      <c r="Q714" s="79"/>
      <c r="R714" s="79">
        <f>+AR714</f>
        <v>256326</v>
      </c>
      <c r="S714" s="79">
        <f>+AS714</f>
        <v>4551091.2824605983</v>
      </c>
      <c r="T714" s="79">
        <f>+'Приложение №2'!E714-'Приложение №1'!P714-'Приложение №1'!Q714-'Приложение №1'!R714-'Приложение №1'!S714</f>
        <v>586601.33273940161</v>
      </c>
      <c r="U714" s="79">
        <f t="shared" si="229"/>
        <v>3923.8219778789503</v>
      </c>
      <c r="V714" s="79">
        <v>1411.2830200640001</v>
      </c>
      <c r="W714" s="95" t="s">
        <v>623</v>
      </c>
      <c r="X714" s="36" t="e">
        <f>+#REF!-'[1]Приложение №1'!$P1554</f>
        <v>#REF!</v>
      </c>
      <c r="Z714" s="38">
        <f>SUM(AA714:AO714)</f>
        <v>25777981.720000003</v>
      </c>
      <c r="AA714" s="34">
        <v>6939898.4786422197</v>
      </c>
      <c r="AB714" s="34">
        <v>2544879.30231024</v>
      </c>
      <c r="AC714" s="34">
        <v>0</v>
      </c>
      <c r="AD714" s="34">
        <v>0</v>
      </c>
      <c r="AE714" s="34">
        <v>0</v>
      </c>
      <c r="AF714" s="34"/>
      <c r="AG714" s="34">
        <v>229105.55551800001</v>
      </c>
      <c r="AH714" s="34">
        <v>0</v>
      </c>
      <c r="AI714" s="34">
        <v>13056187.249110602</v>
      </c>
      <c r="AJ714" s="34">
        <v>0</v>
      </c>
      <c r="AK714" s="34">
        <v>0</v>
      </c>
      <c r="AL714" s="34">
        <v>0</v>
      </c>
      <c r="AM714" s="34">
        <v>2252195.9907</v>
      </c>
      <c r="AN714" s="39">
        <v>257779.81719999999</v>
      </c>
      <c r="AO714" s="40">
        <v>497935.32651894004</v>
      </c>
      <c r="AP714" s="114">
        <f>+N714-'Приложение №2'!E714</f>
        <v>0</v>
      </c>
      <c r="AQ714" s="36">
        <f>1012034.26-R430</f>
        <v>-256326</v>
      </c>
      <c r="AR714" s="1">
        <f t="shared" si="249"/>
        <v>256326</v>
      </c>
      <c r="AS714" s="1">
        <f>+(K714*10+L714*20)*12*30-S430</f>
        <v>4551091.2824605983</v>
      </c>
      <c r="AT714" s="36">
        <f t="shared" si="230"/>
        <v>0</v>
      </c>
      <c r="AU714" s="36">
        <f>+P714-'[10]Приложение №1'!$P691</f>
        <v>0</v>
      </c>
      <c r="AV714" s="36">
        <f>+Q714-'[10]Приложение №1'!$Q691</f>
        <v>0</v>
      </c>
      <c r="AW714" s="36">
        <f>+R714-'[10]Приложение №1'!$R691</f>
        <v>0</v>
      </c>
      <c r="AX714" s="36">
        <f>+S714-'[10]Приложение №1'!$S691</f>
        <v>0</v>
      </c>
      <c r="AY714" s="36">
        <f>+T714-'[10]Приложение №1'!$T691</f>
        <v>0</v>
      </c>
    </row>
    <row r="715" spans="1:51" x14ac:dyDescent="0.25">
      <c r="A715" s="100">
        <f t="shared" si="241"/>
        <v>699</v>
      </c>
      <c r="B715" s="101">
        <f t="shared" si="242"/>
        <v>244</v>
      </c>
      <c r="C715" s="92" t="s">
        <v>104</v>
      </c>
      <c r="D715" s="92" t="s">
        <v>432</v>
      </c>
      <c r="E715" s="93">
        <v>1985</v>
      </c>
      <c r="F715" s="93">
        <v>1985</v>
      </c>
      <c r="G715" s="93" t="s">
        <v>45</v>
      </c>
      <c r="H715" s="93">
        <v>5</v>
      </c>
      <c r="I715" s="93">
        <v>1</v>
      </c>
      <c r="J715" s="52">
        <v>3037</v>
      </c>
      <c r="K715" s="52">
        <v>2290.6999999999998</v>
      </c>
      <c r="L715" s="52">
        <v>275.7</v>
      </c>
      <c r="M715" s="94">
        <v>125</v>
      </c>
      <c r="N715" s="78">
        <f t="shared" si="245"/>
        <v>7269616.2805000003</v>
      </c>
      <c r="O715" s="52"/>
      <c r="P715" s="79">
        <v>1004622.6900000002</v>
      </c>
      <c r="Q715" s="79"/>
      <c r="R715" s="79">
        <f t="shared" ref="R715:R723" si="250">+AQ715+AR715</f>
        <v>590869.3600000001</v>
      </c>
      <c r="S715" s="79">
        <f t="shared" ref="S715:S721" si="251">+AS715</f>
        <v>4537489.25</v>
      </c>
      <c r="T715" s="79">
        <f>+'Приложение №2'!E715-'Приложение №1'!P715-'Приложение №1'!R715-'Приложение №1'!S715</f>
        <v>1136634.9804999996</v>
      </c>
      <c r="U715" s="79">
        <f t="shared" si="229"/>
        <v>3173.5348498275639</v>
      </c>
      <c r="V715" s="79">
        <v>1412.2830200640001</v>
      </c>
      <c r="W715" s="95" t="s">
        <v>623</v>
      </c>
      <c r="X715" s="36" t="e">
        <f>+#REF!-'[1]Приложение №1'!$P1228</f>
        <v>#REF!</v>
      </c>
      <c r="Z715" s="38">
        <f>SUM(AA715:AO715)</f>
        <v>25580367.880000003</v>
      </c>
      <c r="AA715" s="34">
        <v>6886697.2620973801</v>
      </c>
      <c r="AB715" s="34">
        <v>2525370.28109184</v>
      </c>
      <c r="AC715" s="34">
        <v>0</v>
      </c>
      <c r="AD715" s="34">
        <v>0</v>
      </c>
      <c r="AE715" s="34">
        <v>0</v>
      </c>
      <c r="AF715" s="34"/>
      <c r="AG715" s="34">
        <v>227349.22999992</v>
      </c>
      <c r="AH715" s="34">
        <v>0</v>
      </c>
      <c r="AI715" s="34">
        <v>12956098.599171</v>
      </c>
      <c r="AJ715" s="34">
        <v>0</v>
      </c>
      <c r="AK715" s="34">
        <v>0</v>
      </c>
      <c r="AL715" s="34">
        <v>0</v>
      </c>
      <c r="AM715" s="34">
        <v>2234930.6713</v>
      </c>
      <c r="AN715" s="39">
        <v>255803.67880000002</v>
      </c>
      <c r="AO715" s="40">
        <v>494118.15753986</v>
      </c>
      <c r="AP715" s="114">
        <f>+N715-'Приложение №2'!E715</f>
        <v>0</v>
      </c>
      <c r="AQ715" s="1">
        <f>1087767.84-786792.68</f>
        <v>300975.16000000003</v>
      </c>
      <c r="AR715" s="1">
        <f t="shared" si="249"/>
        <v>289894.2</v>
      </c>
      <c r="AS715" s="1">
        <f>+(K715*10+L715*20)*12*30-5694070.75</f>
        <v>4537489.25</v>
      </c>
      <c r="AT715" s="36">
        <f t="shared" si="230"/>
        <v>0</v>
      </c>
      <c r="AU715" s="36">
        <f>+P715-'[10]Приложение №1'!$P692</f>
        <v>0</v>
      </c>
      <c r="AV715" s="36">
        <f>+Q715-'[10]Приложение №1'!$Q692</f>
        <v>0</v>
      </c>
      <c r="AW715" s="36">
        <f>+R715-'[10]Приложение №1'!$R692</f>
        <v>0</v>
      </c>
      <c r="AX715" s="36">
        <f>+S715-'[10]Приложение №1'!$S692</f>
        <v>0</v>
      </c>
      <c r="AY715" s="36">
        <f>+T715-'[10]Приложение №1'!$T692</f>
        <v>0</v>
      </c>
    </row>
    <row r="716" spans="1:51" s="43" customFormat="1" x14ac:dyDescent="0.25">
      <c r="A716" s="100">
        <f t="shared" si="241"/>
        <v>700</v>
      </c>
      <c r="B716" s="101">
        <f t="shared" si="242"/>
        <v>245</v>
      </c>
      <c r="C716" s="92" t="s">
        <v>633</v>
      </c>
      <c r="D716" s="92" t="s">
        <v>704</v>
      </c>
      <c r="E716" s="93" t="s">
        <v>605</v>
      </c>
      <c r="F716" s="93" t="s">
        <v>605</v>
      </c>
      <c r="G716" s="93" t="s">
        <v>574</v>
      </c>
      <c r="H716" s="93" t="s">
        <v>583</v>
      </c>
      <c r="I716" s="93" t="s">
        <v>583</v>
      </c>
      <c r="J716" s="52">
        <v>2120.65</v>
      </c>
      <c r="K716" s="52">
        <v>1602.1</v>
      </c>
      <c r="L716" s="52">
        <v>58.3</v>
      </c>
      <c r="M716" s="94">
        <v>76</v>
      </c>
      <c r="N716" s="78">
        <f t="shared" si="245"/>
        <v>13493543.713220477</v>
      </c>
      <c r="O716" s="52">
        <v>0</v>
      </c>
      <c r="P716" s="79">
        <v>1061810.4948814395</v>
      </c>
      <c r="Q716" s="79">
        <v>0</v>
      </c>
      <c r="R716" s="79">
        <f t="shared" si="250"/>
        <v>735428.12</v>
      </c>
      <c r="S716" s="79">
        <f t="shared" si="251"/>
        <v>6187320</v>
      </c>
      <c r="T716" s="79">
        <f>+'Приложение №2'!E716-'Приложение №1'!P716-'Приложение №1'!R716-'Приложение №1'!S716</f>
        <v>5508985.098339038</v>
      </c>
      <c r="U716" s="79">
        <f t="shared" si="229"/>
        <v>8422.4104071034762</v>
      </c>
      <c r="V716" s="79">
        <v>1413.2830200640001</v>
      </c>
      <c r="W716" s="95" t="s">
        <v>623</v>
      </c>
      <c r="X716" s="43">
        <v>421077.31</v>
      </c>
      <c r="Y716" s="43">
        <f t="shared" ref="Y716:Y723" si="252">+(K716*9.1+L716*18.19)*12</f>
        <v>187675.04399999999</v>
      </c>
      <c r="AA716" s="44">
        <f>+N716-'[4]Приложение № 2'!E659</f>
        <v>-18632630.780458245</v>
      </c>
      <c r="AD716" s="44">
        <f>+N716-'[4]Приложение № 2'!E659</f>
        <v>-18632630.780458245</v>
      </c>
      <c r="AP716" s="114">
        <f>+N716-'Приложение №2'!E716</f>
        <v>0</v>
      </c>
      <c r="AQ716" s="43">
        <v>560120.72</v>
      </c>
      <c r="AR716" s="1">
        <f t="shared" si="249"/>
        <v>175307.4</v>
      </c>
      <c r="AS716" s="1">
        <f t="shared" ref="AS716:AS721" si="253">+(K716*10+L716*20)*12*30</f>
        <v>6187320</v>
      </c>
      <c r="AT716" s="36">
        <f t="shared" si="230"/>
        <v>0</v>
      </c>
      <c r="AU716" s="36">
        <f>+P716-'[10]Приложение №1'!$P693</f>
        <v>0</v>
      </c>
      <c r="AV716" s="36">
        <f>+Q716-'[10]Приложение №1'!$Q693</f>
        <v>0</v>
      </c>
      <c r="AW716" s="36">
        <f>+R716-'[10]Приложение №1'!$R693</f>
        <v>0</v>
      </c>
      <c r="AX716" s="36">
        <f>+S716-'[10]Приложение №1'!$S693</f>
        <v>0</v>
      </c>
      <c r="AY716" s="36">
        <f>+T716-'[10]Приложение №1'!$T693</f>
        <v>0</v>
      </c>
    </row>
    <row r="717" spans="1:51" s="43" customFormat="1" x14ac:dyDescent="0.25">
      <c r="A717" s="100">
        <f t="shared" si="241"/>
        <v>701</v>
      </c>
      <c r="B717" s="101">
        <f t="shared" si="242"/>
        <v>246</v>
      </c>
      <c r="C717" s="92" t="s">
        <v>633</v>
      </c>
      <c r="D717" s="92" t="s">
        <v>705</v>
      </c>
      <c r="E717" s="93" t="s">
        <v>605</v>
      </c>
      <c r="F717" s="93" t="s">
        <v>605</v>
      </c>
      <c r="G717" s="93" t="s">
        <v>574</v>
      </c>
      <c r="H717" s="93" t="s">
        <v>583</v>
      </c>
      <c r="I717" s="93" t="s">
        <v>583</v>
      </c>
      <c r="J717" s="52">
        <v>2747.6</v>
      </c>
      <c r="K717" s="52">
        <v>2270.63</v>
      </c>
      <c r="L717" s="52">
        <v>217.6</v>
      </c>
      <c r="M717" s="94">
        <v>95</v>
      </c>
      <c r="N717" s="78">
        <f t="shared" si="245"/>
        <v>17483382.935169917</v>
      </c>
      <c r="O717" s="52">
        <v>0</v>
      </c>
      <c r="P717" s="79">
        <v>1455759.210889759</v>
      </c>
      <c r="Q717" s="79">
        <v>0</v>
      </c>
      <c r="R717" s="79">
        <f t="shared" si="250"/>
        <v>961935.16</v>
      </c>
      <c r="S717" s="79">
        <f t="shared" si="251"/>
        <v>9740988.0000000019</v>
      </c>
      <c r="T717" s="79">
        <f>+'Приложение №2'!E717-'Приложение №1'!P717-'Приложение №1'!R717-'Приложение №1'!S717</f>
        <v>5324700.564280156</v>
      </c>
      <c r="U717" s="79">
        <f t="shared" si="229"/>
        <v>7699.7938612499247</v>
      </c>
      <c r="V717" s="79">
        <v>1414.2830200640001</v>
      </c>
      <c r="W717" s="95" t="s">
        <v>623</v>
      </c>
      <c r="X717" s="43">
        <v>551877.51</v>
      </c>
      <c r="Y717" s="43">
        <f t="shared" si="252"/>
        <v>295450.52399999998</v>
      </c>
      <c r="AA717" s="44">
        <f>+N717-'[4]Приложение № 2'!E660</f>
        <v>-10000928.999034911</v>
      </c>
      <c r="AD717" s="44">
        <f>+N717-'[4]Приложение № 2'!E660</f>
        <v>-10000928.999034911</v>
      </c>
      <c r="AP717" s="114">
        <f>+N717-'Приложение №2'!E717</f>
        <v>0</v>
      </c>
      <c r="AQ717" s="43">
        <v>685940.5</v>
      </c>
      <c r="AR717" s="1">
        <f t="shared" si="249"/>
        <v>275994.66000000003</v>
      </c>
      <c r="AS717" s="1">
        <f t="shared" si="253"/>
        <v>9740988.0000000019</v>
      </c>
      <c r="AT717" s="36">
        <f t="shared" si="230"/>
        <v>0</v>
      </c>
      <c r="AU717" s="36">
        <f>+P717-'[10]Приложение №1'!$P694</f>
        <v>0</v>
      </c>
      <c r="AV717" s="36">
        <f>+Q717-'[10]Приложение №1'!$Q694</f>
        <v>0</v>
      </c>
      <c r="AW717" s="36">
        <f>+R717-'[10]Приложение №1'!$R694</f>
        <v>0</v>
      </c>
      <c r="AX717" s="36">
        <f>+S717-'[10]Приложение №1'!$S694</f>
        <v>0</v>
      </c>
      <c r="AY717" s="36">
        <f>+T717-'[10]Приложение №1'!$T694</f>
        <v>0</v>
      </c>
    </row>
    <row r="718" spans="1:51" s="43" customFormat="1" x14ac:dyDescent="0.25">
      <c r="A718" s="100">
        <f t="shared" si="241"/>
        <v>702</v>
      </c>
      <c r="B718" s="101">
        <f t="shared" si="242"/>
        <v>247</v>
      </c>
      <c r="C718" s="92" t="s">
        <v>633</v>
      </c>
      <c r="D718" s="92" t="s">
        <v>707</v>
      </c>
      <c r="E718" s="93" t="s">
        <v>591</v>
      </c>
      <c r="F718" s="93" t="s">
        <v>591</v>
      </c>
      <c r="G718" s="93" t="s">
        <v>574</v>
      </c>
      <c r="H718" s="93" t="s">
        <v>583</v>
      </c>
      <c r="I718" s="93" t="s">
        <v>583</v>
      </c>
      <c r="J718" s="52">
        <v>2879</v>
      </c>
      <c r="K718" s="52">
        <v>2169.3000000000002</v>
      </c>
      <c r="L718" s="52">
        <v>217.3</v>
      </c>
      <c r="M718" s="94">
        <v>116</v>
      </c>
      <c r="N718" s="78">
        <f t="shared" si="245"/>
        <v>25951484.897758067</v>
      </c>
      <c r="O718" s="52">
        <v>0</v>
      </c>
      <c r="P718" s="79">
        <v>3458722.2639504001</v>
      </c>
      <c r="Q718" s="79">
        <v>0</v>
      </c>
      <c r="R718" s="79">
        <f t="shared" si="250"/>
        <v>922746.27</v>
      </c>
      <c r="S718" s="79">
        <f t="shared" si="251"/>
        <v>9374040</v>
      </c>
      <c r="T718" s="79">
        <f>+'Приложение №2'!E718-'Приложение №1'!P718-'Приложение №1'!R718-'Приложение №1'!S718</f>
        <v>12195976.363807667</v>
      </c>
      <c r="U718" s="79">
        <f t="shared" ref="U718:U742" si="254">N718/K718</f>
        <v>11963.06868471768</v>
      </c>
      <c r="V718" s="79">
        <v>1415.2830200640001</v>
      </c>
      <c r="W718" s="95" t="s">
        <v>623</v>
      </c>
      <c r="X718" s="43">
        <v>487955.39</v>
      </c>
      <c r="Y718" s="43">
        <f t="shared" si="252"/>
        <v>284319.804</v>
      </c>
      <c r="AA718" s="44">
        <f>+N718-'[4]Приложение № 2'!E661</f>
        <v>16498697.818999665</v>
      </c>
      <c r="AD718" s="44">
        <f>+N718-'[4]Приложение № 2'!E661</f>
        <v>16498697.818999665</v>
      </c>
      <c r="AP718" s="114">
        <f>+N718-'Приложение №2'!E718</f>
        <v>0</v>
      </c>
      <c r="AQ718" s="43">
        <v>657148.47</v>
      </c>
      <c r="AR718" s="1">
        <f t="shared" si="249"/>
        <v>265597.8</v>
      </c>
      <c r="AS718" s="1">
        <f t="shared" si="253"/>
        <v>9374040</v>
      </c>
      <c r="AT718" s="36">
        <f t="shared" si="230"/>
        <v>0</v>
      </c>
      <c r="AU718" s="36">
        <f>+P718-'[10]Приложение №1'!$P695</f>
        <v>0</v>
      </c>
      <c r="AV718" s="36">
        <f>+Q718-'[10]Приложение №1'!$Q695</f>
        <v>0</v>
      </c>
      <c r="AW718" s="36">
        <f>+R718-'[10]Приложение №1'!$R695</f>
        <v>0</v>
      </c>
      <c r="AX718" s="36">
        <f>+S718-'[10]Приложение №1'!$S695</f>
        <v>0</v>
      </c>
      <c r="AY718" s="36">
        <f>+T718-'[10]Приложение №1'!$T695</f>
        <v>0</v>
      </c>
    </row>
    <row r="719" spans="1:51" s="43" customFormat="1" x14ac:dyDescent="0.25">
      <c r="A719" s="100">
        <f t="shared" si="241"/>
        <v>703</v>
      </c>
      <c r="B719" s="101">
        <f t="shared" si="242"/>
        <v>248</v>
      </c>
      <c r="C719" s="92" t="s">
        <v>633</v>
      </c>
      <c r="D719" s="92" t="s">
        <v>706</v>
      </c>
      <c r="E719" s="93" t="s">
        <v>601</v>
      </c>
      <c r="F719" s="93" t="s">
        <v>601</v>
      </c>
      <c r="G719" s="93" t="s">
        <v>574</v>
      </c>
      <c r="H719" s="93" t="s">
        <v>586</v>
      </c>
      <c r="I719" s="93" t="s">
        <v>583</v>
      </c>
      <c r="J719" s="52">
        <v>3412.5</v>
      </c>
      <c r="K719" s="52">
        <v>2249.4</v>
      </c>
      <c r="L719" s="52">
        <v>936.2</v>
      </c>
      <c r="M719" s="94">
        <v>105</v>
      </c>
      <c r="N719" s="78">
        <f t="shared" si="245"/>
        <v>33770714.155886948</v>
      </c>
      <c r="O719" s="52">
        <v>0</v>
      </c>
      <c r="P719" s="79">
        <v>4241300.1245600004</v>
      </c>
      <c r="Q719" s="79">
        <v>0</v>
      </c>
      <c r="R719" s="79">
        <f t="shared" si="250"/>
        <v>1131941.27</v>
      </c>
      <c r="S719" s="79">
        <f t="shared" si="251"/>
        <v>14838480</v>
      </c>
      <c r="T719" s="79">
        <f>+'Приложение №2'!E719-'Приложение №1'!P719-'Приложение №1'!R719-'Приложение №1'!S719</f>
        <v>13558992.761326943</v>
      </c>
      <c r="U719" s="79">
        <f t="shared" si="254"/>
        <v>15013.209814122409</v>
      </c>
      <c r="V719" s="79">
        <v>1416.2830200640001</v>
      </c>
      <c r="W719" s="95" t="s">
        <v>623</v>
      </c>
      <c r="X719" s="43">
        <v>550816.85</v>
      </c>
      <c r="Y719" s="43">
        <f t="shared" si="252"/>
        <v>449988.21600000001</v>
      </c>
      <c r="AA719" s="44">
        <f>+N719-'[4]Приложение № 2'!E662</f>
        <v>-6994096.1197674423</v>
      </c>
      <c r="AD719" s="44">
        <f>+N719-'[4]Приложение № 2'!E662</f>
        <v>-6994096.1197674423</v>
      </c>
      <c r="AP719" s="114">
        <f>+N719-'Приложение №2'!E719</f>
        <v>0</v>
      </c>
      <c r="AQ719" s="43">
        <v>711517.67</v>
      </c>
      <c r="AR719" s="1">
        <f t="shared" si="249"/>
        <v>420423.6</v>
      </c>
      <c r="AS719" s="1">
        <f t="shared" si="253"/>
        <v>14838480</v>
      </c>
      <c r="AT719" s="36">
        <f t="shared" si="230"/>
        <v>0</v>
      </c>
      <c r="AU719" s="36">
        <f>+P719-'[10]Приложение №1'!$P696</f>
        <v>0</v>
      </c>
      <c r="AV719" s="36">
        <f>+Q719-'[10]Приложение №1'!$Q696</f>
        <v>0</v>
      </c>
      <c r="AW719" s="36">
        <f>+R719-'[10]Приложение №1'!$R696</f>
        <v>0</v>
      </c>
      <c r="AX719" s="36">
        <f>+S719-'[10]Приложение №1'!$S696</f>
        <v>0</v>
      </c>
      <c r="AY719" s="36">
        <f>+T719-'[10]Приложение №1'!$T696</f>
        <v>0</v>
      </c>
    </row>
    <row r="720" spans="1:51" s="43" customFormat="1" x14ac:dyDescent="0.25">
      <c r="A720" s="100">
        <f t="shared" si="241"/>
        <v>704</v>
      </c>
      <c r="B720" s="101">
        <f t="shared" si="242"/>
        <v>249</v>
      </c>
      <c r="C720" s="92" t="s">
        <v>633</v>
      </c>
      <c r="D720" s="92" t="s">
        <v>708</v>
      </c>
      <c r="E720" s="93" t="s">
        <v>603</v>
      </c>
      <c r="F720" s="93" t="s">
        <v>603</v>
      </c>
      <c r="G720" s="93" t="s">
        <v>574</v>
      </c>
      <c r="H720" s="93" t="s">
        <v>586</v>
      </c>
      <c r="I720" s="93" t="s">
        <v>576</v>
      </c>
      <c r="J720" s="52">
        <v>1792.2</v>
      </c>
      <c r="K720" s="52">
        <v>1275</v>
      </c>
      <c r="L720" s="52">
        <v>170.8</v>
      </c>
      <c r="M720" s="94">
        <v>51</v>
      </c>
      <c r="N720" s="78">
        <f t="shared" si="245"/>
        <v>11745078.045090696</v>
      </c>
      <c r="O720" s="52">
        <v>0</v>
      </c>
      <c r="P720" s="79">
        <v>1006870.2874999999</v>
      </c>
      <c r="Q720" s="79">
        <v>0</v>
      </c>
      <c r="R720" s="79">
        <f t="shared" si="250"/>
        <v>616679.91</v>
      </c>
      <c r="S720" s="79">
        <f t="shared" si="251"/>
        <v>5819760</v>
      </c>
      <c r="T720" s="79">
        <f>+'Приложение №2'!E720-'Приложение №1'!P720-'Приложение №1'!R720-'Приложение №1'!S720</f>
        <v>4301767.8475906961</v>
      </c>
      <c r="U720" s="79">
        <f t="shared" si="254"/>
        <v>9211.8259177181935</v>
      </c>
      <c r="V720" s="79">
        <v>1417.2830200640001</v>
      </c>
      <c r="W720" s="95" t="s">
        <v>623</v>
      </c>
      <c r="X720" s="43">
        <v>339010.26</v>
      </c>
      <c r="Y720" s="43">
        <f t="shared" si="252"/>
        <v>176512.22400000002</v>
      </c>
      <c r="AA720" s="44">
        <f>+N720-'[4]Приложение № 2'!E663</f>
        <v>8567057.4536952991</v>
      </c>
      <c r="AD720" s="44">
        <f>+N720-'[4]Приложение № 2'!E663</f>
        <v>8567057.4536952991</v>
      </c>
      <c r="AP720" s="114">
        <f>+N720-'Приложение №2'!E720</f>
        <v>0</v>
      </c>
      <c r="AQ720" s="43">
        <v>451786.71</v>
      </c>
      <c r="AR720" s="1">
        <f t="shared" si="249"/>
        <v>164893.19999999998</v>
      </c>
      <c r="AS720" s="1">
        <f t="shared" si="253"/>
        <v>5819760</v>
      </c>
      <c r="AT720" s="36">
        <f t="shared" ref="AT720:AT742" si="255">+S720-AS720</f>
        <v>0</v>
      </c>
      <c r="AU720" s="36">
        <f>+P720-'[10]Приложение №1'!$P697</f>
        <v>0</v>
      </c>
      <c r="AV720" s="36">
        <f>+Q720-'[10]Приложение №1'!$Q697</f>
        <v>0</v>
      </c>
      <c r="AW720" s="36">
        <f>+R720-'[10]Приложение №1'!$R697</f>
        <v>0</v>
      </c>
      <c r="AX720" s="36">
        <f>+S720-'[10]Приложение №1'!$S697</f>
        <v>0</v>
      </c>
      <c r="AY720" s="36">
        <f>+T720-'[10]Приложение №1'!$T697</f>
        <v>0</v>
      </c>
    </row>
    <row r="721" spans="1:51" s="43" customFormat="1" x14ac:dyDescent="0.25">
      <c r="A721" s="100">
        <f t="shared" si="241"/>
        <v>705</v>
      </c>
      <c r="B721" s="101">
        <f t="shared" si="242"/>
        <v>250</v>
      </c>
      <c r="C721" s="92" t="s">
        <v>633</v>
      </c>
      <c r="D721" s="92" t="s">
        <v>709</v>
      </c>
      <c r="E721" s="93" t="s">
        <v>630</v>
      </c>
      <c r="F721" s="93" t="s">
        <v>630</v>
      </c>
      <c r="G721" s="93" t="s">
        <v>574</v>
      </c>
      <c r="H721" s="93" t="s">
        <v>586</v>
      </c>
      <c r="I721" s="93" t="s">
        <v>580</v>
      </c>
      <c r="J721" s="52">
        <v>2036.3</v>
      </c>
      <c r="K721" s="52">
        <v>1337.75</v>
      </c>
      <c r="L721" s="52">
        <v>476.4</v>
      </c>
      <c r="M721" s="94">
        <v>93</v>
      </c>
      <c r="N721" s="78">
        <f t="shared" si="245"/>
        <v>33271124.889648609</v>
      </c>
      <c r="O721" s="52">
        <v>0</v>
      </c>
      <c r="P721" s="79">
        <v>4716196.3342839032</v>
      </c>
      <c r="Q721" s="79">
        <v>0</v>
      </c>
      <c r="R721" s="79">
        <f t="shared" si="250"/>
        <v>627921.55000000005</v>
      </c>
      <c r="S721" s="79">
        <f t="shared" si="251"/>
        <v>8245980</v>
      </c>
      <c r="T721" s="79">
        <f>+'Приложение №2'!E721-'Приложение №1'!P721-'Приложение №1'!R721-'Приложение №1'!S721</f>
        <v>19681027.005364705</v>
      </c>
      <c r="U721" s="79">
        <f t="shared" si="254"/>
        <v>24870.958616818247</v>
      </c>
      <c r="V721" s="79">
        <v>1418.2830200640001</v>
      </c>
      <c r="W721" s="95" t="s">
        <v>623</v>
      </c>
      <c r="X721" s="43">
        <v>322443.77</v>
      </c>
      <c r="Y721" s="43">
        <f t="shared" si="252"/>
        <v>250070.89200000002</v>
      </c>
      <c r="AA721" s="44">
        <f>+N721-'[4]Приложение № 2'!E664</f>
        <v>26548833.235195752</v>
      </c>
      <c r="AD721" s="44">
        <f>+N721-'[4]Приложение № 2'!E664</f>
        <v>26548833.235195752</v>
      </c>
      <c r="AP721" s="114">
        <f>+N721-'Приложение №2'!E721</f>
        <v>0</v>
      </c>
      <c r="AQ721" s="43">
        <v>394285.45</v>
      </c>
      <c r="AR721" s="1">
        <f t="shared" si="249"/>
        <v>233636.1</v>
      </c>
      <c r="AS721" s="1">
        <f t="shared" si="253"/>
        <v>8245980</v>
      </c>
      <c r="AT721" s="36">
        <f t="shared" si="255"/>
        <v>0</v>
      </c>
      <c r="AU721" s="36">
        <f>+P721-'[10]Приложение №1'!$P698</f>
        <v>0</v>
      </c>
      <c r="AV721" s="36">
        <f>+Q721-'[10]Приложение №1'!$Q698</f>
        <v>0</v>
      </c>
      <c r="AW721" s="36">
        <f>+R721-'[10]Приложение №1'!$R698</f>
        <v>0</v>
      </c>
      <c r="AX721" s="36">
        <f>+S721-'[10]Приложение №1'!$S698</f>
        <v>0</v>
      </c>
      <c r="AY721" s="36">
        <f>+T721-'[10]Приложение №1'!$T698</f>
        <v>0</v>
      </c>
    </row>
    <row r="722" spans="1:51" s="43" customFormat="1" x14ac:dyDescent="0.25">
      <c r="A722" s="100">
        <f t="shared" si="241"/>
        <v>706</v>
      </c>
      <c r="B722" s="101">
        <f t="shared" si="242"/>
        <v>251</v>
      </c>
      <c r="C722" s="92" t="s">
        <v>261</v>
      </c>
      <c r="D722" s="92" t="s">
        <v>710</v>
      </c>
      <c r="E722" s="93" t="s">
        <v>605</v>
      </c>
      <c r="F722" s="93" t="s">
        <v>605</v>
      </c>
      <c r="G722" s="93" t="s">
        <v>574</v>
      </c>
      <c r="H722" s="93" t="s">
        <v>586</v>
      </c>
      <c r="I722" s="93" t="s">
        <v>583</v>
      </c>
      <c r="J722" s="52">
        <v>3929.7</v>
      </c>
      <c r="K722" s="52">
        <v>2523.6</v>
      </c>
      <c r="L722" s="52">
        <v>522.65</v>
      </c>
      <c r="M722" s="94">
        <v>69</v>
      </c>
      <c r="N722" s="78">
        <f t="shared" si="245"/>
        <v>8451712.6778820977</v>
      </c>
      <c r="O722" s="52">
        <v>0</v>
      </c>
      <c r="P722" s="79"/>
      <c r="Q722" s="79">
        <v>0</v>
      </c>
      <c r="R722" s="79">
        <f t="shared" si="250"/>
        <v>1075491.9000000001</v>
      </c>
      <c r="S722" s="79">
        <f>+'Приложение №2'!E722-'Приложение №1'!R722</f>
        <v>7376220.7778820973</v>
      </c>
      <c r="T722" s="79">
        <v>2.3283064365386963E-10</v>
      </c>
      <c r="U722" s="79">
        <f t="shared" si="254"/>
        <v>3349.0698517522974</v>
      </c>
      <c r="V722" s="79">
        <v>1419.2830200640001</v>
      </c>
      <c r="W722" s="95" t="s">
        <v>623</v>
      </c>
      <c r="X722" s="43">
        <v>1250711.5</v>
      </c>
      <c r="Y722" s="43">
        <f t="shared" si="252"/>
        <v>389661.16200000001</v>
      </c>
      <c r="AA722" s="44">
        <f>+N722-'[4]Приложение № 2'!E665</f>
        <v>1804909.5796820838</v>
      </c>
      <c r="AD722" s="44">
        <f>+N722-'[4]Приложение № 2'!E665</f>
        <v>1804909.5796820838</v>
      </c>
      <c r="AP722" s="114">
        <f>+N722-'Приложение №2'!E722</f>
        <v>0</v>
      </c>
      <c r="AQ722" s="43">
        <f>1709948.33-998484.23</f>
        <v>711464.10000000009</v>
      </c>
      <c r="AR722" s="1">
        <f t="shared" si="249"/>
        <v>364027.8</v>
      </c>
      <c r="AS722" s="1">
        <f>+(K722*10+L722*20)*12*30-2437490.96</f>
        <v>10410549.039999999</v>
      </c>
      <c r="AT722" s="36">
        <f t="shared" si="255"/>
        <v>-3034328.2621179018</v>
      </c>
      <c r="AU722" s="36">
        <f>+P722-'[10]Приложение №1'!$P699</f>
        <v>0</v>
      </c>
      <c r="AV722" s="36">
        <f>+Q722-'[10]Приложение №1'!$Q699</f>
        <v>0</v>
      </c>
      <c r="AW722" s="36">
        <f>+R722-'[10]Приложение №1'!$R699</f>
        <v>0</v>
      </c>
      <c r="AX722" s="36">
        <f>+S722-'[10]Приложение №1'!$S699</f>
        <v>0</v>
      </c>
      <c r="AY722" s="36">
        <f>+T722-'[10]Приложение №1'!$T699</f>
        <v>0</v>
      </c>
    </row>
    <row r="723" spans="1:51" s="43" customFormat="1" x14ac:dyDescent="0.25">
      <c r="A723" s="100">
        <f t="shared" si="241"/>
        <v>707</v>
      </c>
      <c r="B723" s="101">
        <f t="shared" si="242"/>
        <v>252</v>
      </c>
      <c r="C723" s="92" t="s">
        <v>261</v>
      </c>
      <c r="D723" s="92" t="s">
        <v>711</v>
      </c>
      <c r="E723" s="93" t="s">
        <v>601</v>
      </c>
      <c r="F723" s="93" t="s">
        <v>601</v>
      </c>
      <c r="G723" s="93" t="s">
        <v>574</v>
      </c>
      <c r="H723" s="93" t="s">
        <v>586</v>
      </c>
      <c r="I723" s="93" t="s">
        <v>583</v>
      </c>
      <c r="J723" s="52">
        <v>3705.9</v>
      </c>
      <c r="K723" s="52">
        <v>2552.3000000000002</v>
      </c>
      <c r="L723" s="52">
        <v>0</v>
      </c>
      <c r="M723" s="94">
        <v>82</v>
      </c>
      <c r="N723" s="78">
        <f t="shared" si="245"/>
        <v>7524757.6654845187</v>
      </c>
      <c r="O723" s="52">
        <v>0</v>
      </c>
      <c r="P723" s="79"/>
      <c r="Q723" s="79">
        <v>0</v>
      </c>
      <c r="R723" s="79">
        <f t="shared" si="250"/>
        <v>1101469.82</v>
      </c>
      <c r="S723" s="79">
        <f>+'Приложение №2'!E723-'Приложение №1'!R723</f>
        <v>6423287.8454845184</v>
      </c>
      <c r="T723" s="79">
        <v>0</v>
      </c>
      <c r="U723" s="79">
        <f t="shared" si="254"/>
        <v>2948.2261746207414</v>
      </c>
      <c r="V723" s="79">
        <v>1420.2830200640001</v>
      </c>
      <c r="W723" s="95" t="s">
        <v>623</v>
      </c>
      <c r="X723" s="43">
        <v>631825.71</v>
      </c>
      <c r="Y723" s="43">
        <f t="shared" si="252"/>
        <v>278711.16000000003</v>
      </c>
      <c r="AA723" s="44">
        <f>+N723-'[4]Приложение № 2'!E666</f>
        <v>-13046578.516770519</v>
      </c>
      <c r="AD723" s="44">
        <f>+N723-'[4]Приложение № 2'!E666</f>
        <v>-13046578.516770519</v>
      </c>
      <c r="AP723" s="114">
        <f>+N723-'Приложение №2'!E723</f>
        <v>0</v>
      </c>
      <c r="AQ723" s="43">
        <v>841135.22</v>
      </c>
      <c r="AR723" s="1">
        <f t="shared" si="249"/>
        <v>260334.6</v>
      </c>
      <c r="AS723" s="1">
        <f>+(K723*10+L723*20)*12*30</f>
        <v>9188280</v>
      </c>
      <c r="AT723" s="36">
        <f t="shared" si="255"/>
        <v>-2764992.1545154816</v>
      </c>
      <c r="AU723" s="36">
        <f>+P723-'[10]Приложение №1'!$P700</f>
        <v>0</v>
      </c>
      <c r="AV723" s="36">
        <f>+Q723-'[10]Приложение №1'!$Q700</f>
        <v>0</v>
      </c>
      <c r="AW723" s="36">
        <f>+R723-'[10]Приложение №1'!$R700</f>
        <v>0</v>
      </c>
      <c r="AX723" s="36">
        <f>+S723-'[10]Приложение №1'!$S700</f>
        <v>0</v>
      </c>
      <c r="AY723" s="36">
        <f>+T723-'[10]Приложение №1'!$T700</f>
        <v>0</v>
      </c>
    </row>
    <row r="724" spans="1:51" x14ac:dyDescent="0.25">
      <c r="A724" s="100">
        <f t="shared" si="241"/>
        <v>708</v>
      </c>
      <c r="B724" s="101">
        <f t="shared" si="242"/>
        <v>253</v>
      </c>
      <c r="C724" s="92" t="s">
        <v>107</v>
      </c>
      <c r="D724" s="92" t="s">
        <v>527</v>
      </c>
      <c r="E724" s="93">
        <v>1980</v>
      </c>
      <c r="F724" s="93">
        <v>2013</v>
      </c>
      <c r="G724" s="93" t="s">
        <v>53</v>
      </c>
      <c r="H724" s="93">
        <v>1</v>
      </c>
      <c r="I724" s="93">
        <v>2</v>
      </c>
      <c r="J724" s="52">
        <v>418.7</v>
      </c>
      <c r="K724" s="52">
        <v>397.3</v>
      </c>
      <c r="L724" s="52">
        <v>0</v>
      </c>
      <c r="M724" s="94">
        <v>19</v>
      </c>
      <c r="N724" s="78">
        <f t="shared" si="245"/>
        <v>3595741.0432031201</v>
      </c>
      <c r="O724" s="52"/>
      <c r="P724" s="79">
        <v>992724.08210077998</v>
      </c>
      <c r="Q724" s="79"/>
      <c r="R724" s="79">
        <f t="shared" ref="R724:S728" si="256">+AR724</f>
        <v>28772.465999999997</v>
      </c>
      <c r="S724" s="79">
        <f t="shared" si="256"/>
        <v>0</v>
      </c>
      <c r="T724" s="79">
        <f>+'Приложение №2'!E724-'Приложение №1'!P724-'Приложение №1'!R724-'Приложение №1'!S724</f>
        <v>2574244.4951023404</v>
      </c>
      <c r="U724" s="79">
        <f t="shared" si="254"/>
        <v>9050.443098925547</v>
      </c>
      <c r="V724" s="79">
        <v>1421.2830200640001</v>
      </c>
      <c r="W724" s="95" t="s">
        <v>623</v>
      </c>
      <c r="X724" s="36" t="e">
        <f>+#REF!-'[1]Приложение №1'!$P447</f>
        <v>#REF!</v>
      </c>
      <c r="Z724" s="38">
        <f t="shared" ref="Z724:Z737" si="257">SUM(AA724:AO724)</f>
        <v>6552939.6500000004</v>
      </c>
      <c r="AA724" s="34">
        <v>0</v>
      </c>
      <c r="AB724" s="34">
        <v>0</v>
      </c>
      <c r="AC724" s="34">
        <v>0</v>
      </c>
      <c r="AD724" s="34">
        <v>0</v>
      </c>
      <c r="AE724" s="34">
        <v>0</v>
      </c>
      <c r="AF724" s="34"/>
      <c r="AG724" s="34">
        <v>0</v>
      </c>
      <c r="AH724" s="34">
        <v>0</v>
      </c>
      <c r="AI724" s="34">
        <v>2736680.7350400002</v>
      </c>
      <c r="AJ724" s="34">
        <v>0</v>
      </c>
      <c r="AK724" s="34">
        <v>0</v>
      </c>
      <c r="AL724" s="34">
        <v>3525835.391022</v>
      </c>
      <c r="AM724" s="34">
        <v>108678.99</v>
      </c>
      <c r="AN724" s="39">
        <v>44795.99</v>
      </c>
      <c r="AO724" s="40">
        <v>136948.54393799999</v>
      </c>
      <c r="AP724" s="114">
        <f>+N724-'Приложение №2'!E724</f>
        <v>0</v>
      </c>
      <c r="AQ724" s="36">
        <f>151001.78-R453</f>
        <v>-28772.465999999986</v>
      </c>
      <c r="AR724" s="1">
        <f>+(K724*7.1+L724*19.5)*12*0.85</f>
        <v>28772.465999999997</v>
      </c>
      <c r="AS724" s="1">
        <f>+(K724*7.1+L724*19.5)*12*10-S453</f>
        <v>0</v>
      </c>
      <c r="AT724" s="36">
        <f t="shared" si="255"/>
        <v>0</v>
      </c>
      <c r="AU724" s="36">
        <f>+P724-'[10]Приложение №1'!$P701</f>
        <v>0</v>
      </c>
      <c r="AV724" s="36">
        <f>+Q724-'[10]Приложение №1'!$Q701</f>
        <v>0</v>
      </c>
      <c r="AW724" s="36">
        <f>+R724-'[10]Приложение №1'!$R701</f>
        <v>0</v>
      </c>
      <c r="AX724" s="36">
        <f>+S724-'[10]Приложение №1'!$S701</f>
        <v>0</v>
      </c>
      <c r="AY724" s="36">
        <f>+T724-'[10]Приложение №1'!$T701</f>
        <v>0</v>
      </c>
    </row>
    <row r="725" spans="1:51" x14ac:dyDescent="0.25">
      <c r="A725" s="100">
        <f t="shared" si="241"/>
        <v>709</v>
      </c>
      <c r="B725" s="101">
        <f t="shared" si="242"/>
        <v>254</v>
      </c>
      <c r="C725" s="92" t="s">
        <v>107</v>
      </c>
      <c r="D725" s="92" t="s">
        <v>449</v>
      </c>
      <c r="E725" s="93">
        <v>1975</v>
      </c>
      <c r="F725" s="93">
        <v>1975</v>
      </c>
      <c r="G725" s="93" t="s">
        <v>53</v>
      </c>
      <c r="H725" s="93">
        <v>2</v>
      </c>
      <c r="I725" s="93">
        <v>2</v>
      </c>
      <c r="J725" s="52">
        <v>404.7</v>
      </c>
      <c r="K725" s="52">
        <v>359</v>
      </c>
      <c r="L725" s="52">
        <v>0</v>
      </c>
      <c r="M725" s="94">
        <v>19</v>
      </c>
      <c r="N725" s="78">
        <f t="shared" si="245"/>
        <v>107632.58387867997</v>
      </c>
      <c r="O725" s="52"/>
      <c r="P725" s="79">
        <f>+'Приложение №2'!E725-'Приложение №1'!R725</f>
        <v>81633.803878679973</v>
      </c>
      <c r="Q725" s="79"/>
      <c r="R725" s="79">
        <f t="shared" si="256"/>
        <v>25998.780000000002</v>
      </c>
      <c r="S725" s="79">
        <f t="shared" si="256"/>
        <v>0</v>
      </c>
      <c r="T725" s="79">
        <v>0</v>
      </c>
      <c r="U725" s="79">
        <f t="shared" si="254"/>
        <v>299.81221136122554</v>
      </c>
      <c r="V725" s="79">
        <v>1422.2830200640001</v>
      </c>
      <c r="W725" s="95" t="s">
        <v>623</v>
      </c>
      <c r="X725" s="36" t="e">
        <f>+#REF!-'[1]Приложение №1'!$P376</f>
        <v>#REF!</v>
      </c>
      <c r="Z725" s="38">
        <f t="shared" si="257"/>
        <v>2159719.7000000002</v>
      </c>
      <c r="AA725" s="34">
        <v>0</v>
      </c>
      <c r="AB725" s="34">
        <v>0</v>
      </c>
      <c r="AC725" s="34">
        <v>105075.60923999998</v>
      </c>
      <c r="AD725" s="34">
        <v>0</v>
      </c>
      <c r="AE725" s="34">
        <v>0</v>
      </c>
      <c r="AF725" s="34"/>
      <c r="AG725" s="34">
        <v>0</v>
      </c>
      <c r="AH725" s="34">
        <v>0</v>
      </c>
      <c r="AI725" s="34">
        <v>0</v>
      </c>
      <c r="AJ725" s="34">
        <v>0</v>
      </c>
      <c r="AK725" s="34">
        <v>1919964.7690860003</v>
      </c>
      <c r="AL725" s="34">
        <v>0</v>
      </c>
      <c r="AM725" s="34">
        <v>60395.79</v>
      </c>
      <c r="AN725" s="39">
        <v>30000</v>
      </c>
      <c r="AO725" s="40">
        <v>44283.531674000005</v>
      </c>
      <c r="AP725" s="114">
        <f>+N725-'Приложение №2'!E725</f>
        <v>0</v>
      </c>
      <c r="AQ725" s="36">
        <f>127564.57-R455</f>
        <v>-25998.78</v>
      </c>
      <c r="AR725" s="1">
        <f>+(K725*7.1+L725*19.5)*12*0.85</f>
        <v>25998.780000000002</v>
      </c>
      <c r="AS725" s="1">
        <f>+(K725*7.1+L725*19.5)*12*10-S455</f>
        <v>0</v>
      </c>
      <c r="AT725" s="36">
        <f t="shared" si="255"/>
        <v>0</v>
      </c>
      <c r="AU725" s="36">
        <f>+P725-'[10]Приложение №1'!$P702</f>
        <v>0</v>
      </c>
      <c r="AV725" s="36">
        <f>+Q725-'[10]Приложение №1'!$Q702</f>
        <v>0</v>
      </c>
      <c r="AW725" s="36">
        <f>+R725-'[10]Приложение №1'!$R702</f>
        <v>0</v>
      </c>
      <c r="AX725" s="36">
        <f>+S725-'[10]Приложение №1'!$S702</f>
        <v>0</v>
      </c>
      <c r="AY725" s="36">
        <f>+T725-'[10]Приложение №1'!$T702</f>
        <v>0</v>
      </c>
    </row>
    <row r="726" spans="1:51" x14ac:dyDescent="0.25">
      <c r="A726" s="100">
        <f t="shared" si="241"/>
        <v>710</v>
      </c>
      <c r="B726" s="101">
        <f t="shared" si="242"/>
        <v>255</v>
      </c>
      <c r="C726" s="92" t="s">
        <v>107</v>
      </c>
      <c r="D726" s="92" t="s">
        <v>528</v>
      </c>
      <c r="E726" s="93">
        <v>1982</v>
      </c>
      <c r="F726" s="93">
        <v>1982</v>
      </c>
      <c r="G726" s="93" t="s">
        <v>53</v>
      </c>
      <c r="H726" s="93">
        <v>2</v>
      </c>
      <c r="I726" s="93">
        <v>3</v>
      </c>
      <c r="J726" s="52">
        <v>1277.5</v>
      </c>
      <c r="K726" s="52">
        <v>1102.3</v>
      </c>
      <c r="L726" s="52">
        <v>0</v>
      </c>
      <c r="M726" s="94">
        <v>34</v>
      </c>
      <c r="N726" s="78">
        <f t="shared" si="245"/>
        <v>6001006.839799501</v>
      </c>
      <c r="O726" s="52"/>
      <c r="P726" s="79">
        <v>1647930.1753248754</v>
      </c>
      <c r="Q726" s="79"/>
      <c r="R726" s="79">
        <f t="shared" si="256"/>
        <v>79828.565999999992</v>
      </c>
      <c r="S726" s="79">
        <f t="shared" si="256"/>
        <v>0</v>
      </c>
      <c r="T726" s="79">
        <f>+'Приложение №2'!E726-'Приложение №1'!P726-'Приложение №1'!R726-'Приложение №1'!S726</f>
        <v>4273248.0984746255</v>
      </c>
      <c r="U726" s="79">
        <f t="shared" si="254"/>
        <v>5444.0776919164482</v>
      </c>
      <c r="V726" s="79">
        <v>1423.2830200640001</v>
      </c>
      <c r="W726" s="95" t="s">
        <v>623</v>
      </c>
      <c r="X726" s="36" t="e">
        <f>+#REF!-'[1]Приложение №1'!$P445</f>
        <v>#REF!</v>
      </c>
      <c r="Z726" s="38">
        <f t="shared" si="257"/>
        <v>20938342.830000006</v>
      </c>
      <c r="AA726" s="34">
        <v>2788532.6780639999</v>
      </c>
      <c r="AB726" s="34">
        <v>0</v>
      </c>
      <c r="AC726" s="34">
        <v>377369.21947199997</v>
      </c>
      <c r="AD726" s="34">
        <v>1566144.8148779999</v>
      </c>
      <c r="AE726" s="34">
        <v>0</v>
      </c>
      <c r="AF726" s="34"/>
      <c r="AG726" s="34">
        <v>616763.67752999999</v>
      </c>
      <c r="AH726" s="34">
        <v>0</v>
      </c>
      <c r="AI726" s="34">
        <v>3422622.3707340001</v>
      </c>
      <c r="AJ726" s="34">
        <v>0</v>
      </c>
      <c r="AK726" s="34">
        <v>5952055.6381440004</v>
      </c>
      <c r="AL726" s="34">
        <v>5507536.2469260003</v>
      </c>
      <c r="AM726" s="34">
        <v>219906.35</v>
      </c>
      <c r="AN726" s="39">
        <v>45000.3</v>
      </c>
      <c r="AO726" s="40">
        <v>442411.53425199992</v>
      </c>
      <c r="AP726" s="114">
        <f>+N726-'Приложение №2'!E726</f>
        <v>0</v>
      </c>
      <c r="AQ726" s="36">
        <f>346513.17-R456</f>
        <v>-79828.565999999992</v>
      </c>
      <c r="AR726" s="1">
        <f>+(K726*7.1+L726*19.5)*12*0.85</f>
        <v>79828.565999999992</v>
      </c>
      <c r="AS726" s="1">
        <f>+(K726*7.1+L726*19.5)*12*10-S456</f>
        <v>0</v>
      </c>
      <c r="AT726" s="36">
        <f t="shared" si="255"/>
        <v>0</v>
      </c>
      <c r="AU726" s="36">
        <f>+P726-'[10]Приложение №1'!$P703</f>
        <v>0</v>
      </c>
      <c r="AV726" s="36">
        <f>+Q726-'[10]Приложение №1'!$Q703</f>
        <v>0</v>
      </c>
      <c r="AW726" s="36">
        <f>+R726-'[10]Приложение №1'!$R703</f>
        <v>0</v>
      </c>
      <c r="AX726" s="36">
        <f>+S726-'[10]Приложение №1'!$S703</f>
        <v>0</v>
      </c>
      <c r="AY726" s="36">
        <f>+T726-'[10]Приложение №1'!$T703</f>
        <v>0</v>
      </c>
    </row>
    <row r="727" spans="1:51" x14ac:dyDescent="0.25">
      <c r="A727" s="100">
        <f t="shared" si="241"/>
        <v>711</v>
      </c>
      <c r="B727" s="101">
        <f t="shared" si="242"/>
        <v>256</v>
      </c>
      <c r="C727" s="92" t="s">
        <v>107</v>
      </c>
      <c r="D727" s="92" t="s">
        <v>529</v>
      </c>
      <c r="E727" s="93">
        <v>1980</v>
      </c>
      <c r="F727" s="93">
        <v>2009</v>
      </c>
      <c r="G727" s="93" t="s">
        <v>53</v>
      </c>
      <c r="H727" s="93">
        <v>2</v>
      </c>
      <c r="I727" s="93">
        <v>2</v>
      </c>
      <c r="J727" s="52">
        <v>672.9</v>
      </c>
      <c r="K727" s="52">
        <v>611.1</v>
      </c>
      <c r="L727" s="52">
        <v>0</v>
      </c>
      <c r="M727" s="94">
        <v>29</v>
      </c>
      <c r="N727" s="78">
        <f t="shared" si="245"/>
        <v>3580147.76291</v>
      </c>
      <c r="O727" s="52"/>
      <c r="P727" s="79">
        <v>1036056.2405274999</v>
      </c>
      <c r="Q727" s="79"/>
      <c r="R727" s="79">
        <f t="shared" si="256"/>
        <v>44255.861999999994</v>
      </c>
      <c r="S727" s="79">
        <f t="shared" si="256"/>
        <v>0</v>
      </c>
      <c r="T727" s="79">
        <f>+'Приложение №2'!E727-'Приложение №1'!P727-'Приложение №1'!R727-'Приложение №1'!S727</f>
        <v>2499835.6603824999</v>
      </c>
      <c r="U727" s="79">
        <f t="shared" si="254"/>
        <v>5858.5301307641957</v>
      </c>
      <c r="V727" s="79">
        <v>1424.2830200640001</v>
      </c>
      <c r="W727" s="95" t="s">
        <v>623</v>
      </c>
      <c r="X727" s="36" t="e">
        <f>+#REF!-'[1]Приложение №1'!$P445</f>
        <v>#REF!</v>
      </c>
      <c r="Z727" s="38">
        <f t="shared" si="257"/>
        <v>11378629.49</v>
      </c>
      <c r="AA727" s="34">
        <v>1424337.5088524399</v>
      </c>
      <c r="AB727" s="34">
        <v>0</v>
      </c>
      <c r="AC727" s="34">
        <v>0</v>
      </c>
      <c r="AD727" s="34">
        <v>760379.17506936006</v>
      </c>
      <c r="AE727" s="34">
        <v>0</v>
      </c>
      <c r="AF727" s="34"/>
      <c r="AG727" s="34">
        <v>334977.14468904003</v>
      </c>
      <c r="AH727" s="34">
        <v>0</v>
      </c>
      <c r="AI727" s="34">
        <v>1736316.6240672001</v>
      </c>
      <c r="AJ727" s="34">
        <v>0</v>
      </c>
      <c r="AK727" s="34">
        <v>2963106.3528674999</v>
      </c>
      <c r="AL727" s="34">
        <v>2745980.9435167201</v>
      </c>
      <c r="AM727" s="34">
        <v>1081828.9410000001</v>
      </c>
      <c r="AN727" s="39">
        <v>113786.29490000001</v>
      </c>
      <c r="AO727" s="40">
        <v>217916.50503774002</v>
      </c>
      <c r="AP727" s="114">
        <f>+N727-'Приложение №2'!E727</f>
        <v>0</v>
      </c>
      <c r="AQ727" s="36">
        <f>185404.37-R458</f>
        <v>-44255.861999999994</v>
      </c>
      <c r="AR727" s="1">
        <f>+(K727*7.1+L727*19.5)*12*0.85</f>
        <v>44255.861999999994</v>
      </c>
      <c r="AS727" s="1">
        <f>+(K727*7.1+L727*19.5)*12*10-S458</f>
        <v>0</v>
      </c>
      <c r="AT727" s="36">
        <f t="shared" si="255"/>
        <v>0</v>
      </c>
      <c r="AU727" s="36">
        <f>+P727-'[10]Приложение №1'!$P704</f>
        <v>0</v>
      </c>
      <c r="AV727" s="36">
        <f>+Q727-'[10]Приложение №1'!$Q704</f>
        <v>0</v>
      </c>
      <c r="AW727" s="36">
        <f>+R727-'[10]Приложение №1'!$R704</f>
        <v>0</v>
      </c>
      <c r="AX727" s="36">
        <f>+S727-'[10]Приложение №1'!$S704</f>
        <v>0</v>
      </c>
      <c r="AY727" s="36">
        <f>+T727-'[10]Приложение №1'!$T704</f>
        <v>0</v>
      </c>
    </row>
    <row r="728" spans="1:51" x14ac:dyDescent="0.25">
      <c r="A728" s="100">
        <f t="shared" si="241"/>
        <v>712</v>
      </c>
      <c r="B728" s="101">
        <f t="shared" si="242"/>
        <v>257</v>
      </c>
      <c r="C728" s="92" t="s">
        <v>107</v>
      </c>
      <c r="D728" s="92" t="s">
        <v>109</v>
      </c>
      <c r="E728" s="93">
        <v>1977</v>
      </c>
      <c r="F728" s="93">
        <v>2009</v>
      </c>
      <c r="G728" s="93" t="s">
        <v>53</v>
      </c>
      <c r="H728" s="93">
        <v>2</v>
      </c>
      <c r="I728" s="93">
        <v>2</v>
      </c>
      <c r="J728" s="52">
        <v>513.5</v>
      </c>
      <c r="K728" s="52">
        <v>482.7</v>
      </c>
      <c r="L728" s="52">
        <v>0</v>
      </c>
      <c r="M728" s="94">
        <v>23</v>
      </c>
      <c r="N728" s="78">
        <f t="shared" si="245"/>
        <v>2428220.8694842998</v>
      </c>
      <c r="O728" s="52"/>
      <c r="P728" s="79">
        <v>666824.07274607487</v>
      </c>
      <c r="Q728" s="79"/>
      <c r="R728" s="79">
        <f t="shared" si="256"/>
        <v>34957.133999999991</v>
      </c>
      <c r="S728" s="79">
        <f t="shared" si="256"/>
        <v>0</v>
      </c>
      <c r="T728" s="79">
        <f>+'Приложение №2'!E728-'Приложение №1'!P728-'Приложение №1'!R728-'Приложение №1'!S728</f>
        <v>1726439.662738225</v>
      </c>
      <c r="U728" s="79">
        <f t="shared" si="254"/>
        <v>5030.4969328450379</v>
      </c>
      <c r="V728" s="79">
        <v>1425.2830200640001</v>
      </c>
      <c r="W728" s="95" t="s">
        <v>623</v>
      </c>
      <c r="X728" s="36" t="e">
        <f>+#REF!-'[1]Приложение №1'!$P270</f>
        <v>#REF!</v>
      </c>
      <c r="Z728" s="38">
        <f t="shared" si="257"/>
        <v>8714786.4700000007</v>
      </c>
      <c r="AA728" s="34">
        <v>1207621.7677859999</v>
      </c>
      <c r="AB728" s="34">
        <v>0</v>
      </c>
      <c r="AC728" s="34">
        <v>0</v>
      </c>
      <c r="AD728" s="34">
        <v>674481.81868200004</v>
      </c>
      <c r="AE728" s="34">
        <v>0</v>
      </c>
      <c r="AF728" s="34"/>
      <c r="AG728" s="34">
        <v>0</v>
      </c>
      <c r="AH728" s="34">
        <v>0</v>
      </c>
      <c r="AI728" s="34">
        <v>1465015.4884260001</v>
      </c>
      <c r="AJ728" s="34">
        <v>0</v>
      </c>
      <c r="AK728" s="34">
        <v>2572639.0445699999</v>
      </c>
      <c r="AL728" s="34">
        <v>2380773.3781019999</v>
      </c>
      <c r="AM728" s="34">
        <v>188635.93</v>
      </c>
      <c r="AN728" s="39">
        <v>44103.229999999996</v>
      </c>
      <c r="AO728" s="40">
        <v>181515.81243399999</v>
      </c>
      <c r="AP728" s="114">
        <f>+N728-'Приложение №2'!E728</f>
        <v>0</v>
      </c>
      <c r="AQ728" s="36">
        <f>147984.43-R457</f>
        <v>-34957.133999999991</v>
      </c>
      <c r="AR728" s="1">
        <f>+(K728*7.1+L728*19.5)*12*0.85</f>
        <v>34957.133999999991</v>
      </c>
      <c r="AS728" s="1">
        <f>+(K728*7.1+L728*19.5)*12*10-S457</f>
        <v>0</v>
      </c>
      <c r="AT728" s="36">
        <f t="shared" si="255"/>
        <v>0</v>
      </c>
      <c r="AU728" s="36">
        <f>+P728-'[10]Приложение №1'!$P705</f>
        <v>0</v>
      </c>
      <c r="AV728" s="36">
        <f>+Q728-'[10]Приложение №1'!$Q705</f>
        <v>0</v>
      </c>
      <c r="AW728" s="36">
        <f>+R728-'[10]Приложение №1'!$R705</f>
        <v>0</v>
      </c>
      <c r="AX728" s="36">
        <f>+S728-'[10]Приложение №1'!$S705</f>
        <v>0</v>
      </c>
      <c r="AY728" s="36">
        <f>+T728-'[10]Приложение №1'!$T705</f>
        <v>0</v>
      </c>
    </row>
    <row r="729" spans="1:51" x14ac:dyDescent="0.25">
      <c r="A729" s="100">
        <f t="shared" si="241"/>
        <v>713</v>
      </c>
      <c r="B729" s="101">
        <f t="shared" si="242"/>
        <v>258</v>
      </c>
      <c r="C729" s="92" t="s">
        <v>111</v>
      </c>
      <c r="D729" s="92" t="s">
        <v>270</v>
      </c>
      <c r="E729" s="93">
        <v>1995</v>
      </c>
      <c r="F729" s="93">
        <v>1995</v>
      </c>
      <c r="G729" s="93" t="s">
        <v>45</v>
      </c>
      <c r="H729" s="93">
        <v>5</v>
      </c>
      <c r="I729" s="93">
        <v>4</v>
      </c>
      <c r="J729" s="52">
        <v>4970.7</v>
      </c>
      <c r="K729" s="52">
        <v>4454.7</v>
      </c>
      <c r="L729" s="52">
        <v>0</v>
      </c>
      <c r="M729" s="94">
        <v>173</v>
      </c>
      <c r="N729" s="78">
        <f t="shared" si="245"/>
        <v>1513766.7257999999</v>
      </c>
      <c r="O729" s="52"/>
      <c r="P729" s="79"/>
      <c r="Q729" s="79"/>
      <c r="R729" s="79">
        <f>+'Приложение №2'!E729</f>
        <v>1513766.7257999999</v>
      </c>
      <c r="S729" s="79">
        <f>+'Приложение №2'!E729-'Приложение №1'!R729</f>
        <v>0</v>
      </c>
      <c r="T729" s="79">
        <v>0</v>
      </c>
      <c r="U729" s="79">
        <f t="shared" si="254"/>
        <v>339.81339389857902</v>
      </c>
      <c r="V729" s="79">
        <v>1426.2830200640001</v>
      </c>
      <c r="W729" s="95" t="s">
        <v>623</v>
      </c>
      <c r="X729" s="36">
        <f>+S729-'[1]Приложение №1'!$P894</f>
        <v>-2193864.8199999998</v>
      </c>
      <c r="Z729" s="38">
        <f t="shared" si="257"/>
        <v>2193864.8199999998</v>
      </c>
      <c r="AA729" s="34">
        <v>0</v>
      </c>
      <c r="AB729" s="34">
        <v>0</v>
      </c>
      <c r="AC729" s="34">
        <v>0</v>
      </c>
      <c r="AD729" s="34">
        <v>0</v>
      </c>
      <c r="AE729" s="34">
        <v>1481372.1178678798</v>
      </c>
      <c r="AF729" s="34"/>
      <c r="AG729" s="34">
        <v>0</v>
      </c>
      <c r="AH729" s="34">
        <v>0</v>
      </c>
      <c r="AI729" s="34">
        <v>0</v>
      </c>
      <c r="AJ729" s="34">
        <v>0</v>
      </c>
      <c r="AK729" s="34">
        <v>0</v>
      </c>
      <c r="AL729" s="34">
        <v>0</v>
      </c>
      <c r="AM729" s="34">
        <v>658159.44599999988</v>
      </c>
      <c r="AN729" s="39">
        <v>21938.6482</v>
      </c>
      <c r="AO729" s="40">
        <v>32394.607932119998</v>
      </c>
      <c r="AP729" s="114">
        <f>+N729-'Приложение №2'!E729</f>
        <v>0</v>
      </c>
      <c r="AQ729" s="1">
        <f>1874094.93-250624.417-560475.56</f>
        <v>1062994.953</v>
      </c>
      <c r="AR729" s="1">
        <f t="shared" ref="AR729:AR742" si="258">+(K729*10+L729*20)*12*0.85</f>
        <v>454379.39999999997</v>
      </c>
      <c r="AS729" s="1">
        <f>+(K729*10+L729*20)*12*30-797057.91-3909441.68</f>
        <v>11330420.41</v>
      </c>
      <c r="AT729" s="36">
        <f t="shared" si="255"/>
        <v>-11330420.41</v>
      </c>
      <c r="AU729" s="36">
        <f>+P729-'[10]Приложение №1'!$P706</f>
        <v>0</v>
      </c>
      <c r="AV729" s="36">
        <f>+Q729-'[10]Приложение №1'!$Q706</f>
        <v>0</v>
      </c>
      <c r="AW729" s="36">
        <f>+R729-'[10]Приложение №1'!$R706</f>
        <v>0</v>
      </c>
      <c r="AX729" s="36">
        <f>+S729-'[10]Приложение №1'!$S706</f>
        <v>0</v>
      </c>
      <c r="AY729" s="36">
        <f>+T729-'[10]Приложение №1'!$T706</f>
        <v>0</v>
      </c>
    </row>
    <row r="730" spans="1:51" x14ac:dyDescent="0.25">
      <c r="A730" s="100">
        <f t="shared" ref="A730:A742" si="259">+A729+1</f>
        <v>714</v>
      </c>
      <c r="B730" s="101">
        <f t="shared" ref="B730:B742" si="260">+B729+1</f>
        <v>259</v>
      </c>
      <c r="C730" s="92" t="s">
        <v>111</v>
      </c>
      <c r="D730" s="92" t="s">
        <v>112</v>
      </c>
      <c r="E730" s="93">
        <v>1982</v>
      </c>
      <c r="F730" s="93">
        <v>2009</v>
      </c>
      <c r="G730" s="93" t="s">
        <v>45</v>
      </c>
      <c r="H730" s="93">
        <v>5</v>
      </c>
      <c r="I730" s="93">
        <v>2</v>
      </c>
      <c r="J730" s="52">
        <v>1767.9</v>
      </c>
      <c r="K730" s="52">
        <v>1603</v>
      </c>
      <c r="L730" s="52">
        <v>0</v>
      </c>
      <c r="M730" s="94">
        <v>65</v>
      </c>
      <c r="N730" s="78">
        <f t="shared" si="245"/>
        <v>543894.30090000003</v>
      </c>
      <c r="O730" s="52"/>
      <c r="P730" s="79"/>
      <c r="Q730" s="79"/>
      <c r="R730" s="79">
        <v>0</v>
      </c>
      <c r="S730" s="79">
        <f>+'Приложение №2'!E730-'Приложение №1'!R730</f>
        <v>543894.30090000003</v>
      </c>
      <c r="T730" s="79">
        <v>0</v>
      </c>
      <c r="U730" s="79">
        <f t="shared" si="254"/>
        <v>339.29775477230197</v>
      </c>
      <c r="V730" s="79">
        <v>1427.2830200640001</v>
      </c>
      <c r="W730" s="95" t="s">
        <v>623</v>
      </c>
      <c r="X730" s="36" t="e">
        <f>+#REF!-'[1]Приложение №1'!$P895</f>
        <v>#REF!</v>
      </c>
      <c r="Z730" s="38">
        <f t="shared" si="257"/>
        <v>788252.6100000001</v>
      </c>
      <c r="AA730" s="34">
        <v>0</v>
      </c>
      <c r="AB730" s="34">
        <v>0</v>
      </c>
      <c r="AC730" s="34">
        <v>0</v>
      </c>
      <c r="AD730" s="34">
        <v>0</v>
      </c>
      <c r="AE730" s="34">
        <v>532254.96286074002</v>
      </c>
      <c r="AF730" s="34"/>
      <c r="AG730" s="34">
        <v>0</v>
      </c>
      <c r="AH730" s="34">
        <v>0</v>
      </c>
      <c r="AI730" s="34">
        <v>0</v>
      </c>
      <c r="AJ730" s="34">
        <v>0</v>
      </c>
      <c r="AK730" s="34">
        <v>0</v>
      </c>
      <c r="AL730" s="34">
        <v>0</v>
      </c>
      <c r="AM730" s="34">
        <v>236475.783</v>
      </c>
      <c r="AN730" s="39">
        <v>7882.5261</v>
      </c>
      <c r="AO730" s="40">
        <v>11639.338039260001</v>
      </c>
      <c r="AP730" s="114">
        <f>+N730-'Приложение №2'!E730</f>
        <v>0</v>
      </c>
      <c r="AQ730" s="1">
        <f>641836.2-'[2]Приложение №1'!$R$136-'[2]Приложение №1'!$R$188</f>
        <v>-154376.49000000005</v>
      </c>
      <c r="AR730" s="1">
        <f t="shared" si="258"/>
        <v>163506</v>
      </c>
      <c r="AS730" s="1">
        <f>+(K730*10+L730*20)*12*30-'[2]Приложение №1'!$S$136-'[2]Приложение №1'!$S$188</f>
        <v>4840060.51</v>
      </c>
      <c r="AT730" s="36">
        <f t="shared" si="255"/>
        <v>-4296166.2090999996</v>
      </c>
      <c r="AU730" s="36">
        <f>+P730-'[10]Приложение №1'!$P707</f>
        <v>0</v>
      </c>
      <c r="AV730" s="36">
        <f>+Q730-'[10]Приложение №1'!$Q707</f>
        <v>0</v>
      </c>
      <c r="AW730" s="36">
        <f>+R730-'[10]Приложение №1'!$R707</f>
        <v>0</v>
      </c>
      <c r="AX730" s="36">
        <f>+S730-'[10]Приложение №1'!$S707</f>
        <v>0</v>
      </c>
      <c r="AY730" s="36">
        <f>+T730-'[10]Приложение №1'!$T707</f>
        <v>0</v>
      </c>
    </row>
    <row r="731" spans="1:51" x14ac:dyDescent="0.25">
      <c r="A731" s="100">
        <f t="shared" si="259"/>
        <v>715</v>
      </c>
      <c r="B731" s="101">
        <f t="shared" si="260"/>
        <v>260</v>
      </c>
      <c r="C731" s="92" t="s">
        <v>111</v>
      </c>
      <c r="D731" s="92" t="s">
        <v>113</v>
      </c>
      <c r="E731" s="93">
        <v>1992</v>
      </c>
      <c r="F731" s="93">
        <v>1992</v>
      </c>
      <c r="G731" s="93" t="s">
        <v>45</v>
      </c>
      <c r="H731" s="93">
        <v>5</v>
      </c>
      <c r="I731" s="93">
        <v>2</v>
      </c>
      <c r="J731" s="52">
        <v>1787.3</v>
      </c>
      <c r="K731" s="52">
        <v>1278.2</v>
      </c>
      <c r="L731" s="52">
        <v>214.2</v>
      </c>
      <c r="M731" s="94">
        <v>44</v>
      </c>
      <c r="N731" s="78">
        <f t="shared" si="245"/>
        <v>536732.4389999999</v>
      </c>
      <c r="O731" s="52"/>
      <c r="P731" s="79"/>
      <c r="Q731" s="79"/>
      <c r="R731" s="79">
        <v>0</v>
      </c>
      <c r="S731" s="79">
        <f>+'Приложение №2'!E731-'Приложение №1'!R731</f>
        <v>536732.4389999999</v>
      </c>
      <c r="T731" s="79">
        <v>0</v>
      </c>
      <c r="U731" s="79">
        <f t="shared" si="254"/>
        <v>419.91272023157558</v>
      </c>
      <c r="V731" s="79">
        <v>1428.2830200640001</v>
      </c>
      <c r="W731" s="95" t="s">
        <v>623</v>
      </c>
      <c r="X731" s="36" t="e">
        <f>+#REF!-'[1]Приложение №1'!$P896</f>
        <v>#REF!</v>
      </c>
      <c r="Z731" s="38">
        <f t="shared" si="257"/>
        <v>777873.09999999986</v>
      </c>
      <c r="AA731" s="34">
        <v>0</v>
      </c>
      <c r="AB731" s="34">
        <v>0</v>
      </c>
      <c r="AC731" s="34">
        <v>0</v>
      </c>
      <c r="AD731" s="34">
        <v>0</v>
      </c>
      <c r="AE731" s="34">
        <v>525246.36480539991</v>
      </c>
      <c r="AF731" s="34"/>
      <c r="AG731" s="34">
        <v>0</v>
      </c>
      <c r="AH731" s="34">
        <v>0</v>
      </c>
      <c r="AI731" s="34">
        <v>0</v>
      </c>
      <c r="AJ731" s="34">
        <v>0</v>
      </c>
      <c r="AK731" s="34">
        <v>0</v>
      </c>
      <c r="AL731" s="34">
        <v>0</v>
      </c>
      <c r="AM731" s="34">
        <v>233361.93</v>
      </c>
      <c r="AN731" s="39">
        <v>7778.7309999999998</v>
      </c>
      <c r="AO731" s="40">
        <v>11486.074194599998</v>
      </c>
      <c r="AP731" s="114">
        <f>+N731-'Приложение №2'!E731</f>
        <v>0</v>
      </c>
      <c r="AQ731" s="1">
        <f>626393.04-'[2]Приложение №1'!$R$137-'[2]Приложение №1'!$R$189</f>
        <v>-176086.42999999993</v>
      </c>
      <c r="AR731" s="1">
        <f t="shared" si="258"/>
        <v>174073.19999999998</v>
      </c>
      <c r="AS731" s="1">
        <f>+(K731*10+L731*20)*12*30-'[2]Приложение №1'!$S$189</f>
        <v>5576287.9000000004</v>
      </c>
      <c r="AT731" s="36">
        <f t="shared" si="255"/>
        <v>-5039555.4610000001</v>
      </c>
      <c r="AU731" s="36">
        <f>+P731-'[10]Приложение №1'!$P708</f>
        <v>0</v>
      </c>
      <c r="AV731" s="36">
        <f>+Q731-'[10]Приложение №1'!$Q708</f>
        <v>0</v>
      </c>
      <c r="AW731" s="36">
        <f>+R731-'[10]Приложение №1'!$R708</f>
        <v>0</v>
      </c>
      <c r="AX731" s="36">
        <f>+S731-'[10]Приложение №1'!$S708</f>
        <v>0</v>
      </c>
      <c r="AY731" s="36">
        <f>+T731-'[10]Приложение №1'!$T708</f>
        <v>0</v>
      </c>
    </row>
    <row r="732" spans="1:51" x14ac:dyDescent="0.25">
      <c r="A732" s="100">
        <f t="shared" si="259"/>
        <v>716</v>
      </c>
      <c r="B732" s="101">
        <f t="shared" si="260"/>
        <v>261</v>
      </c>
      <c r="C732" s="92" t="s">
        <v>111</v>
      </c>
      <c r="D732" s="92" t="s">
        <v>114</v>
      </c>
      <c r="E732" s="93">
        <v>1974</v>
      </c>
      <c r="F732" s="93">
        <v>1974</v>
      </c>
      <c r="G732" s="93" t="s">
        <v>45</v>
      </c>
      <c r="H732" s="93">
        <v>2</v>
      </c>
      <c r="I732" s="93">
        <v>3</v>
      </c>
      <c r="J732" s="52">
        <v>1039.5</v>
      </c>
      <c r="K732" s="52">
        <v>915.4</v>
      </c>
      <c r="L732" s="52">
        <v>0</v>
      </c>
      <c r="M732" s="94">
        <v>39</v>
      </c>
      <c r="N732" s="78">
        <f t="shared" si="245"/>
        <v>367776.86744473106</v>
      </c>
      <c r="O732" s="52"/>
      <c r="P732" s="79"/>
      <c r="Q732" s="79"/>
      <c r="R732" s="79">
        <f>+'Приложение №2'!E732</f>
        <v>367776.86744473106</v>
      </c>
      <c r="S732" s="79">
        <f>+'Приложение №2'!E732-'Приложение №1'!R732</f>
        <v>0</v>
      </c>
      <c r="T732" s="79">
        <v>0</v>
      </c>
      <c r="U732" s="79">
        <f t="shared" si="254"/>
        <v>401.76629609430967</v>
      </c>
      <c r="V732" s="79">
        <v>1429.2830200640001</v>
      </c>
      <c r="W732" s="95" t="s">
        <v>623</v>
      </c>
      <c r="X732" s="36" t="e">
        <f>+#REF!-'[1]Приложение №1'!$P545</f>
        <v>#REF!</v>
      </c>
      <c r="Z732" s="38">
        <f t="shared" si="257"/>
        <v>3610896</v>
      </c>
      <c r="AA732" s="34">
        <v>2740937.5436570398</v>
      </c>
      <c r="AB732" s="34">
        <v>0</v>
      </c>
      <c r="AC732" s="34">
        <v>0</v>
      </c>
      <c r="AD732" s="34">
        <v>0</v>
      </c>
      <c r="AE732" s="34">
        <v>359906.44733063993</v>
      </c>
      <c r="AF732" s="34"/>
      <c r="AG732" s="34">
        <v>0</v>
      </c>
      <c r="AH732" s="34">
        <v>0</v>
      </c>
      <c r="AI732" s="34">
        <v>0</v>
      </c>
      <c r="AJ732" s="34">
        <v>0</v>
      </c>
      <c r="AK732" s="34">
        <v>0</v>
      </c>
      <c r="AL732" s="34">
        <v>0</v>
      </c>
      <c r="AM732" s="34">
        <v>406133.87119999999</v>
      </c>
      <c r="AN732" s="39">
        <v>36108.959999999999</v>
      </c>
      <c r="AO732" s="40">
        <v>67809.177812320006</v>
      </c>
      <c r="AP732" s="114">
        <f>+N732-'Приложение №2'!E732</f>
        <v>0</v>
      </c>
      <c r="AQ732" s="1">
        <f>360631.56-73856.3028</f>
        <v>286775.25719999999</v>
      </c>
      <c r="AR732" s="1">
        <f t="shared" si="258"/>
        <v>93370.8</v>
      </c>
      <c r="AS732" s="1">
        <f>+(K732*10+L732*20)*12*30-396640.91</f>
        <v>2898799.09</v>
      </c>
      <c r="AT732" s="36">
        <f t="shared" si="255"/>
        <v>-2898799.09</v>
      </c>
      <c r="AU732" s="36">
        <f>+P732-'[10]Приложение №1'!$P709</f>
        <v>0</v>
      </c>
      <c r="AV732" s="36">
        <f>+Q732-'[10]Приложение №1'!$Q709</f>
        <v>0</v>
      </c>
      <c r="AW732" s="36">
        <f>+R732-'[10]Приложение №1'!$R709</f>
        <v>0</v>
      </c>
      <c r="AX732" s="36">
        <f>+S732-'[10]Приложение №1'!$S709</f>
        <v>0</v>
      </c>
      <c r="AY732" s="36">
        <f>+T732-'[10]Приложение №1'!$T709</f>
        <v>0</v>
      </c>
    </row>
    <row r="733" spans="1:51" x14ac:dyDescent="0.25">
      <c r="A733" s="100">
        <f t="shared" si="259"/>
        <v>717</v>
      </c>
      <c r="B733" s="101">
        <f t="shared" si="260"/>
        <v>262</v>
      </c>
      <c r="C733" s="92" t="s">
        <v>111</v>
      </c>
      <c r="D733" s="92" t="s">
        <v>272</v>
      </c>
      <c r="E733" s="93">
        <v>1987</v>
      </c>
      <c r="F733" s="93">
        <v>2009</v>
      </c>
      <c r="G733" s="93" t="s">
        <v>45</v>
      </c>
      <c r="H733" s="93">
        <v>5</v>
      </c>
      <c r="I733" s="93">
        <v>6</v>
      </c>
      <c r="J733" s="52">
        <v>7333.8</v>
      </c>
      <c r="K733" s="52">
        <v>6313.3</v>
      </c>
      <c r="L733" s="52">
        <v>0</v>
      </c>
      <c r="M733" s="94">
        <v>271</v>
      </c>
      <c r="N733" s="78">
        <f t="shared" ref="N733:N742" si="261">SUM(O733:T733)</f>
        <v>2143162.1283</v>
      </c>
      <c r="O733" s="52"/>
      <c r="P733" s="79"/>
      <c r="Q733" s="79"/>
      <c r="R733" s="79">
        <f>+AQ733+AR733</f>
        <v>1746851.7199999997</v>
      </c>
      <c r="S733" s="79">
        <f>+'Приложение №2'!E733-'Приложение №1'!R733</f>
        <v>396310.40830000024</v>
      </c>
      <c r="T733" s="79">
        <v>0</v>
      </c>
      <c r="U733" s="79">
        <f t="shared" si="254"/>
        <v>339.46781054282229</v>
      </c>
      <c r="V733" s="79">
        <v>1430.2830200640001</v>
      </c>
      <c r="W733" s="95" t="s">
        <v>623</v>
      </c>
      <c r="X733" s="36" t="e">
        <f>+#REF!-'[1]Приложение №1'!$P899</f>
        <v>#REF!</v>
      </c>
      <c r="Z733" s="38">
        <f t="shared" si="257"/>
        <v>3106032.07</v>
      </c>
      <c r="AA733" s="34">
        <v>0</v>
      </c>
      <c r="AB733" s="34">
        <v>0</v>
      </c>
      <c r="AC733" s="34">
        <v>0</v>
      </c>
      <c r="AD733" s="34">
        <v>0</v>
      </c>
      <c r="AE733" s="34">
        <v>2097298.4587543798</v>
      </c>
      <c r="AF733" s="34"/>
      <c r="AG733" s="34">
        <v>0</v>
      </c>
      <c r="AH733" s="34">
        <v>0</v>
      </c>
      <c r="AI733" s="34">
        <v>0</v>
      </c>
      <c r="AJ733" s="34">
        <v>0</v>
      </c>
      <c r="AK733" s="34">
        <v>0</v>
      </c>
      <c r="AL733" s="34">
        <v>0</v>
      </c>
      <c r="AM733" s="34">
        <v>931809.62099999993</v>
      </c>
      <c r="AN733" s="39">
        <v>31060.3207</v>
      </c>
      <c r="AO733" s="40">
        <v>45863.669545620003</v>
      </c>
      <c r="AP733" s="114">
        <f>+N733-'Приложение №2'!E733</f>
        <v>0</v>
      </c>
      <c r="AQ733" s="1">
        <f>2761318.21-1658423.09</f>
        <v>1102895.1199999999</v>
      </c>
      <c r="AR733" s="1">
        <f t="shared" si="258"/>
        <v>643956.6</v>
      </c>
      <c r="AS733" s="1">
        <f>+(K733*10+L733*20)*12*30-11045.36</f>
        <v>22716834.640000001</v>
      </c>
      <c r="AT733" s="36">
        <f t="shared" si="255"/>
        <v>-22320524.231699999</v>
      </c>
      <c r="AU733" s="36">
        <f>+P733-'[10]Приложение №1'!$P710</f>
        <v>0</v>
      </c>
      <c r="AV733" s="36">
        <f>+Q733-'[10]Приложение №1'!$Q710</f>
        <v>0</v>
      </c>
      <c r="AW733" s="36">
        <f>+R733-'[10]Приложение №1'!$R710</f>
        <v>0</v>
      </c>
      <c r="AX733" s="36">
        <f>+S733-'[10]Приложение №1'!$S710</f>
        <v>0</v>
      </c>
      <c r="AY733" s="36">
        <f>+T733-'[10]Приложение №1'!$T710</f>
        <v>0</v>
      </c>
    </row>
    <row r="734" spans="1:51" x14ac:dyDescent="0.25">
      <c r="A734" s="100">
        <f t="shared" si="259"/>
        <v>718</v>
      </c>
      <c r="B734" s="101">
        <f t="shared" si="260"/>
        <v>263</v>
      </c>
      <c r="C734" s="92" t="s">
        <v>111</v>
      </c>
      <c r="D734" s="92" t="s">
        <v>273</v>
      </c>
      <c r="E734" s="93">
        <v>1981</v>
      </c>
      <c r="F734" s="93">
        <v>2010</v>
      </c>
      <c r="G734" s="93" t="s">
        <v>45</v>
      </c>
      <c r="H734" s="93">
        <v>4</v>
      </c>
      <c r="I734" s="93">
        <v>6</v>
      </c>
      <c r="J734" s="52">
        <v>5677</v>
      </c>
      <c r="K734" s="52">
        <v>4920.8</v>
      </c>
      <c r="L734" s="52">
        <v>0</v>
      </c>
      <c r="M734" s="94">
        <v>222</v>
      </c>
      <c r="N734" s="78">
        <f t="shared" si="261"/>
        <v>1668917.8005000001</v>
      </c>
      <c r="O734" s="52"/>
      <c r="P734" s="79"/>
      <c r="Q734" s="79"/>
      <c r="R734" s="79">
        <f>+AQ734+AR734</f>
        <v>1196439.7000000002</v>
      </c>
      <c r="S734" s="79">
        <f>+'Приложение №2'!E734-'Приложение №1'!R734</f>
        <v>472478.10049999994</v>
      </c>
      <c r="T734" s="79">
        <v>0</v>
      </c>
      <c r="U734" s="79">
        <f t="shared" si="254"/>
        <v>339.15578777841</v>
      </c>
      <c r="V734" s="79">
        <v>1431.2830200640001</v>
      </c>
      <c r="W734" s="95" t="s">
        <v>623</v>
      </c>
      <c r="X734" s="36" t="e">
        <f>+#REF!-'[1]Приложение №1'!$P900</f>
        <v>#REF!</v>
      </c>
      <c r="Z734" s="38">
        <f t="shared" si="257"/>
        <v>2418721.4499999997</v>
      </c>
      <c r="AA734" s="34">
        <v>0</v>
      </c>
      <c r="AB734" s="34">
        <v>0</v>
      </c>
      <c r="AC734" s="34">
        <v>0</v>
      </c>
      <c r="AD734" s="34">
        <v>0</v>
      </c>
      <c r="AE734" s="34">
        <v>1633202.9595693001</v>
      </c>
      <c r="AF734" s="34"/>
      <c r="AG734" s="34">
        <v>0</v>
      </c>
      <c r="AH734" s="34">
        <v>0</v>
      </c>
      <c r="AI734" s="34">
        <v>0</v>
      </c>
      <c r="AJ734" s="34">
        <v>0</v>
      </c>
      <c r="AK734" s="34">
        <v>0</v>
      </c>
      <c r="AL734" s="34">
        <v>0</v>
      </c>
      <c r="AM734" s="34">
        <v>725616.43500000006</v>
      </c>
      <c r="AN734" s="39">
        <v>24187.214500000002</v>
      </c>
      <c r="AO734" s="40">
        <v>35714.840930700004</v>
      </c>
      <c r="AP734" s="114">
        <f>+N734-'Приложение №2'!E734</f>
        <v>0</v>
      </c>
      <c r="AQ734" s="1">
        <f>1887853.74-1193335.64</f>
        <v>694518.10000000009</v>
      </c>
      <c r="AR734" s="1">
        <f t="shared" si="258"/>
        <v>501921.6</v>
      </c>
      <c r="AS734" s="1">
        <f>+(K734*10+L734*20)*12*30-284542.24</f>
        <v>17430337.760000002</v>
      </c>
      <c r="AT734" s="36">
        <f t="shared" si="255"/>
        <v>-16957859.659500003</v>
      </c>
      <c r="AU734" s="36">
        <f>+P734-'[10]Приложение №1'!$P711</f>
        <v>0</v>
      </c>
      <c r="AV734" s="36">
        <f>+Q734-'[10]Приложение №1'!$Q711</f>
        <v>0</v>
      </c>
      <c r="AW734" s="36">
        <f>+R734-'[10]Приложение №1'!$R711</f>
        <v>0</v>
      </c>
      <c r="AX734" s="36">
        <f>+S734-'[10]Приложение №1'!$S711</f>
        <v>0</v>
      </c>
      <c r="AY734" s="36">
        <f>+T734-'[10]Приложение №1'!$T711</f>
        <v>0</v>
      </c>
    </row>
    <row r="735" spans="1:51" x14ac:dyDescent="0.25">
      <c r="A735" s="100">
        <f t="shared" si="259"/>
        <v>719</v>
      </c>
      <c r="B735" s="101">
        <f t="shared" si="260"/>
        <v>264</v>
      </c>
      <c r="C735" s="92" t="s">
        <v>111</v>
      </c>
      <c r="D735" s="92" t="s">
        <v>117</v>
      </c>
      <c r="E735" s="93">
        <v>1977</v>
      </c>
      <c r="F735" s="93">
        <v>2010</v>
      </c>
      <c r="G735" s="93" t="s">
        <v>52</v>
      </c>
      <c r="H735" s="93">
        <v>4</v>
      </c>
      <c r="I735" s="93">
        <v>4</v>
      </c>
      <c r="J735" s="52">
        <v>4061.6</v>
      </c>
      <c r="K735" s="52">
        <v>3500</v>
      </c>
      <c r="L735" s="52">
        <v>0</v>
      </c>
      <c r="M735" s="94">
        <v>135</v>
      </c>
      <c r="N735" s="78">
        <f t="shared" si="261"/>
        <v>1090164.3753000002</v>
      </c>
      <c r="O735" s="52"/>
      <c r="P735" s="79"/>
      <c r="Q735" s="79"/>
      <c r="R735" s="79">
        <f>+'Приложение №2'!E735</f>
        <v>1090164.3753000002</v>
      </c>
      <c r="S735" s="79">
        <f>+'Приложение №2'!E735-'Приложение №1'!R735</f>
        <v>0</v>
      </c>
      <c r="T735" s="79">
        <v>0</v>
      </c>
      <c r="U735" s="79">
        <f t="shared" si="254"/>
        <v>311.47553580000005</v>
      </c>
      <c r="V735" s="79">
        <v>1432.2830200640001</v>
      </c>
      <c r="W735" s="95" t="s">
        <v>623</v>
      </c>
      <c r="X735" s="36" t="e">
        <f>+#REF!-'[1]Приложение №1'!$P546</f>
        <v>#REF!</v>
      </c>
      <c r="Z735" s="38">
        <f t="shared" si="257"/>
        <v>1579948.37</v>
      </c>
      <c r="AA735" s="34">
        <v>0</v>
      </c>
      <c r="AB735" s="34">
        <v>0</v>
      </c>
      <c r="AC735" s="34">
        <v>0</v>
      </c>
      <c r="AD735" s="34">
        <v>0</v>
      </c>
      <c r="AE735" s="34">
        <v>1066834.8576685803</v>
      </c>
      <c r="AF735" s="34"/>
      <c r="AG735" s="34">
        <v>0</v>
      </c>
      <c r="AH735" s="34">
        <v>0</v>
      </c>
      <c r="AI735" s="34">
        <v>0</v>
      </c>
      <c r="AJ735" s="34">
        <v>0</v>
      </c>
      <c r="AK735" s="34">
        <v>0</v>
      </c>
      <c r="AL735" s="34">
        <v>0</v>
      </c>
      <c r="AM735" s="34">
        <v>473984.511</v>
      </c>
      <c r="AN735" s="39">
        <v>15799.483700000001</v>
      </c>
      <c r="AO735" s="40">
        <v>23329.517631420003</v>
      </c>
      <c r="AP735" s="114">
        <f>+N735-'Приложение №2'!E735</f>
        <v>0</v>
      </c>
      <c r="AQ735" s="1">
        <v>1456397.27</v>
      </c>
      <c r="AR735" s="1">
        <f t="shared" si="258"/>
        <v>357000</v>
      </c>
      <c r="AS735" s="1">
        <f t="shared" ref="AS735:AS740" si="262">+(K735*10+L735*20)*12*30</f>
        <v>12600000</v>
      </c>
      <c r="AT735" s="36">
        <f t="shared" si="255"/>
        <v>-12600000</v>
      </c>
      <c r="AU735" s="36">
        <f>+P735-'[10]Приложение №1'!$P712</f>
        <v>0</v>
      </c>
      <c r="AV735" s="36">
        <f>+Q735-'[10]Приложение №1'!$Q712</f>
        <v>0</v>
      </c>
      <c r="AW735" s="36">
        <f>+R735-'[10]Приложение №1'!$R712</f>
        <v>0</v>
      </c>
      <c r="AX735" s="36">
        <f>+S735-'[10]Приложение №1'!$S712</f>
        <v>0</v>
      </c>
      <c r="AY735" s="36">
        <f>+T735-'[10]Приложение №1'!$T712</f>
        <v>0</v>
      </c>
    </row>
    <row r="736" spans="1:51" x14ac:dyDescent="0.25">
      <c r="A736" s="100">
        <f t="shared" si="259"/>
        <v>720</v>
      </c>
      <c r="B736" s="101">
        <f t="shared" si="260"/>
        <v>265</v>
      </c>
      <c r="C736" s="92" t="s">
        <v>111</v>
      </c>
      <c r="D736" s="92" t="s">
        <v>274</v>
      </c>
      <c r="E736" s="93">
        <v>1986</v>
      </c>
      <c r="F736" s="93">
        <v>2010</v>
      </c>
      <c r="G736" s="93" t="s">
        <v>45</v>
      </c>
      <c r="H736" s="93">
        <v>5</v>
      </c>
      <c r="I736" s="93">
        <v>4</v>
      </c>
      <c r="J736" s="52">
        <v>4920.8</v>
      </c>
      <c r="K736" s="52">
        <v>4295.6000000000004</v>
      </c>
      <c r="L736" s="52">
        <v>0</v>
      </c>
      <c r="M736" s="94">
        <v>193</v>
      </c>
      <c r="N736" s="78">
        <f t="shared" si="261"/>
        <v>1458644.1368999998</v>
      </c>
      <c r="O736" s="52"/>
      <c r="P736" s="79"/>
      <c r="Q736" s="79"/>
      <c r="R736" s="79">
        <f>+'Приложение №2'!E736</f>
        <v>1458644.1368999998</v>
      </c>
      <c r="S736" s="79">
        <f>+'Приложение №2'!E736-'Приложение №1'!R736</f>
        <v>0</v>
      </c>
      <c r="T736" s="79">
        <v>0</v>
      </c>
      <c r="U736" s="79">
        <f t="shared" si="254"/>
        <v>339.56703065927917</v>
      </c>
      <c r="V736" s="79">
        <v>1433.2830200640001</v>
      </c>
      <c r="W736" s="95" t="s">
        <v>623</v>
      </c>
      <c r="X736" s="36" t="e">
        <f>+#REF!-'[1]Приложение №1'!$P901</f>
        <v>#REF!</v>
      </c>
      <c r="Z736" s="38">
        <f t="shared" si="257"/>
        <v>2113977.0099999998</v>
      </c>
      <c r="AA736" s="34">
        <v>0</v>
      </c>
      <c r="AB736" s="34">
        <v>0</v>
      </c>
      <c r="AC736" s="34">
        <v>0</v>
      </c>
      <c r="AD736" s="34">
        <v>0</v>
      </c>
      <c r="AE736" s="34">
        <v>1427429.1523703397</v>
      </c>
      <c r="AF736" s="34"/>
      <c r="AG736" s="34">
        <v>0</v>
      </c>
      <c r="AH736" s="34">
        <v>0</v>
      </c>
      <c r="AI736" s="34">
        <v>0</v>
      </c>
      <c r="AJ736" s="34">
        <v>0</v>
      </c>
      <c r="AK736" s="34">
        <v>0</v>
      </c>
      <c r="AL736" s="34">
        <v>0</v>
      </c>
      <c r="AM736" s="34">
        <v>634193.10299999989</v>
      </c>
      <c r="AN736" s="39">
        <v>21139.770099999998</v>
      </c>
      <c r="AO736" s="40">
        <v>31214.98452966</v>
      </c>
      <c r="AP736" s="114">
        <f>+N736-'Приложение №2'!E736</f>
        <v>0</v>
      </c>
      <c r="AQ736" s="1">
        <v>1632118.56</v>
      </c>
      <c r="AR736" s="1">
        <f t="shared" si="258"/>
        <v>438151.2</v>
      </c>
      <c r="AS736" s="1">
        <f t="shared" si="262"/>
        <v>15464160</v>
      </c>
      <c r="AT736" s="36">
        <f t="shared" si="255"/>
        <v>-15464160</v>
      </c>
      <c r="AU736" s="36">
        <f>+P736-'[10]Приложение №1'!$P713</f>
        <v>0</v>
      </c>
      <c r="AV736" s="36">
        <f>+Q736-'[10]Приложение №1'!$Q713</f>
        <v>0</v>
      </c>
      <c r="AW736" s="36">
        <f>+R736-'[10]Приложение №1'!$R713</f>
        <v>0</v>
      </c>
      <c r="AX736" s="36">
        <f>+S736-'[10]Приложение №1'!$S713</f>
        <v>0</v>
      </c>
      <c r="AY736" s="36">
        <f>+T736-'[10]Приложение №1'!$T713</f>
        <v>0</v>
      </c>
    </row>
    <row r="737" spans="1:51" x14ac:dyDescent="0.25">
      <c r="A737" s="100">
        <f t="shared" si="259"/>
        <v>721</v>
      </c>
      <c r="B737" s="101">
        <f t="shared" si="260"/>
        <v>266</v>
      </c>
      <c r="C737" s="92" t="s">
        <v>110</v>
      </c>
      <c r="D737" s="92" t="s">
        <v>681</v>
      </c>
      <c r="E737" s="93">
        <v>1981</v>
      </c>
      <c r="F737" s="93"/>
      <c r="G737" s="93" t="s">
        <v>45</v>
      </c>
      <c r="H737" s="93">
        <v>2</v>
      </c>
      <c r="I737" s="93">
        <v>1</v>
      </c>
      <c r="J737" s="52">
        <v>660</v>
      </c>
      <c r="K737" s="52">
        <v>592.70000000000005</v>
      </c>
      <c r="L737" s="52">
        <v>0</v>
      </c>
      <c r="M737" s="94">
        <v>13</v>
      </c>
      <c r="N737" s="78">
        <f t="shared" si="261"/>
        <v>4258070.3745964803</v>
      </c>
      <c r="O737" s="52"/>
      <c r="P737" s="79">
        <v>1751097.6945964801</v>
      </c>
      <c r="Q737" s="79"/>
      <c r="R737" s="79">
        <f t="shared" ref="R737:R742" si="263">+AQ737+AR737</f>
        <v>373252.68000000005</v>
      </c>
      <c r="S737" s="79">
        <f>+AS737</f>
        <v>2133720</v>
      </c>
      <c r="T737" s="79">
        <v>0</v>
      </c>
      <c r="U737" s="79">
        <f t="shared" si="254"/>
        <v>7184.1916223999997</v>
      </c>
      <c r="V737" s="79">
        <v>1434.2830200640001</v>
      </c>
      <c r="W737" s="95" t="s">
        <v>623</v>
      </c>
      <c r="X737" s="36" t="e">
        <f>+#REF!-'[1]Приложение №1'!$P1732</f>
        <v>#REF!</v>
      </c>
      <c r="Z737" s="38">
        <f t="shared" si="257"/>
        <v>19893961.780000001</v>
      </c>
      <c r="AA737" s="34">
        <v>0</v>
      </c>
      <c r="AB737" s="34">
        <v>0</v>
      </c>
      <c r="AC737" s="34">
        <v>3565270.41384234</v>
      </c>
      <c r="AD737" s="34">
        <v>2303095.9599144002</v>
      </c>
      <c r="AE737" s="34">
        <v>1422513.1652520599</v>
      </c>
      <c r="AF737" s="34"/>
      <c r="AG737" s="34">
        <v>0</v>
      </c>
      <c r="AH737" s="34">
        <v>0</v>
      </c>
      <c r="AI737" s="34">
        <v>0</v>
      </c>
      <c r="AJ737" s="34">
        <v>0</v>
      </c>
      <c r="AK737" s="34">
        <v>0</v>
      </c>
      <c r="AL737" s="34">
        <v>9543182.8357933201</v>
      </c>
      <c r="AM737" s="34">
        <v>2492832.9380000001</v>
      </c>
      <c r="AN737" s="39">
        <v>198939.61780000001</v>
      </c>
      <c r="AO737" s="40">
        <v>368126.84939787997</v>
      </c>
      <c r="AP737" s="114">
        <f>+N737-'Приложение №2'!E737</f>
        <v>0</v>
      </c>
      <c r="AQ737" s="49">
        <v>312797.28000000003</v>
      </c>
      <c r="AR737" s="1">
        <f t="shared" si="258"/>
        <v>60455.4</v>
      </c>
      <c r="AS737" s="1">
        <f t="shared" si="262"/>
        <v>2133720</v>
      </c>
      <c r="AT737" s="36">
        <f t="shared" si="255"/>
        <v>0</v>
      </c>
      <c r="AU737" s="36">
        <f>+P737-'[10]Приложение №1'!$P714</f>
        <v>0</v>
      </c>
      <c r="AV737" s="36">
        <f>+Q737-'[10]Приложение №1'!$Q714</f>
        <v>0</v>
      </c>
      <c r="AW737" s="36">
        <f>+R737-'[10]Приложение №1'!$R714</f>
        <v>0</v>
      </c>
      <c r="AX737" s="36">
        <f>+S737-'[10]Приложение №1'!$S714</f>
        <v>0</v>
      </c>
      <c r="AY737" s="36">
        <f>+T737-'[10]Приложение №1'!$T714</f>
        <v>0</v>
      </c>
    </row>
    <row r="738" spans="1:51" s="43" customFormat="1" x14ac:dyDescent="0.25">
      <c r="A738" s="100">
        <f t="shared" si="259"/>
        <v>722</v>
      </c>
      <c r="B738" s="101">
        <f t="shared" si="260"/>
        <v>267</v>
      </c>
      <c r="C738" s="92" t="s">
        <v>634</v>
      </c>
      <c r="D738" s="92" t="s">
        <v>679</v>
      </c>
      <c r="E738" s="93" t="s">
        <v>590</v>
      </c>
      <c r="F738" s="93" t="s">
        <v>590</v>
      </c>
      <c r="G738" s="93" t="s">
        <v>574</v>
      </c>
      <c r="H738" s="93" t="s">
        <v>586</v>
      </c>
      <c r="I738" s="93" t="s">
        <v>583</v>
      </c>
      <c r="J738" s="52">
        <v>4959.8999999999996</v>
      </c>
      <c r="K738" s="52">
        <v>4332.8999999999996</v>
      </c>
      <c r="L738" s="52">
        <v>85.1</v>
      </c>
      <c r="M738" s="94">
        <v>166</v>
      </c>
      <c r="N738" s="78">
        <f t="shared" si="261"/>
        <v>10942766.959917923</v>
      </c>
      <c r="O738" s="52">
        <v>0</v>
      </c>
      <c r="P738" s="79"/>
      <c r="Q738" s="79">
        <v>0</v>
      </c>
      <c r="R738" s="79">
        <f t="shared" si="263"/>
        <v>2666641.9500000002</v>
      </c>
      <c r="S738" s="79">
        <f>+'Приложение №2'!E738-'Приложение №1'!R738</f>
        <v>8276125.0099179232</v>
      </c>
      <c r="T738" s="79">
        <v>0</v>
      </c>
      <c r="U738" s="79">
        <f t="shared" si="254"/>
        <v>2525.5064644736608</v>
      </c>
      <c r="V738" s="79">
        <v>1435.2830200640001</v>
      </c>
      <c r="W738" s="95" t="s">
        <v>623</v>
      </c>
      <c r="X738" s="43">
        <v>1753600.15</v>
      </c>
      <c r="Y738" s="43">
        <f>+(K738*9.1+L738*18.19)*12</f>
        <v>491728.30799999984</v>
      </c>
      <c r="AA738" s="44">
        <f>+N738-'[4]Приложение № 2'!E681</f>
        <v>-444863.52288207598</v>
      </c>
      <c r="AD738" s="44">
        <f>+N738-'[4]Приложение № 2'!E681</f>
        <v>-444863.52288207598</v>
      </c>
      <c r="AP738" s="114">
        <f>+N738-'Приложение №2'!E738</f>
        <v>0</v>
      </c>
      <c r="AQ738" s="43">
        <v>2207325.75</v>
      </c>
      <c r="AR738" s="1">
        <f t="shared" si="258"/>
        <v>459316.2</v>
      </c>
      <c r="AS738" s="1">
        <f t="shared" si="262"/>
        <v>16211160</v>
      </c>
      <c r="AT738" s="36">
        <f t="shared" si="255"/>
        <v>-7935034.9900820768</v>
      </c>
      <c r="AU738" s="36">
        <f>+P738-'[10]Приложение №1'!$P715</f>
        <v>0</v>
      </c>
      <c r="AV738" s="36">
        <f>+Q738-'[10]Приложение №1'!$Q715</f>
        <v>0</v>
      </c>
      <c r="AW738" s="36">
        <f>+R738-'[10]Приложение №1'!$R715</f>
        <v>0</v>
      </c>
      <c r="AX738" s="36">
        <f>+S738-'[10]Приложение №1'!$S715</f>
        <v>0</v>
      </c>
      <c r="AY738" s="36">
        <f>+T738-'[10]Приложение №1'!$T715</f>
        <v>0</v>
      </c>
    </row>
    <row r="739" spans="1:51" x14ac:dyDescent="0.25">
      <c r="A739" s="100">
        <f t="shared" si="259"/>
        <v>723</v>
      </c>
      <c r="B739" s="101">
        <f t="shared" si="260"/>
        <v>268</v>
      </c>
      <c r="C739" s="92" t="s">
        <v>110</v>
      </c>
      <c r="D739" s="92" t="s">
        <v>267</v>
      </c>
      <c r="E739" s="93">
        <v>1992</v>
      </c>
      <c r="F739" s="93">
        <v>2010</v>
      </c>
      <c r="G739" s="93" t="s">
        <v>45</v>
      </c>
      <c r="H739" s="93">
        <v>2</v>
      </c>
      <c r="I739" s="93">
        <v>2</v>
      </c>
      <c r="J739" s="52">
        <v>1132.5999999999999</v>
      </c>
      <c r="K739" s="52">
        <v>869.3</v>
      </c>
      <c r="L739" s="52">
        <v>263.3</v>
      </c>
      <c r="M739" s="94">
        <v>31</v>
      </c>
      <c r="N739" s="78">
        <f t="shared" si="261"/>
        <v>5037776.7369999997</v>
      </c>
      <c r="O739" s="52"/>
      <c r="P739" s="79">
        <v>1760352.89</v>
      </c>
      <c r="Q739" s="79"/>
      <c r="R739" s="79">
        <f t="shared" si="263"/>
        <v>316207.04435401992</v>
      </c>
      <c r="S739" s="79">
        <f>+'Приложение №2'!E739-'Приложение №1'!P739-R739</f>
        <v>2961216.8026459804</v>
      </c>
      <c r="T739" s="79">
        <v>0</v>
      </c>
      <c r="U739" s="79">
        <f t="shared" si="254"/>
        <v>5795.2107868399862</v>
      </c>
      <c r="V739" s="79">
        <v>1436.2830200640001</v>
      </c>
      <c r="W739" s="95" t="s">
        <v>623</v>
      </c>
      <c r="X739" s="36" t="e">
        <f>+#REF!-'[1]Приложение №1'!$P1734</f>
        <v>#REF!</v>
      </c>
      <c r="Z739" s="38">
        <f>SUM(AA739:AO739)</f>
        <v>5660423.2999999998</v>
      </c>
      <c r="AA739" s="34">
        <v>0</v>
      </c>
      <c r="AB739" s="34">
        <v>0</v>
      </c>
      <c r="AC739" s="34">
        <v>0</v>
      </c>
      <c r="AD739" s="34">
        <v>0</v>
      </c>
      <c r="AE739" s="34">
        <v>0</v>
      </c>
      <c r="AF739" s="34"/>
      <c r="AG739" s="34">
        <v>0</v>
      </c>
      <c r="AH739" s="34">
        <v>0</v>
      </c>
      <c r="AI739" s="34">
        <v>0</v>
      </c>
      <c r="AJ739" s="34">
        <v>0</v>
      </c>
      <c r="AK739" s="34">
        <v>0</v>
      </c>
      <c r="AL739" s="34">
        <v>4929968.3148281993</v>
      </c>
      <c r="AM739" s="34">
        <v>566042.32999999996</v>
      </c>
      <c r="AN739" s="39">
        <v>56604.233</v>
      </c>
      <c r="AO739" s="40">
        <v>107808.4221718</v>
      </c>
      <c r="AP739" s="114">
        <f>+N739-'Приложение №2'!E739</f>
        <v>0</v>
      </c>
      <c r="AQ739" s="36">
        <f>467298.54-R463</f>
        <v>173825.24435401993</v>
      </c>
      <c r="AR739" s="1">
        <f t="shared" si="258"/>
        <v>142381.79999999999</v>
      </c>
      <c r="AS739" s="1">
        <f t="shared" si="262"/>
        <v>5025240</v>
      </c>
      <c r="AT739" s="36">
        <f t="shared" si="255"/>
        <v>-2064023.1973540196</v>
      </c>
      <c r="AU739" s="36">
        <f>+P739-'[10]Приложение №1'!$P716</f>
        <v>0</v>
      </c>
      <c r="AV739" s="36">
        <f>+Q739-'[10]Приложение №1'!$Q716</f>
        <v>0</v>
      </c>
      <c r="AW739" s="36">
        <f>+R739-'[10]Приложение №1'!$R716</f>
        <v>0</v>
      </c>
      <c r="AX739" s="36">
        <f>+S739-'[10]Приложение №1'!$S716</f>
        <v>0</v>
      </c>
      <c r="AY739" s="36">
        <f>+T739-'[10]Приложение №1'!$T716</f>
        <v>0</v>
      </c>
    </row>
    <row r="740" spans="1:51" x14ac:dyDescent="0.25">
      <c r="A740" s="100">
        <f t="shared" si="259"/>
        <v>724</v>
      </c>
      <c r="B740" s="101">
        <f t="shared" si="260"/>
        <v>269</v>
      </c>
      <c r="C740" s="92" t="s">
        <v>110</v>
      </c>
      <c r="D740" s="92" t="s">
        <v>268</v>
      </c>
      <c r="E740" s="93">
        <v>1993</v>
      </c>
      <c r="F740" s="93">
        <v>2009</v>
      </c>
      <c r="G740" s="93" t="s">
        <v>45</v>
      </c>
      <c r="H740" s="93">
        <v>2</v>
      </c>
      <c r="I740" s="93">
        <v>2</v>
      </c>
      <c r="J740" s="52">
        <v>1119.8</v>
      </c>
      <c r="K740" s="52">
        <v>862.9</v>
      </c>
      <c r="L740" s="52">
        <v>256.89999999999998</v>
      </c>
      <c r="M740" s="94">
        <v>33</v>
      </c>
      <c r="N740" s="78">
        <f t="shared" si="261"/>
        <v>4996855.5961000007</v>
      </c>
      <c r="O740" s="52"/>
      <c r="P740" s="79">
        <f>+'Приложение №2'!E740-'Приложение №1'!R740-'Приложение №1'!S740</f>
        <v>0</v>
      </c>
      <c r="Q740" s="79"/>
      <c r="R740" s="79">
        <f t="shared" si="263"/>
        <v>203932.15</v>
      </c>
      <c r="S740" s="79">
        <f>+'Приложение №2'!E740-'Приложение №1'!R740</f>
        <v>4792923.4461000003</v>
      </c>
      <c r="T740" s="79">
        <v>0</v>
      </c>
      <c r="U740" s="79">
        <f t="shared" si="254"/>
        <v>5790.7701890137914</v>
      </c>
      <c r="V740" s="79">
        <v>1437.2830200640001</v>
      </c>
      <c r="W740" s="95" t="s">
        <v>623</v>
      </c>
      <c r="X740" s="36" t="e">
        <f>+#REF!-'[1]Приложение №1'!$P1735</f>
        <v>#REF!</v>
      </c>
      <c r="Z740" s="38">
        <f>SUM(AA740:AO740)</f>
        <v>5614444.4900000002</v>
      </c>
      <c r="AA740" s="34">
        <v>0</v>
      </c>
      <c r="AB740" s="34">
        <v>0</v>
      </c>
      <c r="AC740" s="34">
        <v>0</v>
      </c>
      <c r="AD740" s="34">
        <v>0</v>
      </c>
      <c r="AE740" s="34">
        <v>0</v>
      </c>
      <c r="AF740" s="34"/>
      <c r="AG740" s="34">
        <v>0</v>
      </c>
      <c r="AH740" s="34">
        <v>0</v>
      </c>
      <c r="AI740" s="34">
        <v>0</v>
      </c>
      <c r="AJ740" s="34">
        <v>0</v>
      </c>
      <c r="AK740" s="34">
        <v>0</v>
      </c>
      <c r="AL740" s="34">
        <v>4889922.8863434605</v>
      </c>
      <c r="AM740" s="34">
        <v>561444.44900000002</v>
      </c>
      <c r="AN740" s="39">
        <v>56144.444900000002</v>
      </c>
      <c r="AO740" s="40">
        <v>106932.70975654002</v>
      </c>
      <c r="AP740" s="114">
        <f>+N740-'Приложение №2'!E740</f>
        <v>0</v>
      </c>
      <c r="AQ740" s="36">
        <f>384509.89-R464</f>
        <v>63508.75</v>
      </c>
      <c r="AR740" s="1">
        <f t="shared" si="258"/>
        <v>140423.4</v>
      </c>
      <c r="AS740" s="1">
        <f t="shared" si="262"/>
        <v>4956120</v>
      </c>
      <c r="AT740" s="36">
        <f t="shared" si="255"/>
        <v>-163196.55389999971</v>
      </c>
      <c r="AU740" s="36">
        <f>+P740-'[10]Приложение №1'!$P717</f>
        <v>0</v>
      </c>
      <c r="AV740" s="36">
        <f>+Q740-'[10]Приложение №1'!$Q717</f>
        <v>0</v>
      </c>
      <c r="AW740" s="36">
        <f>+R740-'[10]Приложение №1'!$R717</f>
        <v>0</v>
      </c>
      <c r="AX740" s="36">
        <f>+S740-'[10]Приложение №1'!$S717</f>
        <v>0</v>
      </c>
      <c r="AY740" s="36">
        <f>+T740-'[10]Приложение №1'!$T717</f>
        <v>0</v>
      </c>
    </row>
    <row r="741" spans="1:51" s="43" customFormat="1" x14ac:dyDescent="0.25">
      <c r="A741" s="100">
        <f t="shared" si="259"/>
        <v>725</v>
      </c>
      <c r="B741" s="101">
        <f t="shared" si="260"/>
        <v>270</v>
      </c>
      <c r="C741" s="92" t="s">
        <v>635</v>
      </c>
      <c r="D741" s="92" t="s">
        <v>680</v>
      </c>
      <c r="E741" s="93" t="s">
        <v>636</v>
      </c>
      <c r="F741" s="93" t="s">
        <v>636</v>
      </c>
      <c r="G741" s="93" t="s">
        <v>574</v>
      </c>
      <c r="H741" s="93" t="s">
        <v>576</v>
      </c>
      <c r="I741" s="93" t="s">
        <v>576</v>
      </c>
      <c r="J741" s="52">
        <v>948.7</v>
      </c>
      <c r="K741" s="52">
        <v>864.8</v>
      </c>
      <c r="L741" s="52">
        <v>80.099999999999994</v>
      </c>
      <c r="M741" s="94">
        <v>31</v>
      </c>
      <c r="N741" s="78">
        <f t="shared" si="261"/>
        <v>6815055.1868583523</v>
      </c>
      <c r="O741" s="52">
        <v>0</v>
      </c>
      <c r="P741" s="79">
        <v>3867495.7968583526</v>
      </c>
      <c r="Q741" s="79">
        <v>0</v>
      </c>
      <c r="R741" s="79">
        <f t="shared" si="263"/>
        <v>332408.91000000003</v>
      </c>
      <c r="S741" s="79">
        <f>+AS741</f>
        <v>2601082.8799999999</v>
      </c>
      <c r="T741" s="79">
        <f>+'Приложение №2'!E741-'Приложение №1'!P741-'Приложение №1'!R741-'Приложение №1'!S741</f>
        <v>14067.599999999627</v>
      </c>
      <c r="U741" s="79">
        <f t="shared" si="254"/>
        <v>7880.4985971997603</v>
      </c>
      <c r="V741" s="79">
        <v>1438.2830200640001</v>
      </c>
      <c r="W741" s="95" t="s">
        <v>623</v>
      </c>
      <c r="X741" s="43">
        <v>192543.82</v>
      </c>
      <c r="Y741" s="43">
        <f>+(K741*9.1+L741*18.19)*12</f>
        <v>111920.38799999998</v>
      </c>
      <c r="AA741" s="44">
        <f>+N741-'[4]Приложение № 2'!E684</f>
        <v>-7762482.9806082062</v>
      </c>
      <c r="AD741" s="44">
        <f>+N741-'[4]Приложение № 2'!E684</f>
        <v>-7762482.9806082062</v>
      </c>
      <c r="AP741" s="114">
        <f>+N741-'Приложение №2'!E741</f>
        <v>0</v>
      </c>
      <c r="AQ741" s="43">
        <v>227858.91</v>
      </c>
      <c r="AR741" s="1">
        <f t="shared" si="258"/>
        <v>104550</v>
      </c>
      <c r="AS741" s="1">
        <f>+(K741*10+L741*20)*12*30-1088917.12</f>
        <v>2601082.8799999999</v>
      </c>
      <c r="AT741" s="36">
        <f t="shared" si="255"/>
        <v>0</v>
      </c>
      <c r="AU741" s="36">
        <f>+P741-'[10]Приложение №1'!$P718</f>
        <v>0</v>
      </c>
      <c r="AV741" s="36">
        <f>+Q741-'[10]Приложение №1'!$Q718</f>
        <v>0</v>
      </c>
      <c r="AW741" s="36">
        <f>+R741-'[10]Приложение №1'!$R718</f>
        <v>0</v>
      </c>
      <c r="AX741" s="36">
        <f>+S741-'[10]Приложение №1'!$S718</f>
        <v>0</v>
      </c>
      <c r="AY741" s="36">
        <f>+T741-'[10]Приложение №1'!$T718</f>
        <v>0</v>
      </c>
    </row>
    <row r="742" spans="1:51" x14ac:dyDescent="0.25">
      <c r="A742" s="100">
        <f t="shared" si="259"/>
        <v>726</v>
      </c>
      <c r="B742" s="101">
        <f t="shared" si="260"/>
        <v>271</v>
      </c>
      <c r="C742" s="92" t="s">
        <v>535</v>
      </c>
      <c r="D742" s="92" t="s">
        <v>536</v>
      </c>
      <c r="E742" s="93">
        <v>1976</v>
      </c>
      <c r="F742" s="93">
        <v>1976</v>
      </c>
      <c r="G742" s="93" t="s">
        <v>45</v>
      </c>
      <c r="H742" s="93">
        <v>2</v>
      </c>
      <c r="I742" s="93">
        <v>1</v>
      </c>
      <c r="J742" s="52">
        <v>394</v>
      </c>
      <c r="K742" s="52">
        <v>375.6</v>
      </c>
      <c r="L742" s="52">
        <v>0</v>
      </c>
      <c r="M742" s="94">
        <v>38</v>
      </c>
      <c r="N742" s="78">
        <f t="shared" si="261"/>
        <v>4904397.8896157993</v>
      </c>
      <c r="O742" s="52"/>
      <c r="P742" s="79">
        <f>+'Приложение №2'!E742-'Приложение №1'!R742-'Приложение №1'!S742</f>
        <v>3397803.4296157993</v>
      </c>
      <c r="Q742" s="79"/>
      <c r="R742" s="79">
        <f t="shared" si="263"/>
        <v>154434.46</v>
      </c>
      <c r="S742" s="79">
        <f>+AS742</f>
        <v>1352160</v>
      </c>
      <c r="T742" s="79">
        <f>+'Приложение №2'!E742-'Приложение №1'!P742-'Приложение №1'!R742-'Приложение №1'!S742</f>
        <v>0</v>
      </c>
      <c r="U742" s="79">
        <f t="shared" si="254"/>
        <v>13057.502368519166</v>
      </c>
      <c r="V742" s="79">
        <v>1439.2830200640001</v>
      </c>
      <c r="W742" s="95" t="s">
        <v>623</v>
      </c>
      <c r="X742" s="36" t="e">
        <f>+#REF!-'[1]Приложение №1'!$P1743</f>
        <v>#REF!</v>
      </c>
      <c r="Z742" s="38">
        <f>SUM(AA742:AO742)</f>
        <v>7351295.8599999994</v>
      </c>
      <c r="AA742" s="34">
        <v>735304.27475400001</v>
      </c>
      <c r="AB742" s="34">
        <v>447441.06023399998</v>
      </c>
      <c r="AC742" s="34">
        <v>206096.46766800003</v>
      </c>
      <c r="AD742" s="34">
        <v>0</v>
      </c>
      <c r="AE742" s="34">
        <v>0</v>
      </c>
      <c r="AF742" s="34"/>
      <c r="AG742" s="34">
        <v>69083.30797200001</v>
      </c>
      <c r="AH742" s="34">
        <v>0</v>
      </c>
      <c r="AI742" s="34">
        <v>2116583.6327580004</v>
      </c>
      <c r="AJ742" s="34">
        <v>0</v>
      </c>
      <c r="AK742" s="34">
        <v>1764502.807326</v>
      </c>
      <c r="AL742" s="34">
        <v>1553997.7564439997</v>
      </c>
      <c r="AM742" s="34">
        <v>241340.1</v>
      </c>
      <c r="AN742" s="34">
        <v>66210.3</v>
      </c>
      <c r="AO742" s="40">
        <v>150736.15284400003</v>
      </c>
      <c r="AP742" s="114">
        <f>+N742-'Приложение №2'!E742</f>
        <v>0</v>
      </c>
      <c r="AQ742" s="1">
        <v>116123.26</v>
      </c>
      <c r="AR742" s="1">
        <f t="shared" si="258"/>
        <v>38311.199999999997</v>
      </c>
      <c r="AS742" s="1">
        <f>+(K742*10+L742*20)*12*30</f>
        <v>1352160</v>
      </c>
      <c r="AT742" s="36">
        <f t="shared" si="255"/>
        <v>0</v>
      </c>
      <c r="AU742" s="36">
        <f>+P742-'[10]Приложение №1'!$P719</f>
        <v>0</v>
      </c>
      <c r="AV742" s="36">
        <f>+Q742-'[10]Приложение №1'!$Q719</f>
        <v>0</v>
      </c>
      <c r="AW742" s="36">
        <f>+R742-'[10]Приложение №1'!$R719</f>
        <v>0</v>
      </c>
      <c r="AX742" s="36">
        <f>+S742-'[10]Приложение №1'!$S719</f>
        <v>0</v>
      </c>
      <c r="AY742" s="36">
        <f>+T742-'[10]Приложение №1'!$T719</f>
        <v>0</v>
      </c>
    </row>
    <row r="743" spans="1:51" x14ac:dyDescent="0.25">
      <c r="A743" s="96"/>
      <c r="B743" s="96"/>
      <c r="C743" s="96"/>
      <c r="D743" s="96"/>
      <c r="E743" s="102"/>
      <c r="F743" s="102"/>
      <c r="G743" s="102"/>
      <c r="H743" s="102"/>
      <c r="I743" s="102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102"/>
    </row>
    <row r="744" spans="1:51" x14ac:dyDescent="0.25">
      <c r="A744" s="96"/>
      <c r="B744" s="96"/>
      <c r="C744" s="96"/>
      <c r="D744" s="96"/>
      <c r="E744" s="102"/>
      <c r="F744" s="102"/>
      <c r="G744" s="102"/>
      <c r="H744" s="102"/>
      <c r="I744" s="102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102"/>
    </row>
    <row r="745" spans="1:51" x14ac:dyDescent="0.25">
      <c r="A745" s="96"/>
      <c r="B745" s="96"/>
      <c r="C745" s="96"/>
      <c r="D745" s="96"/>
      <c r="E745" s="102"/>
      <c r="F745" s="102"/>
      <c r="G745" s="102"/>
      <c r="H745" s="102"/>
      <c r="I745" s="102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102"/>
    </row>
    <row r="746" spans="1:51" x14ac:dyDescent="0.25">
      <c r="A746" s="96"/>
      <c r="B746" s="96"/>
      <c r="C746" s="96"/>
      <c r="D746" s="96"/>
      <c r="E746" s="102"/>
      <c r="F746" s="102"/>
      <c r="G746" s="102"/>
      <c r="H746" s="102"/>
      <c r="I746" s="102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102"/>
    </row>
    <row r="747" spans="1:51" x14ac:dyDescent="0.25">
      <c r="A747" s="96"/>
      <c r="B747" s="103"/>
      <c r="C747" s="96"/>
      <c r="D747" s="96"/>
      <c r="E747" s="102"/>
      <c r="F747" s="102"/>
      <c r="G747" s="102"/>
      <c r="H747" s="102"/>
      <c r="I747" s="102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102"/>
    </row>
    <row r="748" spans="1:51" x14ac:dyDescent="0.25">
      <c r="A748" s="96"/>
      <c r="B748" s="96"/>
      <c r="C748" s="96"/>
      <c r="D748" s="96"/>
      <c r="E748" s="102"/>
      <c r="F748" s="102"/>
      <c r="G748" s="102"/>
      <c r="H748" s="102"/>
      <c r="I748" s="102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102"/>
    </row>
  </sheetData>
  <autoFilter ref="A12:AS742"/>
  <mergeCells count="33">
    <mergeCell ref="Z9:Z11"/>
    <mergeCell ref="AA9:AO9"/>
    <mergeCell ref="AA10:AG10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F10:F12"/>
    <mergeCell ref="K10:K11"/>
    <mergeCell ref="L10:L11"/>
    <mergeCell ref="N10:N11"/>
    <mergeCell ref="N9:T9"/>
    <mergeCell ref="O10:T10"/>
    <mergeCell ref="V9:V11"/>
    <mergeCell ref="W9:W12"/>
    <mergeCell ref="A6:W6"/>
    <mergeCell ref="A9:A12"/>
    <mergeCell ref="B9:B12"/>
    <mergeCell ref="C9:C12"/>
    <mergeCell ref="D9:D12"/>
    <mergeCell ref="E9:F9"/>
    <mergeCell ref="G9:G12"/>
    <mergeCell ref="H9:H12"/>
    <mergeCell ref="I9:I12"/>
    <mergeCell ref="J9:J11"/>
    <mergeCell ref="K9:L9"/>
    <mergeCell ref="M9:M11"/>
    <mergeCell ref="U9:U11"/>
    <mergeCell ref="E10:E12"/>
  </mergeCells>
  <phoneticPr fontId="18" type="noConversion"/>
  <conditionalFormatting sqref="D502">
    <cfRule type="duplicateValues" dxfId="139" priority="86"/>
  </conditionalFormatting>
  <conditionalFormatting sqref="D563">
    <cfRule type="duplicateValues" dxfId="138" priority="85"/>
  </conditionalFormatting>
  <conditionalFormatting sqref="D613">
    <cfRule type="duplicateValues" dxfId="137" priority="84"/>
  </conditionalFormatting>
  <conditionalFormatting sqref="D689:D696">
    <cfRule type="duplicateValues" dxfId="136" priority="8498"/>
  </conditionalFormatting>
  <conditionalFormatting sqref="D698:D704">
    <cfRule type="duplicateValues" dxfId="135" priority="82"/>
  </conditionalFormatting>
  <conditionalFormatting sqref="D705">
    <cfRule type="duplicateValues" dxfId="134" priority="81"/>
  </conditionalFormatting>
  <conditionalFormatting sqref="D711:D712">
    <cfRule type="duplicateValues" dxfId="133" priority="80"/>
  </conditionalFormatting>
  <conditionalFormatting sqref="D742">
    <cfRule type="duplicateValues" dxfId="132" priority="8535"/>
  </conditionalFormatting>
  <conditionalFormatting sqref="D256">
    <cfRule type="duplicateValues" dxfId="131" priority="79"/>
  </conditionalFormatting>
  <conditionalFormatting sqref="D301">
    <cfRule type="duplicateValues" dxfId="130" priority="77"/>
  </conditionalFormatting>
  <conditionalFormatting sqref="D327">
    <cfRule type="duplicateValues" dxfId="129" priority="76"/>
  </conditionalFormatting>
  <conditionalFormatting sqref="D436">
    <cfRule type="duplicateValues" dxfId="128" priority="75"/>
  </conditionalFormatting>
  <conditionalFormatting sqref="D737:D740 D181 D620 D480 D595 D545 D550 D562 D15 D312:D313 D269 D262 D255 D25 D505 D482:D483 D319 D453 D443:D446 D432:D434 D428 D423 D414 D385:D387 D709:D710 D697 D688 D677:D682 D345:D346 D389:D408 D426 D456 D458 D552 D257:D259 D348">
    <cfRule type="duplicateValues" dxfId="127" priority="8613"/>
  </conditionalFormatting>
  <conditionalFormatting sqref="D305">
    <cfRule type="duplicateValues" dxfId="126" priority="69"/>
  </conditionalFormatting>
  <conditionalFormatting sqref="D726">
    <cfRule type="duplicateValues" dxfId="125" priority="68"/>
  </conditionalFormatting>
  <conditionalFormatting sqref="D727">
    <cfRule type="duplicateValues" dxfId="124" priority="67"/>
  </conditionalFormatting>
  <conditionalFormatting sqref="D724">
    <cfRule type="duplicateValues" dxfId="123" priority="66"/>
  </conditionalFormatting>
  <conditionalFormatting sqref="D549">
    <cfRule type="duplicateValues" dxfId="122" priority="65"/>
  </conditionalFormatting>
  <conditionalFormatting sqref="D551">
    <cfRule type="duplicateValues" dxfId="121" priority="64"/>
  </conditionalFormatting>
  <conditionalFormatting sqref="D741">
    <cfRule type="duplicateValues" dxfId="120" priority="62"/>
  </conditionalFormatting>
  <conditionalFormatting sqref="D217">
    <cfRule type="duplicateValues" dxfId="119" priority="60"/>
  </conditionalFormatting>
  <conditionalFormatting sqref="D230:D231">
    <cfRule type="duplicateValues" dxfId="118" priority="59"/>
  </conditionalFormatting>
  <conditionalFormatting sqref="D264">
    <cfRule type="duplicateValues" dxfId="117" priority="57"/>
  </conditionalFormatting>
  <conditionalFormatting sqref="D268">
    <cfRule type="duplicateValues" dxfId="116" priority="56"/>
  </conditionalFormatting>
  <conditionalFormatting sqref="D67">
    <cfRule type="duplicateValues" dxfId="115" priority="55"/>
  </conditionalFormatting>
  <conditionalFormatting sqref="D306">
    <cfRule type="duplicateValues" dxfId="114" priority="54"/>
  </conditionalFormatting>
  <conditionalFormatting sqref="D326">
    <cfRule type="duplicateValues" dxfId="113" priority="53"/>
  </conditionalFormatting>
  <conditionalFormatting sqref="D136">
    <cfRule type="duplicateValues" dxfId="112" priority="52"/>
  </conditionalFormatting>
  <conditionalFormatting sqref="D343">
    <cfRule type="duplicateValues" dxfId="111" priority="51"/>
  </conditionalFormatting>
  <conditionalFormatting sqref="D374:D375">
    <cfRule type="duplicateValues" dxfId="110" priority="50"/>
  </conditionalFormatting>
  <conditionalFormatting sqref="D384">
    <cfRule type="duplicateValues" dxfId="109" priority="49"/>
  </conditionalFormatting>
  <conditionalFormatting sqref="D430">
    <cfRule type="duplicateValues" dxfId="108" priority="48"/>
  </conditionalFormatting>
  <conditionalFormatting sqref="D435">
    <cfRule type="duplicateValues" dxfId="107" priority="47"/>
  </conditionalFormatting>
  <conditionalFormatting sqref="D441:D442">
    <cfRule type="duplicateValues" dxfId="106" priority="46"/>
  </conditionalFormatting>
  <conditionalFormatting sqref="D461">
    <cfRule type="duplicateValues" dxfId="105" priority="45"/>
  </conditionalFormatting>
  <conditionalFormatting sqref="D462:D464">
    <cfRule type="duplicateValues" dxfId="104" priority="44"/>
  </conditionalFormatting>
  <conditionalFormatting sqref="D465">
    <cfRule type="duplicateValues" dxfId="103" priority="43"/>
  </conditionalFormatting>
  <conditionalFormatting sqref="D466:D467">
    <cfRule type="duplicateValues" dxfId="102" priority="42"/>
  </conditionalFormatting>
  <conditionalFormatting sqref="D211">
    <cfRule type="duplicateValues" dxfId="101" priority="41"/>
  </conditionalFormatting>
  <conditionalFormatting sqref="D234">
    <cfRule type="duplicateValues" dxfId="100" priority="40"/>
  </conditionalFormatting>
  <conditionalFormatting sqref="D236">
    <cfRule type="duplicateValues" dxfId="99" priority="39"/>
  </conditionalFormatting>
  <conditionalFormatting sqref="D238">
    <cfRule type="duplicateValues" dxfId="98" priority="38"/>
  </conditionalFormatting>
  <conditionalFormatting sqref="D272">
    <cfRule type="duplicateValues" dxfId="97" priority="35"/>
  </conditionalFormatting>
  <conditionalFormatting sqref="D273">
    <cfRule type="duplicateValues" dxfId="96" priority="34"/>
  </conditionalFormatting>
  <conditionalFormatting sqref="D285">
    <cfRule type="duplicateValues" dxfId="95" priority="33"/>
  </conditionalFormatting>
  <conditionalFormatting sqref="D300">
    <cfRule type="duplicateValues" dxfId="94" priority="32"/>
  </conditionalFormatting>
  <conditionalFormatting sqref="D304">
    <cfRule type="duplicateValues" dxfId="93" priority="31"/>
  </conditionalFormatting>
  <conditionalFormatting sqref="D324">
    <cfRule type="duplicateValues" dxfId="92" priority="30"/>
  </conditionalFormatting>
  <conditionalFormatting sqref="D330">
    <cfRule type="duplicateValues" dxfId="91" priority="29"/>
  </conditionalFormatting>
  <conditionalFormatting sqref="D333">
    <cfRule type="duplicateValues" dxfId="90" priority="28"/>
  </conditionalFormatting>
  <conditionalFormatting sqref="D342">
    <cfRule type="duplicateValues" dxfId="89" priority="27"/>
  </conditionalFormatting>
  <conditionalFormatting sqref="D376:D377">
    <cfRule type="duplicateValues" dxfId="88" priority="26"/>
  </conditionalFormatting>
  <conditionalFormatting sqref="D380:D383">
    <cfRule type="duplicateValues" dxfId="87" priority="25"/>
  </conditionalFormatting>
  <conditionalFormatting sqref="D425">
    <cfRule type="duplicateValues" dxfId="86" priority="22"/>
  </conditionalFormatting>
  <conditionalFormatting sqref="D468">
    <cfRule type="duplicateValues" dxfId="85" priority="21"/>
  </conditionalFormatting>
  <conditionalFormatting sqref="D174">
    <cfRule type="duplicateValues" dxfId="84" priority="18"/>
  </conditionalFormatting>
  <conditionalFormatting sqref="D177">
    <cfRule type="duplicateValues" dxfId="83" priority="16"/>
  </conditionalFormatting>
  <conditionalFormatting sqref="D271">
    <cfRule type="duplicateValues" dxfId="82" priority="15"/>
  </conditionalFormatting>
  <conditionalFormatting sqref="D287">
    <cfRule type="duplicateValues" dxfId="81" priority="14"/>
  </conditionalFormatting>
  <conditionalFormatting sqref="D293">
    <cfRule type="duplicateValues" dxfId="80" priority="13"/>
  </conditionalFormatting>
  <conditionalFormatting sqref="D297">
    <cfRule type="duplicateValues" dxfId="79" priority="12"/>
  </conditionalFormatting>
  <conditionalFormatting sqref="D303">
    <cfRule type="duplicateValues" dxfId="78" priority="11"/>
  </conditionalFormatting>
  <conditionalFormatting sqref="D317">
    <cfRule type="duplicateValues" dxfId="77" priority="10"/>
  </conditionalFormatting>
  <conditionalFormatting sqref="D337">
    <cfRule type="duplicateValues" dxfId="76" priority="9"/>
  </conditionalFormatting>
  <conditionalFormatting sqref="D145">
    <cfRule type="duplicateValues" dxfId="75" priority="8"/>
  </conditionalFormatting>
  <conditionalFormatting sqref="D469:D470">
    <cfRule type="duplicateValues" dxfId="74" priority="7"/>
  </conditionalFormatting>
  <conditionalFormatting sqref="D175:D176 D132:D135 D98 D16:D23 D26:D47 D55 D57:D58 D60 D62:D66 D78 D81:D85 D87:D96 D111:D113 D116:D120 D146:D157 D184:D195 D197:D206 D122:D125 D52:D53 D100:D109 D159:D166 D180 D68:D69 D168:D172 D49:D50 D137:D138 D127:D129 D71:D75">
    <cfRule type="duplicateValues" dxfId="73" priority="9514"/>
  </conditionalFormatting>
  <conditionalFormatting sqref="D179">
    <cfRule type="duplicateValues" dxfId="72" priority="6"/>
  </conditionalFormatting>
  <conditionalFormatting sqref="D270">
    <cfRule type="duplicateValues" dxfId="71" priority="9530"/>
  </conditionalFormatting>
  <conditionalFormatting sqref="D48">
    <cfRule type="duplicateValues" dxfId="70" priority="5"/>
  </conditionalFormatting>
  <conditionalFormatting sqref="D70">
    <cfRule type="duplicateValues" dxfId="69" priority="4"/>
  </conditionalFormatting>
  <conditionalFormatting sqref="D628">
    <cfRule type="duplicateValues" dxfId="68" priority="3"/>
  </conditionalFormatting>
  <conditionalFormatting sqref="D486">
    <cfRule type="duplicateValues" dxfId="67" priority="2"/>
  </conditionalFormatting>
  <conditionalFormatting sqref="D253">
    <cfRule type="duplicateValues" dxfId="66" priority="1"/>
  </conditionalFormatting>
  <pageMargins left="0.39370078740157483" right="0.39370078740157483" top="0.39370078740157483" bottom="0.3937007874015748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O796"/>
  <sheetViews>
    <sheetView showZeros="0" tabSelected="1" view="pageBreakPreview" topLeftCell="A10" zoomScale="70" zoomScaleNormal="85" zoomScaleSheetLayoutView="70" workbookViewId="0">
      <pane xSplit="4" ySplit="3" topLeftCell="E13" activePane="bottomRight" state="frozen"/>
      <selection activeCell="A10" sqref="A10"/>
      <selection pane="topRight" activeCell="F10" sqref="F10"/>
      <selection pane="bottomLeft" activeCell="A13" sqref="A13"/>
      <selection pane="bottomRight" activeCell="E13" sqref="E13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58.7109375" style="1" hidden="1" customWidth="1"/>
    <col min="4" max="4" width="78.42578125" style="1" customWidth="1"/>
    <col min="5" max="5" width="20.28515625" style="1" customWidth="1"/>
    <col min="6" max="6" width="18.85546875" style="1" customWidth="1"/>
    <col min="7" max="13" width="16.85546875" style="1" customWidth="1"/>
    <col min="14" max="14" width="18.28515625" style="1" customWidth="1"/>
    <col min="15" max="15" width="16.85546875" style="1" customWidth="1"/>
    <col min="16" max="16" width="20.42578125" style="1" customWidth="1"/>
    <col min="17" max="20" width="16.85546875" style="1" customWidth="1"/>
    <col min="21" max="21" width="15.140625" style="1" customWidth="1"/>
    <col min="22" max="16384" width="9.140625" style="1"/>
  </cols>
  <sheetData>
    <row r="1" spans="1:22" ht="20.25" x14ac:dyDescent="0.3">
      <c r="T1" s="3" t="s">
        <v>537</v>
      </c>
    </row>
    <row r="2" spans="1:22" ht="20.25" x14ac:dyDescent="0.3">
      <c r="T2" s="3" t="s">
        <v>1</v>
      </c>
    </row>
    <row r="3" spans="1:22" ht="20.25" x14ac:dyDescent="0.3">
      <c r="T3" s="3" t="s">
        <v>715</v>
      </c>
    </row>
    <row r="6" spans="1:22" s="5" customFormat="1" ht="20.25" x14ac:dyDescent="0.25">
      <c r="A6" s="140" t="s">
        <v>556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22" s="5" customFormat="1" ht="16.5" x14ac:dyDescent="0.25">
      <c r="A7" s="6"/>
      <c r="B7" s="6"/>
      <c r="C7" s="6"/>
      <c r="D7" s="6"/>
    </row>
    <row r="8" spans="1:22" s="5" customFormat="1" x14ac:dyDescent="0.25">
      <c r="A8" s="8"/>
      <c r="B8" s="8"/>
      <c r="C8" s="8"/>
      <c r="D8" s="8"/>
    </row>
    <row r="9" spans="1:22" s="15" customFormat="1" ht="14.25" customHeight="1" x14ac:dyDescent="0.25">
      <c r="A9" s="141" t="s">
        <v>2</v>
      </c>
      <c r="B9" s="141" t="s">
        <v>2</v>
      </c>
      <c r="C9" s="138" t="s">
        <v>3</v>
      </c>
      <c r="D9" s="138" t="s">
        <v>4</v>
      </c>
      <c r="E9" s="161" t="s">
        <v>16</v>
      </c>
      <c r="F9" s="164" t="s">
        <v>541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</row>
    <row r="10" spans="1:22" s="15" customFormat="1" ht="14.25" x14ac:dyDescent="0.25">
      <c r="A10" s="142"/>
      <c r="B10" s="142"/>
      <c r="C10" s="139"/>
      <c r="D10" s="139"/>
      <c r="E10" s="162"/>
      <c r="F10" s="165" t="s">
        <v>23</v>
      </c>
      <c r="G10" s="165"/>
      <c r="H10" s="165"/>
      <c r="I10" s="165"/>
      <c r="J10" s="165"/>
      <c r="K10" s="165"/>
      <c r="L10" s="165"/>
      <c r="M10" s="165" t="s">
        <v>545</v>
      </c>
      <c r="N10" s="165" t="s">
        <v>25</v>
      </c>
      <c r="O10" s="165" t="s">
        <v>26</v>
      </c>
      <c r="P10" s="165" t="s">
        <v>27</v>
      </c>
      <c r="Q10" s="165" t="s">
        <v>28</v>
      </c>
      <c r="R10" s="165" t="s">
        <v>538</v>
      </c>
      <c r="S10" s="165" t="s">
        <v>539</v>
      </c>
      <c r="T10" s="165" t="s">
        <v>553</v>
      </c>
    </row>
    <row r="11" spans="1:22" s="15" customFormat="1" ht="129" customHeight="1" x14ac:dyDescent="0.25">
      <c r="A11" s="142"/>
      <c r="B11" s="142"/>
      <c r="C11" s="139"/>
      <c r="D11" s="139"/>
      <c r="E11" s="163"/>
      <c r="F11" s="17" t="s">
        <v>34</v>
      </c>
      <c r="G11" s="17" t="s">
        <v>35</v>
      </c>
      <c r="H11" s="17" t="s">
        <v>36</v>
      </c>
      <c r="I11" s="17" t="s">
        <v>37</v>
      </c>
      <c r="J11" s="17" t="s">
        <v>38</v>
      </c>
      <c r="K11" s="17" t="s">
        <v>39</v>
      </c>
      <c r="L11" s="17" t="s">
        <v>24</v>
      </c>
      <c r="M11" s="165"/>
      <c r="N11" s="165"/>
      <c r="O11" s="165"/>
      <c r="P11" s="165"/>
      <c r="Q11" s="165"/>
      <c r="R11" s="165"/>
      <c r="S11" s="165"/>
      <c r="T11" s="165"/>
    </row>
    <row r="12" spans="1:22" s="21" customFormat="1" ht="14.25" x14ac:dyDescent="0.25">
      <c r="A12" s="167"/>
      <c r="B12" s="167"/>
      <c r="C12" s="166"/>
      <c r="D12" s="166"/>
      <c r="E12" s="17" t="s">
        <v>42</v>
      </c>
      <c r="F12" s="17" t="s">
        <v>42</v>
      </c>
      <c r="G12" s="17" t="s">
        <v>42</v>
      </c>
      <c r="H12" s="17" t="s">
        <v>42</v>
      </c>
      <c r="I12" s="17" t="s">
        <v>42</v>
      </c>
      <c r="J12" s="17" t="s">
        <v>42</v>
      </c>
      <c r="K12" s="17" t="s">
        <v>42</v>
      </c>
      <c r="L12" s="17" t="s">
        <v>42</v>
      </c>
      <c r="M12" s="17" t="s">
        <v>42</v>
      </c>
      <c r="N12" s="17" t="s">
        <v>42</v>
      </c>
      <c r="O12" s="17" t="s">
        <v>42</v>
      </c>
      <c r="P12" s="17" t="s">
        <v>42</v>
      </c>
      <c r="Q12" s="17" t="s">
        <v>42</v>
      </c>
      <c r="R12" s="17" t="s">
        <v>42</v>
      </c>
      <c r="S12" s="17" t="s">
        <v>42</v>
      </c>
      <c r="T12" s="17" t="s">
        <v>42</v>
      </c>
    </row>
    <row r="13" spans="1:22" s="57" customFormat="1" ht="14.25" x14ac:dyDescent="0.25">
      <c r="A13" s="53"/>
      <c r="B13" s="53"/>
      <c r="C13" s="54"/>
      <c r="D13" s="54" t="s">
        <v>644</v>
      </c>
      <c r="E13" s="55">
        <f t="shared" ref="E13:U13" si="0">+E14+E210+E471</f>
        <v>8329306995.1864491</v>
      </c>
      <c r="F13" s="55">
        <f t="shared" si="0"/>
        <v>1606478014.7669494</v>
      </c>
      <c r="G13" s="55">
        <f t="shared" si="0"/>
        <v>492196678.65565789</v>
      </c>
      <c r="H13" s="55">
        <f t="shared" si="0"/>
        <v>635017088.63831878</v>
      </c>
      <c r="I13" s="55">
        <f t="shared" si="0"/>
        <v>402725719.74539399</v>
      </c>
      <c r="J13" s="55">
        <f t="shared" si="0"/>
        <v>109772591.97974941</v>
      </c>
      <c r="K13" s="55">
        <f t="shared" si="0"/>
        <v>0</v>
      </c>
      <c r="L13" s="55">
        <f t="shared" si="0"/>
        <v>41975216.747005224</v>
      </c>
      <c r="M13" s="55">
        <f t="shared" si="0"/>
        <v>313837397.45314777</v>
      </c>
      <c r="N13" s="55">
        <f t="shared" si="0"/>
        <v>1553416491.587981</v>
      </c>
      <c r="O13" s="55">
        <f t="shared" si="0"/>
        <v>246558448.30329096</v>
      </c>
      <c r="P13" s="55">
        <f t="shared" si="0"/>
        <v>1669493960.1000443</v>
      </c>
      <c r="Q13" s="55">
        <f t="shared" si="0"/>
        <v>861242881.65133119</v>
      </c>
      <c r="R13" s="55">
        <f t="shared" si="0"/>
        <v>151819095.01533881</v>
      </c>
      <c r="S13" s="55">
        <f t="shared" si="0"/>
        <v>12682767.35374631</v>
      </c>
      <c r="T13" s="55">
        <f t="shared" si="0"/>
        <v>232090643.18849459</v>
      </c>
      <c r="U13" s="56">
        <f t="shared" si="0"/>
        <v>1593</v>
      </c>
    </row>
    <row r="14" spans="1:22" s="61" customFormat="1" x14ac:dyDescent="0.25">
      <c r="A14" s="58"/>
      <c r="B14" s="58"/>
      <c r="C14" s="58"/>
      <c r="D14" s="58" t="s">
        <v>555</v>
      </c>
      <c r="E14" s="59">
        <f>SUM(F14:T14)</f>
        <v>1922557528.6498749</v>
      </c>
      <c r="F14" s="59">
        <f>SUM(F15:F209)</f>
        <v>311233917.95367122</v>
      </c>
      <c r="G14" s="59">
        <f t="shared" ref="G14:T14" si="1">SUM(G15:G209)</f>
        <v>117315115.34044753</v>
      </c>
      <c r="H14" s="59">
        <f t="shared" si="1"/>
        <v>105917567.9943213</v>
      </c>
      <c r="I14" s="59">
        <f t="shared" si="1"/>
        <v>132618709.66554767</v>
      </c>
      <c r="J14" s="59">
        <f t="shared" si="1"/>
        <v>19542629.357889999</v>
      </c>
      <c r="K14" s="59">
        <f t="shared" si="1"/>
        <v>0</v>
      </c>
      <c r="L14" s="59">
        <f t="shared" si="1"/>
        <v>0</v>
      </c>
      <c r="M14" s="59">
        <f t="shared" si="1"/>
        <v>28694966.400000002</v>
      </c>
      <c r="N14" s="59">
        <f t="shared" si="1"/>
        <v>411805944.2780661</v>
      </c>
      <c r="O14" s="59">
        <f t="shared" si="1"/>
        <v>84551150.08987318</v>
      </c>
      <c r="P14" s="59">
        <f t="shared" si="1"/>
        <v>392474602.47742206</v>
      </c>
      <c r="Q14" s="59">
        <f t="shared" si="1"/>
        <v>196537108.09859535</v>
      </c>
      <c r="R14" s="59">
        <f t="shared" si="1"/>
        <v>47219472.334685162</v>
      </c>
      <c r="S14" s="59">
        <f t="shared" si="1"/>
        <v>3978664.0126135494</v>
      </c>
      <c r="T14" s="59">
        <f t="shared" si="1"/>
        <v>70667680.646742031</v>
      </c>
      <c r="U14" s="60">
        <f t="shared" ref="U14" si="2">SUM(U15:U206)</f>
        <v>405</v>
      </c>
    </row>
    <row r="15" spans="1:22" x14ac:dyDescent="0.25">
      <c r="A15" s="104">
        <v>1</v>
      </c>
      <c r="B15" s="105">
        <v>1</v>
      </c>
      <c r="C15" s="106" t="s">
        <v>55</v>
      </c>
      <c r="D15" s="106" t="s">
        <v>454</v>
      </c>
      <c r="E15" s="107">
        <f>SUBTOTAL(9,F15:T15)</f>
        <v>1643094.79</v>
      </c>
      <c r="F15" s="84"/>
      <c r="G15" s="84"/>
      <c r="H15" s="84">
        <v>647925.87</v>
      </c>
      <c r="I15" s="84"/>
      <c r="J15" s="84">
        <v>0</v>
      </c>
      <c r="K15" s="84"/>
      <c r="L15" s="84"/>
      <c r="M15" s="84">
        <v>0</v>
      </c>
      <c r="N15" s="84"/>
      <c r="O15" s="84"/>
      <c r="P15" s="84"/>
      <c r="Q15" s="84"/>
      <c r="R15" s="84" t="s">
        <v>728</v>
      </c>
      <c r="S15" s="85"/>
      <c r="T15" s="108">
        <v>995168.92</v>
      </c>
      <c r="U15" s="31">
        <f>COUNTIF(F15:Q15,"&gt;0")</f>
        <v>1</v>
      </c>
      <c r="V15" s="1" t="s">
        <v>717</v>
      </c>
    </row>
    <row r="16" spans="1:22" x14ac:dyDescent="0.25">
      <c r="A16" s="98">
        <f>+A15+1</f>
        <v>2</v>
      </c>
      <c r="B16" s="99">
        <f>+B15+1</f>
        <v>2</v>
      </c>
      <c r="C16" s="92" t="s">
        <v>60</v>
      </c>
      <c r="D16" s="92" t="s">
        <v>121</v>
      </c>
      <c r="E16" s="78">
        <f>SUBTOTAL(9,F16:T16)</f>
        <v>35883420.902660385</v>
      </c>
      <c r="F16" s="52">
        <v>11937105.199999999</v>
      </c>
      <c r="G16" s="52">
        <v>7031659.7400000002</v>
      </c>
      <c r="H16" s="52"/>
      <c r="I16" s="52">
        <v>2917316.85</v>
      </c>
      <c r="J16" s="52">
        <v>0</v>
      </c>
      <c r="K16" s="52"/>
      <c r="L16" s="52"/>
      <c r="M16" s="52">
        <v>0</v>
      </c>
      <c r="N16" s="52">
        <v>4693934.4000000004</v>
      </c>
      <c r="O16" s="52">
        <v>8467593.2400000002</v>
      </c>
      <c r="P16" s="52">
        <v>0</v>
      </c>
      <c r="Q16" s="52">
        <v>0</v>
      </c>
      <c r="R16" s="52"/>
      <c r="S16" s="79"/>
      <c r="T16" s="80">
        <v>835811.47266038705</v>
      </c>
      <c r="U16" s="31">
        <f t="shared" ref="U16:U85" si="3">COUNTIF(F16:Q16,"&gt;0")</f>
        <v>5</v>
      </c>
    </row>
    <row r="17" spans="1:22" x14ac:dyDescent="0.25">
      <c r="A17" s="98">
        <f t="shared" ref="A17:A83" si="4">+A16+1</f>
        <v>3</v>
      </c>
      <c r="B17" s="99">
        <f t="shared" ref="B17:B83" si="5">+B16+1</f>
        <v>3</v>
      </c>
      <c r="C17" s="92" t="s">
        <v>60</v>
      </c>
      <c r="D17" s="92" t="s">
        <v>122</v>
      </c>
      <c r="E17" s="78">
        <f>SUBTOTAL(9,F17:T17)</f>
        <v>34138401.5</v>
      </c>
      <c r="F17" s="52">
        <v>10136488.119999999</v>
      </c>
      <c r="G17" s="52">
        <v>6838744.3399999999</v>
      </c>
      <c r="H17" s="52"/>
      <c r="I17" s="52">
        <v>2920060.1</v>
      </c>
      <c r="J17" s="52">
        <v>0</v>
      </c>
      <c r="K17" s="52"/>
      <c r="L17" s="52"/>
      <c r="M17" s="52">
        <v>0</v>
      </c>
      <c r="N17" s="52">
        <v>4839492</v>
      </c>
      <c r="O17" s="52">
        <v>8471863.8000000007</v>
      </c>
      <c r="P17" s="52">
        <v>0</v>
      </c>
      <c r="Q17" s="52">
        <v>0</v>
      </c>
      <c r="R17" s="52"/>
      <c r="S17" s="79"/>
      <c r="T17" s="80">
        <v>931753.14</v>
      </c>
      <c r="U17" s="31">
        <f t="shared" si="3"/>
        <v>5</v>
      </c>
    </row>
    <row r="18" spans="1:22" x14ac:dyDescent="0.25">
      <c r="A18" s="98">
        <f t="shared" si="4"/>
        <v>4</v>
      </c>
      <c r="B18" s="99">
        <f t="shared" si="5"/>
        <v>4</v>
      </c>
      <c r="C18" s="92" t="s">
        <v>60</v>
      </c>
      <c r="D18" s="92" t="s">
        <v>123</v>
      </c>
      <c r="E18" s="78">
        <f t="shared" ref="E18:E88" si="6">SUBTOTAL(9,F18:T18)</f>
        <v>21804481.706755415</v>
      </c>
      <c r="F18" s="52">
        <v>8693551.2400000002</v>
      </c>
      <c r="G18" s="52">
        <v>2341162.27</v>
      </c>
      <c r="H18" s="52"/>
      <c r="I18" s="52">
        <v>1942656.82</v>
      </c>
      <c r="J18" s="52">
        <v>0</v>
      </c>
      <c r="K18" s="52"/>
      <c r="L18" s="52"/>
      <c r="M18" s="52">
        <v>0</v>
      </c>
      <c r="N18" s="52">
        <v>2720365.2</v>
      </c>
      <c r="O18" s="52">
        <v>5773109.29</v>
      </c>
      <c r="P18" s="52">
        <v>0</v>
      </c>
      <c r="Q18" s="52">
        <v>0</v>
      </c>
      <c r="R18" s="52"/>
      <c r="S18" s="79"/>
      <c r="T18" s="80">
        <v>333636.88675541501</v>
      </c>
      <c r="U18" s="31">
        <f t="shared" si="3"/>
        <v>5</v>
      </c>
      <c r="V18" s="1" t="s">
        <v>717</v>
      </c>
    </row>
    <row r="19" spans="1:22" x14ac:dyDescent="0.25">
      <c r="A19" s="98">
        <f t="shared" si="4"/>
        <v>5</v>
      </c>
      <c r="B19" s="99">
        <f t="shared" si="5"/>
        <v>5</v>
      </c>
      <c r="C19" s="92" t="s">
        <v>276</v>
      </c>
      <c r="D19" s="92" t="s">
        <v>277</v>
      </c>
      <c r="E19" s="78">
        <f t="shared" si="6"/>
        <v>6683521.8589600008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/>
      <c r="L19" s="52"/>
      <c r="M19" s="52">
        <v>0</v>
      </c>
      <c r="N19" s="52">
        <v>6340797.9400000004</v>
      </c>
      <c r="O19" s="52">
        <v>0</v>
      </c>
      <c r="P19" s="52">
        <v>0</v>
      </c>
      <c r="Q19" s="52">
        <v>0</v>
      </c>
      <c r="R19" s="52"/>
      <c r="S19" s="79"/>
      <c r="T19" s="80">
        <v>342723.91895999998</v>
      </c>
      <c r="U19" s="31">
        <f t="shared" si="3"/>
        <v>1</v>
      </c>
    </row>
    <row r="20" spans="1:22" x14ac:dyDescent="0.25">
      <c r="A20" s="98">
        <f t="shared" si="4"/>
        <v>6</v>
      </c>
      <c r="B20" s="99">
        <f t="shared" si="5"/>
        <v>6</v>
      </c>
      <c r="C20" s="92" t="s">
        <v>276</v>
      </c>
      <c r="D20" s="92" t="s">
        <v>278</v>
      </c>
      <c r="E20" s="78">
        <f t="shared" si="6"/>
        <v>2991016.6653303183</v>
      </c>
      <c r="F20" s="52">
        <v>2883012.25</v>
      </c>
      <c r="G20" s="52">
        <v>0</v>
      </c>
      <c r="H20" s="52">
        <v>0</v>
      </c>
      <c r="I20" s="52">
        <v>0</v>
      </c>
      <c r="J20" s="52">
        <v>0</v>
      </c>
      <c r="K20" s="52"/>
      <c r="L20" s="52"/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/>
      <c r="S20" s="79"/>
      <c r="T20" s="80">
        <v>108004.41533031844</v>
      </c>
      <c r="U20" s="31">
        <f t="shared" si="3"/>
        <v>1</v>
      </c>
    </row>
    <row r="21" spans="1:22" x14ac:dyDescent="0.25">
      <c r="A21" s="98">
        <f t="shared" si="4"/>
        <v>7</v>
      </c>
      <c r="B21" s="99">
        <f t="shared" si="5"/>
        <v>7</v>
      </c>
      <c r="C21" s="92" t="s">
        <v>276</v>
      </c>
      <c r="D21" s="92" t="s">
        <v>279</v>
      </c>
      <c r="E21" s="78">
        <f t="shared" si="6"/>
        <v>2472986.52</v>
      </c>
      <c r="F21" s="52">
        <v>2428165.69</v>
      </c>
      <c r="G21" s="52">
        <v>0</v>
      </c>
      <c r="H21" s="52">
        <v>0</v>
      </c>
      <c r="I21" s="52">
        <v>0</v>
      </c>
      <c r="J21" s="52">
        <v>0</v>
      </c>
      <c r="K21" s="52"/>
      <c r="L21" s="52"/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/>
      <c r="S21" s="79"/>
      <c r="T21" s="80">
        <v>44820.83</v>
      </c>
      <c r="U21" s="31">
        <f t="shared" si="3"/>
        <v>1</v>
      </c>
    </row>
    <row r="22" spans="1:22" x14ac:dyDescent="0.25">
      <c r="A22" s="98">
        <f t="shared" si="4"/>
        <v>8</v>
      </c>
      <c r="B22" s="99">
        <f t="shared" si="5"/>
        <v>8</v>
      </c>
      <c r="C22" s="92" t="s">
        <v>61</v>
      </c>
      <c r="D22" s="92" t="s">
        <v>125</v>
      </c>
      <c r="E22" s="78">
        <f t="shared" si="6"/>
        <v>322060.92467698804</v>
      </c>
      <c r="F22" s="52">
        <v>0</v>
      </c>
      <c r="G22" s="52">
        <v>0</v>
      </c>
      <c r="H22" s="52"/>
      <c r="I22" s="52">
        <v>313346.92</v>
      </c>
      <c r="J22" s="52">
        <v>0</v>
      </c>
      <c r="K22" s="52"/>
      <c r="L22" s="52"/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/>
      <c r="S22" s="79"/>
      <c r="T22" s="80">
        <v>8714.0046769880846</v>
      </c>
      <c r="U22" s="31">
        <f t="shared" si="3"/>
        <v>1</v>
      </c>
    </row>
    <row r="23" spans="1:22" x14ac:dyDescent="0.25">
      <c r="A23" s="98">
        <f t="shared" si="4"/>
        <v>9</v>
      </c>
      <c r="B23" s="99">
        <f t="shared" si="5"/>
        <v>9</v>
      </c>
      <c r="C23" s="92" t="s">
        <v>61</v>
      </c>
      <c r="D23" s="92" t="s">
        <v>280</v>
      </c>
      <c r="E23" s="78">
        <f t="shared" si="6"/>
        <v>5366313.5354361599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/>
      <c r="L23" s="52"/>
      <c r="M23" s="52">
        <v>0</v>
      </c>
      <c r="N23" s="52">
        <v>0</v>
      </c>
      <c r="O23" s="52">
        <v>5195773.5</v>
      </c>
      <c r="P23" s="52"/>
      <c r="Q23" s="52"/>
      <c r="R23" s="52"/>
      <c r="S23" s="79"/>
      <c r="T23" s="80">
        <v>170540.03543616005</v>
      </c>
      <c r="U23" s="31">
        <f t="shared" si="3"/>
        <v>1</v>
      </c>
    </row>
    <row r="24" spans="1:22" x14ac:dyDescent="0.25">
      <c r="A24" s="98">
        <f t="shared" si="4"/>
        <v>10</v>
      </c>
      <c r="B24" s="99">
        <f t="shared" si="5"/>
        <v>10</v>
      </c>
      <c r="C24" s="92" t="s">
        <v>61</v>
      </c>
      <c r="D24" s="92" t="s">
        <v>126</v>
      </c>
      <c r="E24" s="78">
        <f t="shared" si="6"/>
        <v>3605371.3492353396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/>
      <c r="L24" s="52"/>
      <c r="M24" s="52">
        <v>0</v>
      </c>
      <c r="N24" s="52">
        <v>0</v>
      </c>
      <c r="O24" s="52">
        <v>2388753.41</v>
      </c>
      <c r="P24" s="52"/>
      <c r="Q24" s="52">
        <v>723246.58</v>
      </c>
      <c r="R24" s="52">
        <v>392917.04065692797</v>
      </c>
      <c r="S24" s="79">
        <v>18562.626065692799</v>
      </c>
      <c r="T24" s="80">
        <v>81891.69251271851</v>
      </c>
      <c r="U24" s="31">
        <f t="shared" si="3"/>
        <v>2</v>
      </c>
      <c r="V24" s="1" t="s">
        <v>719</v>
      </c>
    </row>
    <row r="25" spans="1:22" x14ac:dyDescent="0.25">
      <c r="A25" s="98">
        <f t="shared" si="4"/>
        <v>11</v>
      </c>
      <c r="B25" s="99">
        <f t="shared" si="5"/>
        <v>11</v>
      </c>
      <c r="C25" s="92" t="s">
        <v>546</v>
      </c>
      <c r="D25" s="92" t="s">
        <v>458</v>
      </c>
      <c r="E25" s="78">
        <f>SUBTOTAL(9,F25:T25)</f>
        <v>3712081.5291589973</v>
      </c>
      <c r="F25" s="52"/>
      <c r="G25" s="52"/>
      <c r="H25" s="52">
        <v>878254.94</v>
      </c>
      <c r="I25" s="52"/>
      <c r="J25" s="52">
        <v>0</v>
      </c>
      <c r="K25" s="52"/>
      <c r="L25" s="52"/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f>2191683.42279663-27761</f>
        <v>2163922.4227966298</v>
      </c>
      <c r="S25" s="79">
        <v>229848.71147637241</v>
      </c>
      <c r="T25" s="80">
        <v>440055.45488599484</v>
      </c>
      <c r="U25" s="31">
        <f>COUNTIF(F25:Q25,"&gt;0")</f>
        <v>1</v>
      </c>
    </row>
    <row r="26" spans="1:22" x14ac:dyDescent="0.25">
      <c r="A26" s="98">
        <f t="shared" si="4"/>
        <v>12</v>
      </c>
      <c r="B26" s="99">
        <f t="shared" si="5"/>
        <v>12</v>
      </c>
      <c r="C26" s="92" t="s">
        <v>546</v>
      </c>
      <c r="D26" s="92" t="s">
        <v>127</v>
      </c>
      <c r="E26" s="78">
        <f t="shared" si="6"/>
        <v>7872375.4858218469</v>
      </c>
      <c r="F26" s="52">
        <v>2699032.56</v>
      </c>
      <c r="G26" s="52">
        <v>2261633.31</v>
      </c>
      <c r="H26" s="52"/>
      <c r="I26" s="52">
        <v>2534084.0299999998</v>
      </c>
      <c r="J26" s="52">
        <v>0</v>
      </c>
      <c r="K26" s="52"/>
      <c r="L26" s="52"/>
      <c r="M26" s="52">
        <v>0</v>
      </c>
      <c r="N26" s="52"/>
      <c r="O26" s="52">
        <v>0</v>
      </c>
      <c r="P26" s="52">
        <v>0</v>
      </c>
      <c r="Q26" s="52">
        <v>0</v>
      </c>
      <c r="R26" s="52"/>
      <c r="S26" s="79"/>
      <c r="T26" s="80">
        <v>377625.58582184697</v>
      </c>
      <c r="U26" s="31">
        <f t="shared" si="3"/>
        <v>3</v>
      </c>
    </row>
    <row r="27" spans="1:22" x14ac:dyDescent="0.25">
      <c r="A27" s="98">
        <f t="shared" si="4"/>
        <v>13</v>
      </c>
      <c r="B27" s="99">
        <f t="shared" si="5"/>
        <v>13</v>
      </c>
      <c r="C27" s="92"/>
      <c r="D27" s="92" t="s">
        <v>568</v>
      </c>
      <c r="E27" s="78">
        <f t="shared" si="6"/>
        <v>13036215.770000001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/>
      <c r="L27" s="52"/>
      <c r="M27" s="52">
        <v>0</v>
      </c>
      <c r="N27" s="52">
        <v>2807713.83</v>
      </c>
      <c r="O27" s="52">
        <v>0</v>
      </c>
      <c r="P27" s="52">
        <v>9577950</v>
      </c>
      <c r="Q27" s="52">
        <v>0</v>
      </c>
      <c r="R27" s="52">
        <v>377498.73</v>
      </c>
      <c r="S27" s="79">
        <v>8000</v>
      </c>
      <c r="T27" s="80">
        <v>265053.21000000002</v>
      </c>
      <c r="U27" s="31">
        <f t="shared" si="3"/>
        <v>2</v>
      </c>
    </row>
    <row r="28" spans="1:22" x14ac:dyDescent="0.25">
      <c r="A28" s="98">
        <f t="shared" si="4"/>
        <v>14</v>
      </c>
      <c r="B28" s="99">
        <f t="shared" si="5"/>
        <v>14</v>
      </c>
      <c r="C28" s="92" t="s">
        <v>546</v>
      </c>
      <c r="D28" s="92" t="s">
        <v>282</v>
      </c>
      <c r="E28" s="78">
        <f t="shared" si="6"/>
        <v>3163000.414603604</v>
      </c>
      <c r="F28" s="52"/>
      <c r="G28" s="52"/>
      <c r="H28" s="52"/>
      <c r="I28" s="52">
        <v>3072030.57</v>
      </c>
      <c r="J28" s="52">
        <v>0</v>
      </c>
      <c r="K28" s="52"/>
      <c r="L28" s="52"/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/>
      <c r="S28" s="79"/>
      <c r="T28" s="80">
        <v>90969.844603604302</v>
      </c>
      <c r="U28" s="31">
        <f t="shared" si="3"/>
        <v>1</v>
      </c>
    </row>
    <row r="29" spans="1:22" x14ac:dyDescent="0.25">
      <c r="A29" s="98">
        <f t="shared" si="4"/>
        <v>15</v>
      </c>
      <c r="B29" s="99">
        <f t="shared" si="5"/>
        <v>15</v>
      </c>
      <c r="C29" s="92" t="s">
        <v>546</v>
      </c>
      <c r="D29" s="92" t="s">
        <v>134</v>
      </c>
      <c r="E29" s="78">
        <f t="shared" si="6"/>
        <v>3204810.5757265971</v>
      </c>
      <c r="F29" s="52"/>
      <c r="G29" s="52">
        <v>1900545.16</v>
      </c>
      <c r="H29" s="52"/>
      <c r="I29" s="52">
        <v>1184190.3999999999</v>
      </c>
      <c r="J29" s="52">
        <v>0</v>
      </c>
      <c r="K29" s="52"/>
      <c r="L29" s="52"/>
      <c r="M29" s="52">
        <v>0</v>
      </c>
      <c r="N29" s="52">
        <v>0</v>
      </c>
      <c r="O29" s="52"/>
      <c r="P29" s="52">
        <v>0</v>
      </c>
      <c r="Q29" s="52">
        <v>0</v>
      </c>
      <c r="R29" s="52"/>
      <c r="S29" s="79"/>
      <c r="T29" s="80">
        <v>120075.0157265975</v>
      </c>
      <c r="U29" s="31">
        <f t="shared" si="3"/>
        <v>2</v>
      </c>
    </row>
    <row r="30" spans="1:22" x14ac:dyDescent="0.25">
      <c r="A30" s="98">
        <f t="shared" si="4"/>
        <v>16</v>
      </c>
      <c r="B30" s="99">
        <f t="shared" si="5"/>
        <v>16</v>
      </c>
      <c r="C30" s="92" t="s">
        <v>546</v>
      </c>
      <c r="D30" s="92" t="s">
        <v>285</v>
      </c>
      <c r="E30" s="78">
        <f t="shared" si="6"/>
        <v>7091508.1283725407</v>
      </c>
      <c r="F30" s="52">
        <v>2005222.15</v>
      </c>
      <c r="G30" s="52"/>
      <c r="H30" s="52">
        <v>0</v>
      </c>
      <c r="I30" s="52"/>
      <c r="J30" s="52">
        <v>0</v>
      </c>
      <c r="K30" s="52"/>
      <c r="L30" s="52"/>
      <c r="M30" s="52">
        <v>0</v>
      </c>
      <c r="N30" s="52">
        <v>0</v>
      </c>
      <c r="O30" s="52">
        <v>4791041.3099999996</v>
      </c>
      <c r="P30" s="52"/>
      <c r="Q30" s="52">
        <v>0</v>
      </c>
      <c r="R30" s="52"/>
      <c r="S30" s="79"/>
      <c r="T30" s="80">
        <v>295244.66837254167</v>
      </c>
      <c r="U30" s="31">
        <f t="shared" si="3"/>
        <v>2</v>
      </c>
    </row>
    <row r="31" spans="1:22" x14ac:dyDescent="0.25">
      <c r="A31" s="98">
        <f t="shared" si="4"/>
        <v>17</v>
      </c>
      <c r="B31" s="99">
        <f t="shared" si="5"/>
        <v>17</v>
      </c>
      <c r="C31" s="92" t="s">
        <v>547</v>
      </c>
      <c r="D31" s="92" t="s">
        <v>569</v>
      </c>
      <c r="E31" s="78">
        <f t="shared" si="6"/>
        <v>52818423.810000002</v>
      </c>
      <c r="F31" s="52">
        <v>0</v>
      </c>
      <c r="G31" s="52">
        <v>0</v>
      </c>
      <c r="H31" s="52">
        <v>0</v>
      </c>
      <c r="I31" s="52">
        <v>8603725.5</v>
      </c>
      <c r="J31" s="52">
        <v>0</v>
      </c>
      <c r="K31" s="52"/>
      <c r="L31" s="52"/>
      <c r="M31" s="52">
        <v>0</v>
      </c>
      <c r="N31" s="52">
        <v>25055410.800000001</v>
      </c>
      <c r="O31" s="52">
        <v>16117459.310000001</v>
      </c>
      <c r="P31" s="52">
        <v>0</v>
      </c>
      <c r="Q31" s="52">
        <v>0</v>
      </c>
      <c r="R31" s="52">
        <v>1758020.86</v>
      </c>
      <c r="S31" s="79"/>
      <c r="T31" s="80">
        <v>1283807.3400000001</v>
      </c>
      <c r="U31" s="31">
        <f t="shared" si="3"/>
        <v>3</v>
      </c>
    </row>
    <row r="32" spans="1:22" x14ac:dyDescent="0.25">
      <c r="A32" s="98">
        <f t="shared" si="4"/>
        <v>18</v>
      </c>
      <c r="B32" s="99">
        <f t="shared" si="5"/>
        <v>18</v>
      </c>
      <c r="C32" s="92" t="s">
        <v>546</v>
      </c>
      <c r="D32" s="92" t="s">
        <v>142</v>
      </c>
      <c r="E32" s="78">
        <f t="shared" si="6"/>
        <v>10558217.996456141</v>
      </c>
      <c r="F32" s="52"/>
      <c r="G32" s="52">
        <v>4716823.2</v>
      </c>
      <c r="H32" s="52"/>
      <c r="I32" s="52">
        <v>0</v>
      </c>
      <c r="J32" s="52">
        <v>0</v>
      </c>
      <c r="K32" s="52"/>
      <c r="L32" s="52"/>
      <c r="M32" s="52">
        <v>0</v>
      </c>
      <c r="N32" s="52">
        <v>5310079.2</v>
      </c>
      <c r="O32" s="52">
        <v>0</v>
      </c>
      <c r="P32" s="52">
        <v>0</v>
      </c>
      <c r="Q32" s="52">
        <v>0</v>
      </c>
      <c r="R32" s="52"/>
      <c r="S32" s="79"/>
      <c r="T32" s="80">
        <v>531315.59645614028</v>
      </c>
      <c r="U32" s="31">
        <f t="shared" si="3"/>
        <v>2</v>
      </c>
      <c r="V32" s="1" t="s">
        <v>717</v>
      </c>
    </row>
    <row r="33" spans="1:22" x14ac:dyDescent="0.25">
      <c r="A33" s="98">
        <f t="shared" si="4"/>
        <v>19</v>
      </c>
      <c r="B33" s="99">
        <f t="shared" si="5"/>
        <v>19</v>
      </c>
      <c r="C33" s="92" t="s">
        <v>546</v>
      </c>
      <c r="D33" s="92" t="s">
        <v>287</v>
      </c>
      <c r="E33" s="78">
        <f t="shared" si="6"/>
        <v>11881010.632439215</v>
      </c>
      <c r="F33" s="52"/>
      <c r="G33" s="52">
        <v>4815586.08</v>
      </c>
      <c r="H33" s="52"/>
      <c r="I33" s="52">
        <v>2345570.7400000002</v>
      </c>
      <c r="J33" s="52">
        <v>0</v>
      </c>
      <c r="K33" s="52"/>
      <c r="L33" s="52"/>
      <c r="M33" s="52">
        <v>0</v>
      </c>
      <c r="N33" s="52">
        <v>0</v>
      </c>
      <c r="O33" s="52">
        <v>4165102.0700000003</v>
      </c>
      <c r="P33" s="52">
        <v>0</v>
      </c>
      <c r="Q33" s="52">
        <v>0</v>
      </c>
      <c r="R33" s="52"/>
      <c r="S33" s="79"/>
      <c r="T33" s="80">
        <v>554751.74243921472</v>
      </c>
      <c r="U33" s="31">
        <f t="shared" si="3"/>
        <v>3</v>
      </c>
    </row>
    <row r="34" spans="1:22" x14ac:dyDescent="0.25">
      <c r="A34" s="98">
        <f t="shared" si="4"/>
        <v>20</v>
      </c>
      <c r="B34" s="99">
        <f t="shared" si="5"/>
        <v>20</v>
      </c>
      <c r="C34" s="92" t="s">
        <v>546</v>
      </c>
      <c r="D34" s="92" t="s">
        <v>288</v>
      </c>
      <c r="E34" s="78">
        <f t="shared" si="6"/>
        <v>13275635.754342195</v>
      </c>
      <c r="F34" s="52">
        <v>5601164.7400000002</v>
      </c>
      <c r="G34" s="52">
        <v>4132221.15</v>
      </c>
      <c r="H34" s="52"/>
      <c r="I34" s="52">
        <v>2594387.63</v>
      </c>
      <c r="J34" s="52">
        <v>0</v>
      </c>
      <c r="K34" s="52"/>
      <c r="L34" s="52"/>
      <c r="M34" s="52">
        <v>0</v>
      </c>
      <c r="N34" s="52">
        <v>0</v>
      </c>
      <c r="O34" s="52"/>
      <c r="P34" s="52">
        <v>0</v>
      </c>
      <c r="Q34" s="52">
        <v>0</v>
      </c>
      <c r="R34" s="52"/>
      <c r="S34" s="79"/>
      <c r="T34" s="80">
        <v>947862.23434219416</v>
      </c>
      <c r="U34" s="31">
        <f t="shared" si="3"/>
        <v>3</v>
      </c>
      <c r="V34" s="1" t="s">
        <v>717</v>
      </c>
    </row>
    <row r="35" spans="1:22" x14ac:dyDescent="0.25">
      <c r="A35" s="98">
        <f t="shared" si="4"/>
        <v>21</v>
      </c>
      <c r="B35" s="99">
        <f t="shared" si="5"/>
        <v>21</v>
      </c>
      <c r="C35" s="92" t="s">
        <v>546</v>
      </c>
      <c r="D35" s="92" t="s">
        <v>289</v>
      </c>
      <c r="E35" s="78">
        <f t="shared" si="6"/>
        <v>6183649.168539742</v>
      </c>
      <c r="F35" s="52"/>
      <c r="G35" s="52">
        <v>1792691.85</v>
      </c>
      <c r="H35" s="52">
        <v>942849.34432128002</v>
      </c>
      <c r="I35" s="52">
        <v>1124322.94</v>
      </c>
      <c r="J35" s="52">
        <v>0</v>
      </c>
      <c r="K35" s="52"/>
      <c r="L35" s="52"/>
      <c r="M35" s="52">
        <v>0</v>
      </c>
      <c r="N35" s="52">
        <v>0</v>
      </c>
      <c r="O35" s="52">
        <v>1790598.95</v>
      </c>
      <c r="P35" s="52">
        <v>0</v>
      </c>
      <c r="Q35" s="52">
        <v>0</v>
      </c>
      <c r="R35" s="52"/>
      <c r="S35" s="79"/>
      <c r="T35" s="80">
        <v>533186.08421846246</v>
      </c>
      <c r="U35" s="31">
        <f t="shared" si="3"/>
        <v>4</v>
      </c>
    </row>
    <row r="36" spans="1:22" x14ac:dyDescent="0.25">
      <c r="A36" s="98">
        <f t="shared" si="4"/>
        <v>22</v>
      </c>
      <c r="B36" s="99">
        <f t="shared" si="5"/>
        <v>22</v>
      </c>
      <c r="C36" s="92" t="s">
        <v>546</v>
      </c>
      <c r="D36" s="92" t="s">
        <v>290</v>
      </c>
      <c r="E36" s="78">
        <f t="shared" si="6"/>
        <v>2579442.0237197066</v>
      </c>
      <c r="F36" s="52"/>
      <c r="G36" s="52">
        <v>991956.22</v>
      </c>
      <c r="H36" s="52"/>
      <c r="I36" s="52">
        <v>1523163.01</v>
      </c>
      <c r="J36" s="52">
        <v>0</v>
      </c>
      <c r="K36" s="52"/>
      <c r="L36" s="52"/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/>
      <c r="S36" s="79"/>
      <c r="T36" s="80">
        <v>64322.793719706453</v>
      </c>
      <c r="U36" s="31">
        <f t="shared" si="3"/>
        <v>2</v>
      </c>
    </row>
    <row r="37" spans="1:22" x14ac:dyDescent="0.25">
      <c r="A37" s="98">
        <f t="shared" si="4"/>
        <v>23</v>
      </c>
      <c r="B37" s="99">
        <f t="shared" si="5"/>
        <v>23</v>
      </c>
      <c r="C37" s="92" t="s">
        <v>546</v>
      </c>
      <c r="D37" s="92" t="s">
        <v>291</v>
      </c>
      <c r="E37" s="78">
        <f t="shared" si="6"/>
        <v>6565896.2326294025</v>
      </c>
      <c r="F37" s="52">
        <v>2562057.4900000002</v>
      </c>
      <c r="G37" s="52">
        <v>1395411.2</v>
      </c>
      <c r="H37" s="52"/>
      <c r="I37" s="52">
        <v>767119.01</v>
      </c>
      <c r="J37" s="52">
        <v>0</v>
      </c>
      <c r="K37" s="52"/>
      <c r="L37" s="52"/>
      <c r="M37" s="52">
        <v>0</v>
      </c>
      <c r="N37" s="52">
        <v>0</v>
      </c>
      <c r="O37" s="52">
        <v>1469553.35</v>
      </c>
      <c r="P37" s="52">
        <v>0</v>
      </c>
      <c r="Q37" s="52">
        <v>0</v>
      </c>
      <c r="R37" s="52"/>
      <c r="S37" s="79"/>
      <c r="T37" s="80">
        <v>371755.18262940162</v>
      </c>
      <c r="U37" s="31">
        <f t="shared" si="3"/>
        <v>4</v>
      </c>
    </row>
    <row r="38" spans="1:22" x14ac:dyDescent="0.25">
      <c r="A38" s="98">
        <f t="shared" si="4"/>
        <v>24</v>
      </c>
      <c r="B38" s="99">
        <f t="shared" si="5"/>
        <v>24</v>
      </c>
      <c r="C38" s="92" t="s">
        <v>546</v>
      </c>
      <c r="D38" s="92" t="s">
        <v>292</v>
      </c>
      <c r="E38" s="78">
        <f t="shared" si="6"/>
        <v>2676812.0378491483</v>
      </c>
      <c r="F38" s="52">
        <v>2427136.19</v>
      </c>
      <c r="G38" s="52"/>
      <c r="H38" s="52"/>
      <c r="I38" s="52"/>
      <c r="J38" s="52">
        <v>0</v>
      </c>
      <c r="K38" s="52"/>
      <c r="L38" s="52"/>
      <c r="M38" s="52">
        <v>0</v>
      </c>
      <c r="N38" s="52">
        <v>0</v>
      </c>
      <c r="O38" s="52"/>
      <c r="P38" s="52">
        <v>0</v>
      </c>
      <c r="Q38" s="52">
        <v>0</v>
      </c>
      <c r="R38" s="52"/>
      <c r="S38" s="79"/>
      <c r="T38" s="80">
        <v>249675.84784914847</v>
      </c>
      <c r="U38" s="31">
        <f t="shared" si="3"/>
        <v>1</v>
      </c>
      <c r="V38" s="1" t="s">
        <v>717</v>
      </c>
    </row>
    <row r="39" spans="1:22" x14ac:dyDescent="0.25">
      <c r="A39" s="98">
        <f t="shared" si="4"/>
        <v>25</v>
      </c>
      <c r="B39" s="99">
        <f t="shared" si="5"/>
        <v>25</v>
      </c>
      <c r="C39" s="92" t="s">
        <v>546</v>
      </c>
      <c r="D39" s="92" t="s">
        <v>62</v>
      </c>
      <c r="E39" s="78">
        <f t="shared" si="6"/>
        <v>1025546.3535245289</v>
      </c>
      <c r="F39" s="52"/>
      <c r="G39" s="52">
        <v>953472.79</v>
      </c>
      <c r="H39" s="52">
        <v>0</v>
      </c>
      <c r="I39" s="52"/>
      <c r="J39" s="52">
        <v>0</v>
      </c>
      <c r="K39" s="52"/>
      <c r="L39" s="52"/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/>
      <c r="S39" s="79"/>
      <c r="T39" s="80">
        <v>72073.563524528814</v>
      </c>
      <c r="U39" s="31">
        <f t="shared" si="3"/>
        <v>1</v>
      </c>
    </row>
    <row r="40" spans="1:22" x14ac:dyDescent="0.25">
      <c r="A40" s="98">
        <f t="shared" si="4"/>
        <v>26</v>
      </c>
      <c r="B40" s="99">
        <f t="shared" si="5"/>
        <v>26</v>
      </c>
      <c r="C40" s="92" t="s">
        <v>547</v>
      </c>
      <c r="D40" s="92" t="s">
        <v>571</v>
      </c>
      <c r="E40" s="78">
        <f t="shared" si="6"/>
        <v>3289538.05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/>
      <c r="L40" s="52"/>
      <c r="M40" s="52">
        <v>0</v>
      </c>
      <c r="N40" s="52">
        <v>2913300.81</v>
      </c>
      <c r="O40" s="52">
        <v>0</v>
      </c>
      <c r="P40" s="52">
        <v>0</v>
      </c>
      <c r="Q40" s="52">
        <v>0</v>
      </c>
      <c r="R40" s="52">
        <v>297498.73</v>
      </c>
      <c r="S40" s="79">
        <v>8000</v>
      </c>
      <c r="T40" s="80">
        <v>70738.509999999995</v>
      </c>
      <c r="U40" s="31">
        <f t="shared" si="3"/>
        <v>1</v>
      </c>
    </row>
    <row r="41" spans="1:22" x14ac:dyDescent="0.25">
      <c r="A41" s="98">
        <f t="shared" si="4"/>
        <v>27</v>
      </c>
      <c r="B41" s="99">
        <f t="shared" si="5"/>
        <v>27</v>
      </c>
      <c r="C41" s="92" t="s">
        <v>546</v>
      </c>
      <c r="D41" s="92" t="s">
        <v>63</v>
      </c>
      <c r="E41" s="78">
        <f>SUBTOTAL(9,F41:T41)</f>
        <v>12339134.397031412</v>
      </c>
      <c r="F41" s="52">
        <v>6371778.620193528</v>
      </c>
      <c r="G41" s="52">
        <v>3238744.5707571935</v>
      </c>
      <c r="H41" s="52">
        <v>0</v>
      </c>
      <c r="I41" s="52">
        <v>2191235.2171459547</v>
      </c>
      <c r="J41" s="52">
        <v>0</v>
      </c>
      <c r="K41" s="52"/>
      <c r="L41" s="52"/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/>
      <c r="S41" s="79"/>
      <c r="T41" s="80">
        <v>537375.98893473484</v>
      </c>
      <c r="U41" s="31">
        <f>COUNTIF(F41:Q41,"&gt;0")</f>
        <v>3</v>
      </c>
      <c r="V41" s="1" t="s">
        <v>717</v>
      </c>
    </row>
    <row r="42" spans="1:22" x14ac:dyDescent="0.25">
      <c r="A42" s="98">
        <f t="shared" si="4"/>
        <v>28</v>
      </c>
      <c r="B42" s="99">
        <f t="shared" si="5"/>
        <v>28</v>
      </c>
      <c r="C42" s="92" t="s">
        <v>547</v>
      </c>
      <c r="D42" s="92" t="s">
        <v>570</v>
      </c>
      <c r="E42" s="78">
        <f t="shared" si="6"/>
        <v>3685808.05</v>
      </c>
      <c r="F42" s="52">
        <v>2951330.4</v>
      </c>
      <c r="G42" s="52">
        <v>0</v>
      </c>
      <c r="H42" s="52">
        <v>0</v>
      </c>
      <c r="I42" s="52">
        <v>0</v>
      </c>
      <c r="J42" s="52">
        <v>0</v>
      </c>
      <c r="K42" s="52"/>
      <c r="L42" s="52"/>
      <c r="M42" s="52">
        <v>0</v>
      </c>
      <c r="N42" s="52">
        <v>0</v>
      </c>
      <c r="O42" s="52"/>
      <c r="P42" s="52">
        <v>0</v>
      </c>
      <c r="Q42" s="52">
        <v>0</v>
      </c>
      <c r="R42" s="52">
        <v>582619.32999999996</v>
      </c>
      <c r="S42" s="79">
        <v>24000</v>
      </c>
      <c r="T42" s="80">
        <v>127858.32</v>
      </c>
      <c r="U42" s="31">
        <f t="shared" si="3"/>
        <v>1</v>
      </c>
    </row>
    <row r="43" spans="1:22" x14ac:dyDescent="0.25">
      <c r="A43" s="98">
        <f t="shared" si="4"/>
        <v>29</v>
      </c>
      <c r="B43" s="99">
        <f t="shared" si="5"/>
        <v>29</v>
      </c>
      <c r="C43" s="92" t="s">
        <v>546</v>
      </c>
      <c r="D43" s="92" t="s">
        <v>65</v>
      </c>
      <c r="E43" s="78">
        <f>SUBTOTAL(9,F43:T43)</f>
        <v>12311331.096946755</v>
      </c>
      <c r="F43" s="52">
        <v>6358104.2193061095</v>
      </c>
      <c r="G43" s="52">
        <v>3223543.5296903439</v>
      </c>
      <c r="H43" s="52">
        <v>0</v>
      </c>
      <c r="I43" s="52">
        <v>2192924.2209056863</v>
      </c>
      <c r="J43" s="52">
        <v>0</v>
      </c>
      <c r="K43" s="52"/>
      <c r="L43" s="52"/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/>
      <c r="S43" s="79"/>
      <c r="T43" s="80">
        <v>536759.12704461697</v>
      </c>
      <c r="U43" s="31">
        <f>COUNTIF(F43:Q43,"&gt;0")</f>
        <v>3</v>
      </c>
      <c r="V43" s="1" t="s">
        <v>717</v>
      </c>
    </row>
    <row r="44" spans="1:22" x14ac:dyDescent="0.25">
      <c r="A44" s="98">
        <f t="shared" si="4"/>
        <v>30</v>
      </c>
      <c r="B44" s="99">
        <f t="shared" si="5"/>
        <v>30</v>
      </c>
      <c r="C44" s="92" t="s">
        <v>546</v>
      </c>
      <c r="D44" s="92" t="s">
        <v>150</v>
      </c>
      <c r="E44" s="78">
        <f t="shared" si="6"/>
        <v>6874212.2514287243</v>
      </c>
      <c r="F44" s="52"/>
      <c r="G44" s="52">
        <v>0</v>
      </c>
      <c r="H44" s="52">
        <v>0</v>
      </c>
      <c r="I44" s="52">
        <v>1334705.7</v>
      </c>
      <c r="J44" s="52">
        <v>0</v>
      </c>
      <c r="K44" s="52"/>
      <c r="L44" s="52"/>
      <c r="M44" s="52">
        <v>0</v>
      </c>
      <c r="N44" s="52">
        <v>0</v>
      </c>
      <c r="O44" s="52">
        <v>5352298.09</v>
      </c>
      <c r="P44" s="52">
        <v>0</v>
      </c>
      <c r="Q44" s="52">
        <v>0</v>
      </c>
      <c r="R44" s="52"/>
      <c r="S44" s="79"/>
      <c r="T44" s="80">
        <v>187208.46142872394</v>
      </c>
      <c r="U44" s="31">
        <f t="shared" si="3"/>
        <v>2</v>
      </c>
    </row>
    <row r="45" spans="1:22" x14ac:dyDescent="0.25">
      <c r="A45" s="98">
        <f t="shared" si="4"/>
        <v>31</v>
      </c>
      <c r="B45" s="99">
        <f t="shared" si="5"/>
        <v>31</v>
      </c>
      <c r="C45" s="92" t="s">
        <v>546</v>
      </c>
      <c r="D45" s="92" t="s">
        <v>460</v>
      </c>
      <c r="E45" s="78">
        <f t="shared" si="6"/>
        <v>4475493.9860630399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/>
      <c r="L45" s="52"/>
      <c r="M45" s="52">
        <v>0</v>
      </c>
      <c r="N45" s="52">
        <v>0</v>
      </c>
      <c r="O45" s="52">
        <v>4339069.3499999996</v>
      </c>
      <c r="P45" s="52">
        <v>0</v>
      </c>
      <c r="Q45" s="52">
        <v>0</v>
      </c>
      <c r="R45" s="52"/>
      <c r="S45" s="79"/>
      <c r="T45" s="80">
        <v>136424.63606304</v>
      </c>
      <c r="U45" s="31">
        <f t="shared" si="3"/>
        <v>1</v>
      </c>
    </row>
    <row r="46" spans="1:22" x14ac:dyDescent="0.25">
      <c r="A46" s="98">
        <f t="shared" si="4"/>
        <v>32</v>
      </c>
      <c r="B46" s="99">
        <f t="shared" si="5"/>
        <v>32</v>
      </c>
      <c r="C46" s="92" t="s">
        <v>546</v>
      </c>
      <c r="D46" s="92" t="s">
        <v>461</v>
      </c>
      <c r="E46" s="78">
        <f t="shared" si="6"/>
        <v>4016836.5007339842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/>
      <c r="L46" s="52"/>
      <c r="M46" s="52">
        <v>0</v>
      </c>
      <c r="N46" s="52">
        <v>0</v>
      </c>
      <c r="O46" s="52">
        <v>3882256.24</v>
      </c>
      <c r="P46" s="52">
        <v>0</v>
      </c>
      <c r="Q46" s="52">
        <v>0</v>
      </c>
      <c r="R46" s="52"/>
      <c r="S46" s="79"/>
      <c r="T46" s="80">
        <v>134580.260733984</v>
      </c>
      <c r="U46" s="31">
        <f t="shared" si="3"/>
        <v>1</v>
      </c>
    </row>
    <row r="47" spans="1:22" x14ac:dyDescent="0.25">
      <c r="A47" s="98">
        <f t="shared" si="4"/>
        <v>33</v>
      </c>
      <c r="B47" s="99">
        <f t="shared" si="5"/>
        <v>33</v>
      </c>
      <c r="C47" s="92" t="s">
        <v>546</v>
      </c>
      <c r="D47" s="92" t="s">
        <v>462</v>
      </c>
      <c r="E47" s="78">
        <f t="shared" si="6"/>
        <v>4129287.6900192644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/>
      <c r="L47" s="52"/>
      <c r="M47" s="52">
        <v>0</v>
      </c>
      <c r="N47" s="52">
        <v>0</v>
      </c>
      <c r="O47" s="52">
        <v>3994725.91</v>
      </c>
      <c r="P47" s="52">
        <v>0</v>
      </c>
      <c r="Q47" s="52">
        <v>0</v>
      </c>
      <c r="R47" s="52"/>
      <c r="S47" s="79"/>
      <c r="T47" s="80">
        <v>134561.780019264</v>
      </c>
      <c r="U47" s="31">
        <f t="shared" si="3"/>
        <v>1</v>
      </c>
    </row>
    <row r="48" spans="1:22" x14ac:dyDescent="0.25">
      <c r="A48" s="98">
        <f t="shared" si="4"/>
        <v>34</v>
      </c>
      <c r="B48" s="99">
        <f t="shared" si="5"/>
        <v>34</v>
      </c>
      <c r="C48" s="92" t="s">
        <v>546</v>
      </c>
      <c r="D48" s="92" t="s">
        <v>459</v>
      </c>
      <c r="E48" s="78">
        <f t="shared" si="6"/>
        <v>3549906.48971568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/>
      <c r="L48" s="52"/>
      <c r="M48" s="52">
        <v>0</v>
      </c>
      <c r="N48" s="52">
        <v>0</v>
      </c>
      <c r="O48" s="52">
        <v>3410025.96</v>
      </c>
      <c r="P48" s="52">
        <v>0</v>
      </c>
      <c r="Q48" s="52">
        <v>0</v>
      </c>
      <c r="R48" s="52"/>
      <c r="S48" s="79"/>
      <c r="T48" s="80">
        <v>139880.52971567999</v>
      </c>
      <c r="U48" s="31">
        <f t="shared" si="3"/>
        <v>1</v>
      </c>
      <c r="V48" s="1" t="s">
        <v>717</v>
      </c>
    </row>
    <row r="49" spans="1:22" x14ac:dyDescent="0.25">
      <c r="A49" s="98">
        <f t="shared" si="4"/>
        <v>35</v>
      </c>
      <c r="B49" s="99">
        <f t="shared" si="5"/>
        <v>35</v>
      </c>
      <c r="C49" s="92" t="s">
        <v>546</v>
      </c>
      <c r="D49" s="92" t="s">
        <v>298</v>
      </c>
      <c r="E49" s="78">
        <f t="shared" si="6"/>
        <v>13200960.881853973</v>
      </c>
      <c r="F49" s="52">
        <v>6338501.75</v>
      </c>
      <c r="G49" s="52"/>
      <c r="H49" s="52"/>
      <c r="I49" s="52">
        <v>2605145.33</v>
      </c>
      <c r="J49" s="52">
        <v>0</v>
      </c>
      <c r="K49" s="52"/>
      <c r="L49" s="52"/>
      <c r="M49" s="52">
        <v>0</v>
      </c>
      <c r="N49" s="52">
        <v>3676226.7</v>
      </c>
      <c r="O49" s="52">
        <v>0</v>
      </c>
      <c r="P49" s="52">
        <v>0</v>
      </c>
      <c r="Q49" s="52">
        <v>0</v>
      </c>
      <c r="R49" s="52"/>
      <c r="S49" s="79"/>
      <c r="T49" s="80">
        <v>581087.10185397218</v>
      </c>
      <c r="U49" s="31">
        <f t="shared" si="3"/>
        <v>3</v>
      </c>
    </row>
    <row r="50" spans="1:22" x14ac:dyDescent="0.25">
      <c r="A50" s="98">
        <f t="shared" si="4"/>
        <v>36</v>
      </c>
      <c r="B50" s="99">
        <f t="shared" si="5"/>
        <v>36</v>
      </c>
      <c r="C50" s="92" t="s">
        <v>546</v>
      </c>
      <c r="D50" s="92" t="s">
        <v>164</v>
      </c>
      <c r="E50" s="78">
        <f t="shared" si="6"/>
        <v>32984761.529374082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/>
      <c r="L50" s="52"/>
      <c r="M50" s="52">
        <v>0</v>
      </c>
      <c r="N50" s="52">
        <v>6927622.9400000004</v>
      </c>
      <c r="O50" s="52">
        <v>0</v>
      </c>
      <c r="P50" s="52">
        <v>24993173.34</v>
      </c>
      <c r="Q50" s="52">
        <v>0</v>
      </c>
      <c r="R50" s="52"/>
      <c r="S50" s="79"/>
      <c r="T50" s="80">
        <v>1063965.2493740798</v>
      </c>
      <c r="U50" s="31">
        <f t="shared" si="3"/>
        <v>2</v>
      </c>
    </row>
    <row r="51" spans="1:22" x14ac:dyDescent="0.25">
      <c r="A51" s="98">
        <f t="shared" si="4"/>
        <v>37</v>
      </c>
      <c r="B51" s="99">
        <f t="shared" si="5"/>
        <v>37</v>
      </c>
      <c r="C51" s="92" t="s">
        <v>546</v>
      </c>
      <c r="D51" s="92" t="s">
        <v>301</v>
      </c>
      <c r="E51" s="78">
        <f t="shared" si="6"/>
        <v>2330396.1391615798</v>
      </c>
      <c r="F51" s="52"/>
      <c r="G51" s="52">
        <v>2149155.58</v>
      </c>
      <c r="H51" s="52">
        <v>0</v>
      </c>
      <c r="I51" s="52">
        <v>0</v>
      </c>
      <c r="J51" s="52">
        <v>0</v>
      </c>
      <c r="K51" s="52"/>
      <c r="L51" s="52"/>
      <c r="M51" s="52"/>
      <c r="N51" s="52"/>
      <c r="O51" s="52"/>
      <c r="P51" s="52"/>
      <c r="Q51" s="52">
        <v>0</v>
      </c>
      <c r="R51" s="52"/>
      <c r="S51" s="79"/>
      <c r="T51" s="80">
        <v>181240.55916157967</v>
      </c>
      <c r="U51" s="31">
        <f t="shared" si="3"/>
        <v>1</v>
      </c>
    </row>
    <row r="52" spans="1:22" x14ac:dyDescent="0.25">
      <c r="A52" s="98">
        <f t="shared" si="4"/>
        <v>38</v>
      </c>
      <c r="B52" s="99">
        <f t="shared" si="5"/>
        <v>38</v>
      </c>
      <c r="C52" s="92" t="s">
        <v>546</v>
      </c>
      <c r="D52" s="92" t="s">
        <v>307</v>
      </c>
      <c r="E52" s="78">
        <f t="shared" si="6"/>
        <v>4446855.6789088678</v>
      </c>
      <c r="F52" s="52">
        <v>0</v>
      </c>
      <c r="G52" s="52">
        <v>0</v>
      </c>
      <c r="H52" s="52">
        <v>917077.8</v>
      </c>
      <c r="I52" s="52">
        <v>0</v>
      </c>
      <c r="J52" s="52">
        <v>0</v>
      </c>
      <c r="K52" s="52"/>
      <c r="L52" s="52"/>
      <c r="M52" s="52">
        <v>0</v>
      </c>
      <c r="N52" s="52">
        <v>0</v>
      </c>
      <c r="O52" s="52">
        <v>3491192.389873188</v>
      </c>
      <c r="P52" s="52">
        <v>0</v>
      </c>
      <c r="Q52" s="52">
        <v>0</v>
      </c>
      <c r="R52" s="52"/>
      <c r="S52" s="79"/>
      <c r="T52" s="80">
        <v>38585.489035679544</v>
      </c>
      <c r="U52" s="31">
        <f t="shared" si="3"/>
        <v>2</v>
      </c>
    </row>
    <row r="53" spans="1:22" x14ac:dyDescent="0.25">
      <c r="A53" s="98">
        <f t="shared" si="4"/>
        <v>39</v>
      </c>
      <c r="B53" s="99">
        <f t="shared" si="5"/>
        <v>39</v>
      </c>
      <c r="C53" s="92" t="s">
        <v>546</v>
      </c>
      <c r="D53" s="92" t="s">
        <v>71</v>
      </c>
      <c r="E53" s="78">
        <f t="shared" si="6"/>
        <v>1888185.6276605655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/>
      <c r="L53" s="52"/>
      <c r="M53" s="52">
        <v>0</v>
      </c>
      <c r="N53" s="52">
        <v>1822287.29</v>
      </c>
      <c r="O53" s="52">
        <v>0</v>
      </c>
      <c r="P53" s="52">
        <v>0</v>
      </c>
      <c r="Q53" s="52">
        <v>0</v>
      </c>
      <c r="R53" s="52"/>
      <c r="S53" s="79"/>
      <c r="T53" s="80">
        <v>65898.337660565405</v>
      </c>
      <c r="U53" s="31">
        <f t="shared" si="3"/>
        <v>1</v>
      </c>
    </row>
    <row r="54" spans="1:22" x14ac:dyDescent="0.25">
      <c r="A54" s="98">
        <f t="shared" si="4"/>
        <v>40</v>
      </c>
      <c r="B54" s="99">
        <f t="shared" si="5"/>
        <v>40</v>
      </c>
      <c r="C54" s="92" t="s">
        <v>546</v>
      </c>
      <c r="D54" s="92" t="s">
        <v>72</v>
      </c>
      <c r="E54" s="78">
        <f>SUBTOTAL(9,F54:T54)</f>
        <v>3985720.2693774602</v>
      </c>
      <c r="F54" s="52">
        <v>0</v>
      </c>
      <c r="G54" s="52">
        <v>0</v>
      </c>
      <c r="H54" s="52">
        <v>927231.11</v>
      </c>
      <c r="I54" s="52">
        <v>2335685.9300000002</v>
      </c>
      <c r="J54" s="52">
        <v>0</v>
      </c>
      <c r="K54" s="52"/>
      <c r="L54" s="52"/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575687.75556044595</v>
      </c>
      <c r="S54" s="79">
        <v>51240.590709295109</v>
      </c>
      <c r="T54" s="80">
        <v>95874.88310771907</v>
      </c>
      <c r="U54" s="31">
        <f>COUNTIF(F54:Q54,"&gt;0")</f>
        <v>2</v>
      </c>
    </row>
    <row r="55" spans="1:22" x14ac:dyDescent="0.25">
      <c r="A55" s="98">
        <f t="shared" si="4"/>
        <v>41</v>
      </c>
      <c r="B55" s="99">
        <f t="shared" si="5"/>
        <v>41</v>
      </c>
      <c r="C55" s="92" t="s">
        <v>547</v>
      </c>
      <c r="D55" s="92" t="s">
        <v>683</v>
      </c>
      <c r="E55" s="78">
        <f t="shared" si="6"/>
        <v>22074493.369999997</v>
      </c>
      <c r="F55" s="52"/>
      <c r="G55" s="52">
        <v>6965734.7999999998</v>
      </c>
      <c r="H55" s="52">
        <v>2892341.42</v>
      </c>
      <c r="I55" s="52">
        <v>3341459.79</v>
      </c>
      <c r="J55" s="52">
        <v>0</v>
      </c>
      <c r="K55" s="52"/>
      <c r="L55" s="52"/>
      <c r="M55" s="52">
        <v>0</v>
      </c>
      <c r="N55" s="52">
        <v>7743707.0499999998</v>
      </c>
      <c r="O55" s="52">
        <v>0</v>
      </c>
      <c r="P55" s="52">
        <v>0</v>
      </c>
      <c r="Q55" s="52">
        <v>0</v>
      </c>
      <c r="R55" s="52">
        <v>718972.81385623408</v>
      </c>
      <c r="S55" s="79">
        <v>23555.866143766023</v>
      </c>
      <c r="T55" s="80">
        <v>388721.63</v>
      </c>
      <c r="U55" s="31">
        <f t="shared" ref="U55" si="7">COUNTIF(F55:Q55,"&gt;0")</f>
        <v>4</v>
      </c>
    </row>
    <row r="56" spans="1:22" x14ac:dyDescent="0.25">
      <c r="A56" s="98">
        <f t="shared" si="4"/>
        <v>42</v>
      </c>
      <c r="B56" s="99">
        <f t="shared" si="5"/>
        <v>42</v>
      </c>
      <c r="C56" s="92" t="s">
        <v>73</v>
      </c>
      <c r="D56" s="92" t="s">
        <v>309</v>
      </c>
      <c r="E56" s="78">
        <f>SUBTOTAL(9,F56:T56)</f>
        <v>12738229.499971401</v>
      </c>
      <c r="F56" s="52">
        <v>1983392.29</v>
      </c>
      <c r="G56" s="52">
        <v>0</v>
      </c>
      <c r="H56" s="52">
        <v>764851.03</v>
      </c>
      <c r="I56" s="52">
        <v>859745.54</v>
      </c>
      <c r="J56" s="52">
        <v>0</v>
      </c>
      <c r="K56" s="52"/>
      <c r="L56" s="52"/>
      <c r="M56" s="52">
        <v>0</v>
      </c>
      <c r="N56" s="52">
        <v>4729777.2699999996</v>
      </c>
      <c r="O56" s="52">
        <v>0</v>
      </c>
      <c r="P56" s="52">
        <v>3962700.17</v>
      </c>
      <c r="Q56" s="52"/>
      <c r="R56" s="52">
        <v>118987.5845</v>
      </c>
      <c r="S56" s="79">
        <v>24854.014500000001</v>
      </c>
      <c r="T56" s="80">
        <v>293921.60097140004</v>
      </c>
      <c r="U56" s="31">
        <f>COUNTIF(F56:Q56,"&gt;0")</f>
        <v>5</v>
      </c>
    </row>
    <row r="57" spans="1:22" x14ac:dyDescent="0.25">
      <c r="A57" s="98">
        <f t="shared" si="4"/>
        <v>43</v>
      </c>
      <c r="B57" s="99">
        <f t="shared" si="5"/>
        <v>43</v>
      </c>
      <c r="C57" s="92" t="s">
        <v>73</v>
      </c>
      <c r="D57" s="92" t="s">
        <v>310</v>
      </c>
      <c r="E57" s="78">
        <f t="shared" si="6"/>
        <v>9770745.0056319982</v>
      </c>
      <c r="F57" s="52">
        <v>3525522.9</v>
      </c>
      <c r="G57" s="52">
        <v>0</v>
      </c>
      <c r="H57" s="52">
        <v>1377151.25</v>
      </c>
      <c r="I57" s="52"/>
      <c r="J57" s="52">
        <v>0</v>
      </c>
      <c r="K57" s="52"/>
      <c r="L57" s="52"/>
      <c r="M57" s="52">
        <v>0</v>
      </c>
      <c r="N57" s="52">
        <v>4462778.8899999997</v>
      </c>
      <c r="O57" s="52">
        <v>0</v>
      </c>
      <c r="P57" s="52">
        <v>0</v>
      </c>
      <c r="Q57" s="52">
        <v>0</v>
      </c>
      <c r="R57" s="52">
        <v>85369.279999999999</v>
      </c>
      <c r="S57" s="79">
        <v>24000</v>
      </c>
      <c r="T57" s="80">
        <v>295922.68563200004</v>
      </c>
      <c r="U57" s="31">
        <f t="shared" si="3"/>
        <v>3</v>
      </c>
    </row>
    <row r="58" spans="1:22" x14ac:dyDescent="0.25">
      <c r="A58" s="98">
        <f t="shared" si="4"/>
        <v>44</v>
      </c>
      <c r="B58" s="99">
        <f t="shared" si="5"/>
        <v>44</v>
      </c>
      <c r="C58" s="92" t="s">
        <v>73</v>
      </c>
      <c r="D58" s="92" t="s">
        <v>312</v>
      </c>
      <c r="E58" s="78">
        <f t="shared" si="6"/>
        <v>7884285.4414625997</v>
      </c>
      <c r="F58" s="52">
        <v>5966685.6799999997</v>
      </c>
      <c r="G58" s="52">
        <v>1488946.14</v>
      </c>
      <c r="H58" s="52"/>
      <c r="I58" s="52"/>
      <c r="J58" s="52">
        <v>0</v>
      </c>
      <c r="K58" s="52"/>
      <c r="L58" s="52"/>
      <c r="M58" s="52">
        <v>0</v>
      </c>
      <c r="N58" s="52"/>
      <c r="O58" s="52">
        <v>0</v>
      </c>
      <c r="P58" s="52"/>
      <c r="Q58" s="52"/>
      <c r="R58" s="52"/>
      <c r="S58" s="79"/>
      <c r="T58" s="80">
        <v>428653.62146259996</v>
      </c>
      <c r="U58" s="31">
        <f t="shared" si="3"/>
        <v>2</v>
      </c>
    </row>
    <row r="59" spans="1:22" x14ac:dyDescent="0.25">
      <c r="A59" s="98">
        <f t="shared" si="4"/>
        <v>45</v>
      </c>
      <c r="B59" s="99">
        <f t="shared" si="5"/>
        <v>45</v>
      </c>
      <c r="C59" s="92" t="s">
        <v>73</v>
      </c>
      <c r="D59" s="92" t="s">
        <v>313</v>
      </c>
      <c r="E59" s="78">
        <f t="shared" si="6"/>
        <v>12731761.31732418</v>
      </c>
      <c r="F59" s="52">
        <v>1765727.93</v>
      </c>
      <c r="G59" s="52">
        <v>0</v>
      </c>
      <c r="H59" s="52">
        <v>609050.4</v>
      </c>
      <c r="I59" s="52"/>
      <c r="J59" s="52">
        <v>0</v>
      </c>
      <c r="K59" s="52"/>
      <c r="L59" s="52"/>
      <c r="M59" s="52">
        <v>0</v>
      </c>
      <c r="N59" s="52">
        <v>6221591.2110660002</v>
      </c>
      <c r="O59" s="52"/>
      <c r="P59" s="52"/>
      <c r="Q59" s="52">
        <v>2928661.91</v>
      </c>
      <c r="R59" s="52">
        <v>699135.1274</v>
      </c>
      <c r="S59" s="79">
        <v>90522.263900000005</v>
      </c>
      <c r="T59" s="80">
        <v>417072.47495817998</v>
      </c>
      <c r="U59" s="31">
        <f>COUNTIF(F59:Q59,"&gt;0")</f>
        <v>4</v>
      </c>
      <c r="V59" s="1" t="s">
        <v>720</v>
      </c>
    </row>
    <row r="60" spans="1:22" x14ac:dyDescent="0.25">
      <c r="A60" s="98">
        <f t="shared" si="4"/>
        <v>46</v>
      </c>
      <c r="B60" s="99">
        <f t="shared" si="5"/>
        <v>46</v>
      </c>
      <c r="C60" s="92" t="s">
        <v>73</v>
      </c>
      <c r="D60" s="92" t="s">
        <v>314</v>
      </c>
      <c r="E60" s="78">
        <f t="shared" si="6"/>
        <v>7296497.5090870196</v>
      </c>
      <c r="F60" s="52">
        <v>3493966.86</v>
      </c>
      <c r="G60" s="52">
        <v>2141042.75</v>
      </c>
      <c r="H60" s="52"/>
      <c r="I60" s="52">
        <v>1393455.49</v>
      </c>
      <c r="J60" s="52"/>
      <c r="K60" s="52"/>
      <c r="L60" s="52"/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/>
      <c r="S60" s="79"/>
      <c r="T60" s="80">
        <v>268032.40908702003</v>
      </c>
      <c r="U60" s="31">
        <f t="shared" si="3"/>
        <v>3</v>
      </c>
    </row>
    <row r="61" spans="1:22" x14ac:dyDescent="0.25">
      <c r="A61" s="98">
        <f t="shared" si="4"/>
        <v>47</v>
      </c>
      <c r="B61" s="99">
        <f t="shared" si="5"/>
        <v>47</v>
      </c>
      <c r="C61" s="92" t="s">
        <v>73</v>
      </c>
      <c r="D61" s="92" t="s">
        <v>311</v>
      </c>
      <c r="E61" s="78">
        <f t="shared" si="6"/>
        <v>51456056.462242991</v>
      </c>
      <c r="F61" s="52"/>
      <c r="G61" s="52"/>
      <c r="H61" s="52">
        <v>3975562.53</v>
      </c>
      <c r="I61" s="52">
        <v>3126609.7374959998</v>
      </c>
      <c r="J61" s="52"/>
      <c r="K61" s="52"/>
      <c r="L61" s="52"/>
      <c r="M61" s="52">
        <v>0</v>
      </c>
      <c r="N61" s="52">
        <v>11379650.75</v>
      </c>
      <c r="O61" s="52">
        <v>0</v>
      </c>
      <c r="P61" s="52">
        <v>22521903.847422</v>
      </c>
      <c r="Q61" s="52">
        <v>8812365.2793959994</v>
      </c>
      <c r="R61" s="52">
        <v>276792.45750000002</v>
      </c>
      <c r="S61" s="79">
        <v>44508.167499999996</v>
      </c>
      <c r="T61" s="80">
        <v>1318663.6929290001</v>
      </c>
      <c r="U61" s="31">
        <f t="shared" si="3"/>
        <v>5</v>
      </c>
      <c r="V61" s="1" t="s">
        <v>718</v>
      </c>
    </row>
    <row r="62" spans="1:22" x14ac:dyDescent="0.25">
      <c r="A62" s="98">
        <f t="shared" si="4"/>
        <v>48</v>
      </c>
      <c r="B62" s="99">
        <f t="shared" si="5"/>
        <v>48</v>
      </c>
      <c r="C62" s="92" t="s">
        <v>73</v>
      </c>
      <c r="D62" s="92" t="s">
        <v>318</v>
      </c>
      <c r="E62" s="78">
        <f t="shared" si="6"/>
        <v>9358782.4640582055</v>
      </c>
      <c r="F62" s="52">
        <v>1114194.82</v>
      </c>
      <c r="G62" s="52">
        <v>0</v>
      </c>
      <c r="H62" s="52">
        <v>325054.98</v>
      </c>
      <c r="I62" s="52">
        <v>0</v>
      </c>
      <c r="J62" s="52">
        <v>0</v>
      </c>
      <c r="K62" s="52"/>
      <c r="L62" s="52"/>
      <c r="M62" s="52">
        <v>0</v>
      </c>
      <c r="N62" s="52">
        <v>2410884.9500000002</v>
      </c>
      <c r="O62" s="52">
        <v>0</v>
      </c>
      <c r="P62" s="52">
        <v>2965969.93</v>
      </c>
      <c r="Q62" s="52">
        <v>2124525.0299999998</v>
      </c>
      <c r="R62" s="52">
        <v>222088.61</v>
      </c>
      <c r="S62" s="52">
        <v>64189.444058208501</v>
      </c>
      <c r="T62" s="80">
        <v>131874.70000000001</v>
      </c>
      <c r="U62" s="31">
        <f t="shared" si="3"/>
        <v>5</v>
      </c>
    </row>
    <row r="63" spans="1:22" x14ac:dyDescent="0.25">
      <c r="A63" s="98">
        <f t="shared" si="4"/>
        <v>49</v>
      </c>
      <c r="B63" s="99">
        <f t="shared" si="5"/>
        <v>49</v>
      </c>
      <c r="C63" s="92" t="s">
        <v>73</v>
      </c>
      <c r="D63" s="92" t="s">
        <v>172</v>
      </c>
      <c r="E63" s="78">
        <f t="shared" si="6"/>
        <v>495705.70943093998</v>
      </c>
      <c r="F63" s="52">
        <v>0</v>
      </c>
      <c r="G63" s="52">
        <v>0</v>
      </c>
      <c r="H63" s="52">
        <v>295096.46000000002</v>
      </c>
      <c r="I63" s="52">
        <v>0</v>
      </c>
      <c r="J63" s="52">
        <v>0</v>
      </c>
      <c r="K63" s="52"/>
      <c r="L63" s="52"/>
      <c r="M63" s="52">
        <v>0</v>
      </c>
      <c r="N63" s="52">
        <v>0</v>
      </c>
      <c r="O63" s="52">
        <v>0</v>
      </c>
      <c r="P63" s="52"/>
      <c r="Q63" s="52"/>
      <c r="R63" s="52"/>
      <c r="S63" s="79"/>
      <c r="T63" s="80">
        <v>200609.24943093999</v>
      </c>
      <c r="U63" s="31">
        <f t="shared" si="3"/>
        <v>1</v>
      </c>
    </row>
    <row r="64" spans="1:22" x14ac:dyDescent="0.25">
      <c r="A64" s="98">
        <f t="shared" si="4"/>
        <v>50</v>
      </c>
      <c r="B64" s="99">
        <f t="shared" si="5"/>
        <v>50</v>
      </c>
      <c r="C64" s="92" t="s">
        <v>73</v>
      </c>
      <c r="D64" s="92" t="s">
        <v>173</v>
      </c>
      <c r="E64" s="78">
        <f t="shared" si="6"/>
        <v>494070.75222363998</v>
      </c>
      <c r="F64" s="52">
        <v>0</v>
      </c>
      <c r="G64" s="52">
        <v>0</v>
      </c>
      <c r="H64" s="52">
        <v>295096.46000000002</v>
      </c>
      <c r="I64" s="52">
        <v>0</v>
      </c>
      <c r="J64" s="52">
        <v>0</v>
      </c>
      <c r="K64" s="52"/>
      <c r="L64" s="52"/>
      <c r="M64" s="52">
        <v>0</v>
      </c>
      <c r="N64" s="52">
        <v>0</v>
      </c>
      <c r="O64" s="52">
        <v>0</v>
      </c>
      <c r="P64" s="52"/>
      <c r="Q64" s="52"/>
      <c r="R64" s="52"/>
      <c r="S64" s="79"/>
      <c r="T64" s="80">
        <v>198974.29222363996</v>
      </c>
      <c r="U64" s="31">
        <f t="shared" si="3"/>
        <v>1</v>
      </c>
    </row>
    <row r="65" spans="1:22" x14ac:dyDescent="0.25">
      <c r="A65" s="98">
        <f t="shared" si="4"/>
        <v>51</v>
      </c>
      <c r="B65" s="99">
        <f t="shared" si="5"/>
        <v>51</v>
      </c>
      <c r="C65" s="92" t="s">
        <v>73</v>
      </c>
      <c r="D65" s="92" t="s">
        <v>316</v>
      </c>
      <c r="E65" s="78">
        <f t="shared" si="6"/>
        <v>20563603.904344082</v>
      </c>
      <c r="F65" s="109"/>
      <c r="G65" s="52"/>
      <c r="H65" s="97"/>
      <c r="I65" s="52"/>
      <c r="J65" s="52"/>
      <c r="K65" s="52"/>
      <c r="L65" s="52"/>
      <c r="M65" s="52">
        <v>0</v>
      </c>
      <c r="N65" s="52"/>
      <c r="O65" s="52">
        <v>0</v>
      </c>
      <c r="P65" s="52">
        <v>13315014.15</v>
      </c>
      <c r="Q65" s="52">
        <v>6316602.7000000002</v>
      </c>
      <c r="R65" s="52">
        <v>184016.59</v>
      </c>
      <c r="S65" s="79"/>
      <c r="T65" s="80">
        <v>747970.46434408007</v>
      </c>
      <c r="U65" s="31">
        <f t="shared" si="3"/>
        <v>2</v>
      </c>
    </row>
    <row r="66" spans="1:22" x14ac:dyDescent="0.25">
      <c r="A66" s="98">
        <f t="shared" si="4"/>
        <v>52</v>
      </c>
      <c r="B66" s="99">
        <f t="shared" si="5"/>
        <v>52</v>
      </c>
      <c r="C66" s="92" t="s">
        <v>73</v>
      </c>
      <c r="D66" s="92" t="s">
        <v>317</v>
      </c>
      <c r="E66" s="78">
        <f t="shared" si="6"/>
        <v>26745578.210307986</v>
      </c>
      <c r="F66" s="52">
        <v>4769407.0999999996</v>
      </c>
      <c r="G66" s="52"/>
      <c r="H66" s="52">
        <v>1030461.13</v>
      </c>
      <c r="I66" s="52"/>
      <c r="J66" s="52"/>
      <c r="K66" s="52"/>
      <c r="L66" s="52"/>
      <c r="M66" s="52">
        <v>0</v>
      </c>
      <c r="N66" s="52">
        <v>10189652.140000001</v>
      </c>
      <c r="O66" s="52">
        <v>0</v>
      </c>
      <c r="P66" s="52">
        <v>7616799.1900000004</v>
      </c>
      <c r="Q66" s="52">
        <v>787626.31</v>
      </c>
      <c r="R66" s="52">
        <v>1118801.8879009918</v>
      </c>
      <c r="S66" s="52">
        <v>64785.607900991992</v>
      </c>
      <c r="T66" s="80">
        <v>1168044.8445060002</v>
      </c>
      <c r="U66" s="31">
        <f t="shared" si="3"/>
        <v>5</v>
      </c>
    </row>
    <row r="67" spans="1:22" x14ac:dyDescent="0.25">
      <c r="A67" s="98">
        <f t="shared" ref="A67:A76" si="8">+A66+1</f>
        <v>53</v>
      </c>
      <c r="B67" s="99">
        <f t="shared" ref="B67:B76" si="9">+B66+1</f>
        <v>53</v>
      </c>
      <c r="C67" s="92" t="s">
        <v>73</v>
      </c>
      <c r="D67" s="92" t="s">
        <v>468</v>
      </c>
      <c r="E67" s="78">
        <f>SUBTOTAL(9,F67:T67)</f>
        <v>701860.01140024001</v>
      </c>
      <c r="F67" s="52"/>
      <c r="G67" s="52"/>
      <c r="H67" s="52">
        <v>657551.96</v>
      </c>
      <c r="I67" s="52"/>
      <c r="J67" s="52"/>
      <c r="K67" s="52"/>
      <c r="L67" s="52"/>
      <c r="M67" s="52">
        <v>0</v>
      </c>
      <c r="N67" s="52"/>
      <c r="O67" s="52">
        <v>0</v>
      </c>
      <c r="P67" s="52">
        <v>0</v>
      </c>
      <c r="Q67" s="52">
        <v>0</v>
      </c>
      <c r="R67" s="52"/>
      <c r="S67" s="79"/>
      <c r="T67" s="80">
        <v>44308.051400240001</v>
      </c>
      <c r="U67" s="31">
        <f>COUNTIF(F67:Q67,"&gt;0")</f>
        <v>1</v>
      </c>
      <c r="V67" s="1" t="s">
        <v>717</v>
      </c>
    </row>
    <row r="68" spans="1:22" s="43" customFormat="1" x14ac:dyDescent="0.25">
      <c r="A68" s="98">
        <f t="shared" si="8"/>
        <v>54</v>
      </c>
      <c r="B68" s="99">
        <f t="shared" si="9"/>
        <v>54</v>
      </c>
      <c r="C68" s="110" t="s">
        <v>557</v>
      </c>
      <c r="D68" s="92" t="s">
        <v>561</v>
      </c>
      <c r="E68" s="78">
        <f t="shared" si="6"/>
        <v>6059622.2357299505</v>
      </c>
      <c r="F68" s="78"/>
      <c r="G68" s="78"/>
      <c r="H68" s="78"/>
      <c r="I68" s="78"/>
      <c r="J68" s="78"/>
      <c r="K68" s="78"/>
      <c r="L68" s="78"/>
      <c r="M68" s="78">
        <v>5738993.2800000003</v>
      </c>
      <c r="N68" s="78"/>
      <c r="O68" s="78"/>
      <c r="P68" s="78"/>
      <c r="Q68" s="78"/>
      <c r="R68" s="78">
        <v>146568.92267519998</v>
      </c>
      <c r="S68" s="78">
        <v>24000</v>
      </c>
      <c r="T68" s="78">
        <v>150060.03305475073</v>
      </c>
      <c r="U68" s="31">
        <f t="shared" si="3"/>
        <v>1</v>
      </c>
    </row>
    <row r="69" spans="1:22" s="43" customFormat="1" x14ac:dyDescent="0.25">
      <c r="A69" s="98">
        <f t="shared" si="8"/>
        <v>55</v>
      </c>
      <c r="B69" s="99">
        <f t="shared" si="9"/>
        <v>55</v>
      </c>
      <c r="C69" s="110" t="s">
        <v>557</v>
      </c>
      <c r="D69" s="92" t="s">
        <v>562</v>
      </c>
      <c r="E69" s="78">
        <f t="shared" si="6"/>
        <v>6048926.2934416514</v>
      </c>
      <c r="F69" s="78"/>
      <c r="G69" s="78"/>
      <c r="H69" s="78"/>
      <c r="I69" s="78"/>
      <c r="J69" s="78"/>
      <c r="K69" s="78"/>
      <c r="L69" s="78"/>
      <c r="M69" s="78">
        <v>5738993.2800000003</v>
      </c>
      <c r="N69" s="78"/>
      <c r="O69" s="78"/>
      <c r="P69" s="78"/>
      <c r="Q69" s="78"/>
      <c r="R69" s="78">
        <v>135639.08179199998</v>
      </c>
      <c r="S69" s="78">
        <v>24000</v>
      </c>
      <c r="T69" s="78">
        <v>150293.9316496512</v>
      </c>
      <c r="U69" s="31">
        <f t="shared" si="3"/>
        <v>1</v>
      </c>
    </row>
    <row r="70" spans="1:22" s="43" customFormat="1" x14ac:dyDescent="0.25">
      <c r="A70" s="98">
        <f t="shared" si="8"/>
        <v>56</v>
      </c>
      <c r="B70" s="99">
        <f t="shared" si="9"/>
        <v>56</v>
      </c>
      <c r="C70" s="168"/>
      <c r="D70" s="92" t="s">
        <v>740</v>
      </c>
      <c r="E70" s="78">
        <f t="shared" si="6"/>
        <v>4171485.37</v>
      </c>
      <c r="F70" s="78">
        <v>3000268.75</v>
      </c>
      <c r="G70" s="78">
        <v>1171216.6200000001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169"/>
      <c r="U70" s="31">
        <f t="shared" si="3"/>
        <v>2</v>
      </c>
    </row>
    <row r="71" spans="1:22" x14ac:dyDescent="0.25">
      <c r="A71" s="98">
        <f t="shared" si="8"/>
        <v>57</v>
      </c>
      <c r="B71" s="99">
        <f t="shared" si="9"/>
        <v>57</v>
      </c>
      <c r="C71" s="92" t="s">
        <v>73</v>
      </c>
      <c r="D71" s="92" t="s">
        <v>466</v>
      </c>
      <c r="E71" s="78">
        <f t="shared" si="6"/>
        <v>1443319.63414876</v>
      </c>
      <c r="F71" s="52"/>
      <c r="G71" s="52"/>
      <c r="H71" s="52">
        <v>754837.24</v>
      </c>
      <c r="I71" s="52"/>
      <c r="J71" s="52">
        <v>631577.05000000005</v>
      </c>
      <c r="K71" s="52"/>
      <c r="L71" s="52"/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/>
      <c r="S71" s="79"/>
      <c r="T71" s="80">
        <v>56905.344148760007</v>
      </c>
      <c r="U71" s="31">
        <f t="shared" si="3"/>
        <v>2</v>
      </c>
      <c r="V71" s="1" t="s">
        <v>717</v>
      </c>
    </row>
    <row r="72" spans="1:22" x14ac:dyDescent="0.25">
      <c r="A72" s="98">
        <f t="shared" si="8"/>
        <v>58</v>
      </c>
      <c r="B72" s="99">
        <f t="shared" si="9"/>
        <v>58</v>
      </c>
      <c r="C72" s="92" t="s">
        <v>73</v>
      </c>
      <c r="D72" s="92" t="s">
        <v>467</v>
      </c>
      <c r="E72" s="78">
        <f t="shared" si="6"/>
        <v>5486968.5695074396</v>
      </c>
      <c r="F72" s="52">
        <v>2728315.47</v>
      </c>
      <c r="G72" s="52">
        <v>1047486.37</v>
      </c>
      <c r="H72" s="52">
        <v>607322.06000000006</v>
      </c>
      <c r="I72" s="52"/>
      <c r="J72" s="52">
        <v>894502.68789000006</v>
      </c>
      <c r="K72" s="52"/>
      <c r="L72" s="52"/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/>
      <c r="S72" s="79"/>
      <c r="T72" s="80">
        <v>209341.98161743997</v>
      </c>
      <c r="U72" s="31">
        <f t="shared" si="3"/>
        <v>4</v>
      </c>
    </row>
    <row r="73" spans="1:22" x14ac:dyDescent="0.25">
      <c r="A73" s="98">
        <f t="shared" si="8"/>
        <v>59</v>
      </c>
      <c r="B73" s="99">
        <f t="shared" si="9"/>
        <v>59</v>
      </c>
      <c r="C73" s="92" t="s">
        <v>73</v>
      </c>
      <c r="D73" s="92" t="s">
        <v>320</v>
      </c>
      <c r="E73" s="78">
        <f t="shared" si="6"/>
        <v>2920378.6142166201</v>
      </c>
      <c r="F73" s="52"/>
      <c r="G73" s="52">
        <v>0</v>
      </c>
      <c r="H73" s="52"/>
      <c r="I73" s="52">
        <v>2029307.28</v>
      </c>
      <c r="J73" s="52">
        <v>0</v>
      </c>
      <c r="K73" s="52"/>
      <c r="L73" s="52"/>
      <c r="M73" s="52">
        <v>0</v>
      </c>
      <c r="N73" s="52"/>
      <c r="O73" s="52">
        <v>0</v>
      </c>
      <c r="P73" s="52"/>
      <c r="Q73" s="52">
        <v>0</v>
      </c>
      <c r="R73" s="52"/>
      <c r="S73" s="79"/>
      <c r="T73" s="80">
        <v>891071.33421662007</v>
      </c>
      <c r="U73" s="31">
        <f t="shared" si="3"/>
        <v>1</v>
      </c>
      <c r="V73" s="1" t="s">
        <v>717</v>
      </c>
    </row>
    <row r="74" spans="1:22" x14ac:dyDescent="0.25">
      <c r="A74" s="98">
        <f t="shared" si="8"/>
        <v>60</v>
      </c>
      <c r="B74" s="99">
        <f t="shared" si="9"/>
        <v>60</v>
      </c>
      <c r="C74" s="92" t="s">
        <v>73</v>
      </c>
      <c r="D74" s="92" t="s">
        <v>321</v>
      </c>
      <c r="E74" s="78">
        <f t="shared" si="6"/>
        <v>13904698.817493061</v>
      </c>
      <c r="F74" s="52">
        <v>5800678.4200000009</v>
      </c>
      <c r="G74" s="52">
        <v>0</v>
      </c>
      <c r="H74" s="52">
        <v>1815463.98</v>
      </c>
      <c r="I74" s="52">
        <v>2027325.6</v>
      </c>
      <c r="J74" s="52">
        <v>0</v>
      </c>
      <c r="K74" s="52"/>
      <c r="L74" s="52"/>
      <c r="M74" s="52">
        <v>0</v>
      </c>
      <c r="N74" s="52">
        <v>3721799.12</v>
      </c>
      <c r="O74" s="52">
        <v>0</v>
      </c>
      <c r="P74" s="52"/>
      <c r="Q74" s="52">
        <v>0</v>
      </c>
      <c r="R74" s="52"/>
      <c r="S74" s="79"/>
      <c r="T74" s="80">
        <v>539431.69749306003</v>
      </c>
      <c r="U74" s="31">
        <f t="shared" si="3"/>
        <v>4</v>
      </c>
    </row>
    <row r="75" spans="1:22" x14ac:dyDescent="0.25">
      <c r="A75" s="98">
        <f t="shared" si="8"/>
        <v>61</v>
      </c>
      <c r="B75" s="99">
        <f t="shared" si="9"/>
        <v>61</v>
      </c>
      <c r="C75" s="92" t="s">
        <v>73</v>
      </c>
      <c r="D75" s="92" t="s">
        <v>322</v>
      </c>
      <c r="E75" s="78">
        <f t="shared" si="6"/>
        <v>10419355.10587918</v>
      </c>
      <c r="F75" s="52"/>
      <c r="G75" s="52">
        <v>0</v>
      </c>
      <c r="H75" s="52">
        <v>2134044.9699999997</v>
      </c>
      <c r="I75" s="52">
        <v>2553079.61</v>
      </c>
      <c r="J75" s="52">
        <v>0</v>
      </c>
      <c r="K75" s="52"/>
      <c r="L75" s="52"/>
      <c r="M75" s="52">
        <v>0</v>
      </c>
      <c r="N75" s="52">
        <v>2368319.87</v>
      </c>
      <c r="O75" s="52">
        <v>0</v>
      </c>
      <c r="P75" s="52"/>
      <c r="Q75" s="52">
        <v>0</v>
      </c>
      <c r="R75" s="52">
        <v>2550189.8570000003</v>
      </c>
      <c r="S75" s="79">
        <v>278424.56929999997</v>
      </c>
      <c r="T75" s="80">
        <v>535296.22957918001</v>
      </c>
      <c r="U75" s="31">
        <f t="shared" si="3"/>
        <v>3</v>
      </c>
      <c r="V75" s="1" t="s">
        <v>717</v>
      </c>
    </row>
    <row r="76" spans="1:22" x14ac:dyDescent="0.25">
      <c r="A76" s="98">
        <f t="shared" si="8"/>
        <v>62</v>
      </c>
      <c r="B76" s="99">
        <f t="shared" si="9"/>
        <v>62</v>
      </c>
      <c r="C76" s="92" t="s">
        <v>73</v>
      </c>
      <c r="D76" s="92" t="s">
        <v>177</v>
      </c>
      <c r="E76" s="78">
        <f t="shared" si="6"/>
        <v>16420282.35188272</v>
      </c>
      <c r="F76" s="52">
        <v>3329933.36</v>
      </c>
      <c r="G76" s="52">
        <v>1569993.34</v>
      </c>
      <c r="H76" s="52">
        <v>882116.62</v>
      </c>
      <c r="I76" s="52">
        <v>903642.16</v>
      </c>
      <c r="J76" s="52">
        <v>0</v>
      </c>
      <c r="K76" s="52"/>
      <c r="L76" s="52"/>
      <c r="M76" s="52">
        <v>0</v>
      </c>
      <c r="N76" s="52">
        <v>0</v>
      </c>
      <c r="O76" s="52">
        <v>0</v>
      </c>
      <c r="P76" s="52">
        <v>9311700.5</v>
      </c>
      <c r="Q76" s="52">
        <v>0</v>
      </c>
      <c r="R76" s="52"/>
      <c r="S76" s="79"/>
      <c r="T76" s="80">
        <v>422896.37188271998</v>
      </c>
      <c r="U76" s="31">
        <f t="shared" si="3"/>
        <v>5</v>
      </c>
    </row>
    <row r="77" spans="1:22" x14ac:dyDescent="0.25">
      <c r="A77" s="98">
        <f t="shared" si="4"/>
        <v>63</v>
      </c>
      <c r="B77" s="99">
        <f t="shared" si="5"/>
        <v>63</v>
      </c>
      <c r="C77" s="92" t="s">
        <v>73</v>
      </c>
      <c r="D77" s="92" t="s">
        <v>324</v>
      </c>
      <c r="E77" s="78">
        <f t="shared" si="6"/>
        <v>34443200.645936362</v>
      </c>
      <c r="F77" s="52">
        <v>6954265.3799999999</v>
      </c>
      <c r="G77" s="52">
        <v>2374323.58</v>
      </c>
      <c r="H77" s="52">
        <v>3305645.72</v>
      </c>
      <c r="I77" s="52">
        <v>2650517.1800000002</v>
      </c>
      <c r="J77" s="52"/>
      <c r="K77" s="52"/>
      <c r="L77" s="52"/>
      <c r="M77" s="52"/>
      <c r="N77" s="52">
        <v>7951460.7199999997</v>
      </c>
      <c r="O77" s="52"/>
      <c r="P77" s="52"/>
      <c r="Q77" s="52">
        <v>9695977.5800000001</v>
      </c>
      <c r="R77" s="52">
        <v>328083.39630000002</v>
      </c>
      <c r="S77" s="79">
        <v>44553.206300000005</v>
      </c>
      <c r="T77" s="80">
        <v>1138373.8833363601</v>
      </c>
      <c r="U77" s="31">
        <f t="shared" si="3"/>
        <v>6</v>
      </c>
      <c r="V77" s="1" t="s">
        <v>720</v>
      </c>
    </row>
    <row r="78" spans="1:22" x14ac:dyDescent="0.25">
      <c r="A78" s="98">
        <f t="shared" si="4"/>
        <v>64</v>
      </c>
      <c r="B78" s="99">
        <f t="shared" si="5"/>
        <v>64</v>
      </c>
      <c r="C78" s="92" t="s">
        <v>73</v>
      </c>
      <c r="D78" s="92" t="s">
        <v>185</v>
      </c>
      <c r="E78" s="78">
        <f t="shared" si="6"/>
        <v>1171020.99</v>
      </c>
      <c r="F78" s="52"/>
      <c r="G78" s="52">
        <v>0</v>
      </c>
      <c r="H78" s="52">
        <v>0</v>
      </c>
      <c r="I78" s="52">
        <v>0</v>
      </c>
      <c r="J78" s="52">
        <v>1171020.99</v>
      </c>
      <c r="K78" s="52"/>
      <c r="L78" s="52"/>
      <c r="M78" s="52">
        <v>0</v>
      </c>
      <c r="N78" s="52"/>
      <c r="O78" s="52">
        <v>0</v>
      </c>
      <c r="P78" s="52"/>
      <c r="Q78" s="52"/>
      <c r="R78" s="52"/>
      <c r="S78" s="79"/>
      <c r="T78" s="80"/>
      <c r="U78" s="31">
        <f t="shared" si="3"/>
        <v>1</v>
      </c>
    </row>
    <row r="79" spans="1:22" x14ac:dyDescent="0.25">
      <c r="A79" s="98">
        <f t="shared" si="4"/>
        <v>65</v>
      </c>
      <c r="B79" s="99">
        <f t="shared" si="5"/>
        <v>65</v>
      </c>
      <c r="C79" s="92" t="s">
        <v>73</v>
      </c>
      <c r="D79" s="92" t="s">
        <v>326</v>
      </c>
      <c r="E79" s="78">
        <f>SUBTOTAL(9,F79:T79)</f>
        <v>32372513.5284288</v>
      </c>
      <c r="F79" s="52">
        <v>7847760.9900000002</v>
      </c>
      <c r="G79" s="52">
        <v>5233500.26</v>
      </c>
      <c r="H79" s="52">
        <v>2299005.9700000002</v>
      </c>
      <c r="I79" s="52">
        <v>4120193.64</v>
      </c>
      <c r="J79" s="52"/>
      <c r="K79" s="52"/>
      <c r="L79" s="52"/>
      <c r="M79" s="52">
        <v>0</v>
      </c>
      <c r="N79" s="52">
        <v>0</v>
      </c>
      <c r="O79" s="52">
        <v>0</v>
      </c>
      <c r="P79" s="52">
        <v>0</v>
      </c>
      <c r="Q79" s="52">
        <f>7597182.26+3870122.85</f>
        <v>11467305.109999999</v>
      </c>
      <c r="R79" s="52">
        <v>504570.49899999995</v>
      </c>
      <c r="S79" s="79">
        <v>88504.399000000005</v>
      </c>
      <c r="T79" s="80">
        <v>811672.66042880015</v>
      </c>
      <c r="U79" s="31">
        <f>COUNTIF(F79:Q79,"&gt;0")</f>
        <v>5</v>
      </c>
      <c r="V79" s="1" t="s">
        <v>720</v>
      </c>
    </row>
    <row r="80" spans="1:22" x14ac:dyDescent="0.25">
      <c r="A80" s="98">
        <f t="shared" si="4"/>
        <v>66</v>
      </c>
      <c r="B80" s="99">
        <f t="shared" si="5"/>
        <v>66</v>
      </c>
      <c r="C80" s="92" t="s">
        <v>73</v>
      </c>
      <c r="D80" s="92" t="s">
        <v>188</v>
      </c>
      <c r="E80" s="78">
        <f t="shared" ref="E80" si="10">SUBTOTAL(9,F80:T80)</f>
        <v>15568933.82189</v>
      </c>
      <c r="F80" s="52">
        <v>0</v>
      </c>
      <c r="G80" s="52">
        <v>0</v>
      </c>
      <c r="H80" s="52">
        <v>0</v>
      </c>
      <c r="I80" s="52">
        <v>0</v>
      </c>
      <c r="J80" s="52"/>
      <c r="K80" s="52"/>
      <c r="L80" s="52"/>
      <c r="M80" s="52">
        <v>0</v>
      </c>
      <c r="N80" s="52">
        <v>0</v>
      </c>
      <c r="O80" s="52">
        <v>0</v>
      </c>
      <c r="P80" s="52">
        <v>15562524.65</v>
      </c>
      <c r="Q80" s="52">
        <v>0</v>
      </c>
      <c r="R80" s="52"/>
      <c r="S80" s="79"/>
      <c r="T80" s="80">
        <v>6409.1718899999996</v>
      </c>
      <c r="U80" s="31">
        <f t="shared" ref="U80" si="11">COUNTIF(F80:Q80,"&gt;0")</f>
        <v>1</v>
      </c>
    </row>
    <row r="81" spans="1:22" x14ac:dyDescent="0.25">
      <c r="A81" s="98">
        <f t="shared" si="4"/>
        <v>67</v>
      </c>
      <c r="B81" s="99">
        <f t="shared" si="5"/>
        <v>67</v>
      </c>
      <c r="C81" s="92" t="s">
        <v>73</v>
      </c>
      <c r="D81" s="92" t="s">
        <v>328</v>
      </c>
      <c r="E81" s="78">
        <f t="shared" si="6"/>
        <v>14757670.589566819</v>
      </c>
      <c r="F81" s="52"/>
      <c r="G81" s="52"/>
      <c r="H81" s="52">
        <v>1212218.3400000001</v>
      </c>
      <c r="I81" s="52"/>
      <c r="J81" s="52"/>
      <c r="K81" s="52"/>
      <c r="L81" s="52"/>
      <c r="M81" s="52">
        <v>0</v>
      </c>
      <c r="N81" s="52"/>
      <c r="O81" s="52">
        <v>0</v>
      </c>
      <c r="P81" s="52">
        <v>12904791.25</v>
      </c>
      <c r="Q81" s="52"/>
      <c r="R81" s="52"/>
      <c r="S81" s="79"/>
      <c r="T81" s="80">
        <v>640660.99956681998</v>
      </c>
      <c r="U81" s="31">
        <f t="shared" si="3"/>
        <v>2</v>
      </c>
    </row>
    <row r="82" spans="1:22" x14ac:dyDescent="0.25">
      <c r="A82" s="98">
        <f t="shared" si="4"/>
        <v>68</v>
      </c>
      <c r="B82" s="99">
        <f t="shared" si="5"/>
        <v>68</v>
      </c>
      <c r="C82" s="92" t="s">
        <v>73</v>
      </c>
      <c r="D82" s="92" t="s">
        <v>329</v>
      </c>
      <c r="E82" s="78">
        <f t="shared" si="6"/>
        <v>14905757.105931221</v>
      </c>
      <c r="F82" s="52"/>
      <c r="G82" s="52"/>
      <c r="H82" s="52">
        <v>1218340.6599999999</v>
      </c>
      <c r="I82" s="52"/>
      <c r="J82" s="52"/>
      <c r="K82" s="52"/>
      <c r="L82" s="52"/>
      <c r="M82" s="52">
        <v>0</v>
      </c>
      <c r="N82" s="52"/>
      <c r="O82" s="52">
        <v>0</v>
      </c>
      <c r="P82" s="52">
        <v>13044527.99</v>
      </c>
      <c r="Q82" s="52"/>
      <c r="R82" s="52"/>
      <c r="S82" s="79"/>
      <c r="T82" s="80">
        <v>642888.45593122009</v>
      </c>
      <c r="U82" s="31">
        <f t="shared" si="3"/>
        <v>2</v>
      </c>
      <c r="V82" s="1" t="s">
        <v>717</v>
      </c>
    </row>
    <row r="83" spans="1:22" x14ac:dyDescent="0.25">
      <c r="A83" s="98">
        <f t="shared" si="4"/>
        <v>69</v>
      </c>
      <c r="B83" s="99">
        <f t="shared" si="5"/>
        <v>69</v>
      </c>
      <c r="C83" s="92" t="s">
        <v>73</v>
      </c>
      <c r="D83" s="92" t="s">
        <v>330</v>
      </c>
      <c r="E83" s="78">
        <f t="shared" si="6"/>
        <v>9499544.7837941013</v>
      </c>
      <c r="F83" s="52">
        <v>6542286.3200000003</v>
      </c>
      <c r="G83" s="52">
        <v>0</v>
      </c>
      <c r="H83" s="52">
        <v>1697416.27</v>
      </c>
      <c r="I83" s="52">
        <v>0</v>
      </c>
      <c r="J83" s="52"/>
      <c r="K83" s="52"/>
      <c r="L83" s="52"/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937979.59060000011</v>
      </c>
      <c r="S83" s="79">
        <v>109643.86790000001</v>
      </c>
      <c r="T83" s="80">
        <v>212218.73529410001</v>
      </c>
      <c r="U83" s="31">
        <f t="shared" si="3"/>
        <v>2</v>
      </c>
    </row>
    <row r="84" spans="1:22" x14ac:dyDescent="0.25">
      <c r="A84" s="98">
        <f t="shared" ref="A84:A149" si="12">+A83+1</f>
        <v>70</v>
      </c>
      <c r="B84" s="99">
        <f t="shared" ref="B84:B149" si="13">+B83+1</f>
        <v>70</v>
      </c>
      <c r="C84" s="92" t="s">
        <v>73</v>
      </c>
      <c r="D84" s="92" t="s">
        <v>331</v>
      </c>
      <c r="E84" s="78">
        <f t="shared" si="6"/>
        <v>6122093.3446254004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>
        <v>5951792.4900000002</v>
      </c>
      <c r="R84" s="52"/>
      <c r="S84" s="79"/>
      <c r="T84" s="80">
        <v>170300.85462540001</v>
      </c>
      <c r="U84" s="31">
        <f t="shared" si="3"/>
        <v>1</v>
      </c>
    </row>
    <row r="85" spans="1:22" x14ac:dyDescent="0.25">
      <c r="A85" s="98">
        <f t="shared" si="12"/>
        <v>71</v>
      </c>
      <c r="B85" s="99">
        <f t="shared" si="13"/>
        <v>71</v>
      </c>
      <c r="C85" s="92" t="s">
        <v>73</v>
      </c>
      <c r="D85" s="92" t="s">
        <v>332</v>
      </c>
      <c r="E85" s="78">
        <f t="shared" si="6"/>
        <v>13180476.834345801</v>
      </c>
      <c r="F85" s="52"/>
      <c r="G85" s="52"/>
      <c r="H85" s="52"/>
      <c r="I85" s="52"/>
      <c r="J85" s="52"/>
      <c r="K85" s="52"/>
      <c r="L85" s="52"/>
      <c r="M85" s="52"/>
      <c r="N85" s="52">
        <v>8640336.7400000002</v>
      </c>
      <c r="O85" s="52"/>
      <c r="P85" s="52"/>
      <c r="Q85" s="52">
        <v>4367516.82</v>
      </c>
      <c r="R85" s="52"/>
      <c r="S85" s="79"/>
      <c r="T85" s="80">
        <v>172623.27434580002</v>
      </c>
      <c r="U85" s="31">
        <f t="shared" si="3"/>
        <v>2</v>
      </c>
    </row>
    <row r="86" spans="1:22" x14ac:dyDescent="0.25">
      <c r="A86" s="98">
        <f t="shared" si="12"/>
        <v>72</v>
      </c>
      <c r="B86" s="99">
        <f t="shared" si="13"/>
        <v>72</v>
      </c>
      <c r="C86" s="92" t="s">
        <v>73</v>
      </c>
      <c r="D86" s="92" t="s">
        <v>333</v>
      </c>
      <c r="E86" s="78">
        <f>SUBTOTAL(9,F86:T86)</f>
        <v>7294260.8670106996</v>
      </c>
      <c r="F86" s="52">
        <v>5775011.7999999998</v>
      </c>
      <c r="G86" s="52">
        <v>0</v>
      </c>
      <c r="H86" s="52">
        <v>0</v>
      </c>
      <c r="I86" s="52">
        <v>0</v>
      </c>
      <c r="J86" s="52"/>
      <c r="K86" s="52"/>
      <c r="L86" s="52"/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1233787.3953999998</v>
      </c>
      <c r="S86" s="79">
        <v>100001.5141</v>
      </c>
      <c r="T86" s="80">
        <v>185460.15751070005</v>
      </c>
      <c r="U86" s="31">
        <f>COUNTIF(F86:Q86,"&gt;0")</f>
        <v>1</v>
      </c>
      <c r="V86" s="1" t="s">
        <v>720</v>
      </c>
    </row>
    <row r="87" spans="1:22" x14ac:dyDescent="0.25">
      <c r="A87" s="98">
        <f t="shared" si="12"/>
        <v>73</v>
      </c>
      <c r="B87" s="99">
        <f t="shared" si="13"/>
        <v>73</v>
      </c>
      <c r="C87" s="92" t="s">
        <v>73</v>
      </c>
      <c r="D87" s="92" t="s">
        <v>334</v>
      </c>
      <c r="E87" s="78">
        <f t="shared" si="6"/>
        <v>6961640.1664998997</v>
      </c>
      <c r="F87" s="52"/>
      <c r="G87" s="52"/>
      <c r="H87" s="52"/>
      <c r="I87" s="52"/>
      <c r="J87" s="52"/>
      <c r="K87" s="52"/>
      <c r="L87" s="52"/>
      <c r="M87" s="52">
        <v>0</v>
      </c>
      <c r="N87" s="52"/>
      <c r="O87" s="52">
        <v>0</v>
      </c>
      <c r="P87" s="52"/>
      <c r="Q87" s="52">
        <v>6748339.8099999996</v>
      </c>
      <c r="R87" s="52"/>
      <c r="S87" s="79"/>
      <c r="T87" s="80">
        <v>213300.35649990002</v>
      </c>
      <c r="U87" s="31">
        <f t="shared" ref="U87:U157" si="14">COUNTIF(F87:Q87,"&gt;0")</f>
        <v>1</v>
      </c>
    </row>
    <row r="88" spans="1:22" x14ac:dyDescent="0.25">
      <c r="A88" s="98">
        <f t="shared" si="12"/>
        <v>74</v>
      </c>
      <c r="B88" s="99">
        <f t="shared" si="13"/>
        <v>74</v>
      </c>
      <c r="C88" s="92" t="s">
        <v>73</v>
      </c>
      <c r="D88" s="92" t="s">
        <v>335</v>
      </c>
      <c r="E88" s="78">
        <f t="shared" si="6"/>
        <v>31419194.676773801</v>
      </c>
      <c r="F88" s="52">
        <v>9954639.8599999994</v>
      </c>
      <c r="G88" s="52">
        <v>6212728.6200000001</v>
      </c>
      <c r="H88" s="52"/>
      <c r="I88" s="52">
        <v>4876418.04</v>
      </c>
      <c r="J88" s="52"/>
      <c r="K88" s="52"/>
      <c r="L88" s="52"/>
      <c r="M88" s="52">
        <v>0</v>
      </c>
      <c r="N88" s="52">
        <v>9984420.9700000007</v>
      </c>
      <c r="O88" s="52">
        <v>0</v>
      </c>
      <c r="P88" s="52"/>
      <c r="Q88" s="52"/>
      <c r="R88" s="52"/>
      <c r="S88" s="79"/>
      <c r="T88" s="80">
        <v>390987.18677379994</v>
      </c>
      <c r="U88" s="31">
        <f t="shared" si="14"/>
        <v>4</v>
      </c>
      <c r="V88" s="1" t="s">
        <v>717</v>
      </c>
    </row>
    <row r="89" spans="1:22" s="43" customFormat="1" x14ac:dyDescent="0.25">
      <c r="A89" s="98">
        <f t="shared" si="12"/>
        <v>75</v>
      </c>
      <c r="B89" s="99">
        <f t="shared" si="13"/>
        <v>75</v>
      </c>
      <c r="C89" s="110" t="s">
        <v>557</v>
      </c>
      <c r="D89" s="92" t="s">
        <v>563</v>
      </c>
      <c r="E89" s="78">
        <f t="shared" ref="E89:E159" si="15">SUBTOTAL(9,F89:T89)</f>
        <v>9021353.7382023316</v>
      </c>
      <c r="F89" s="78"/>
      <c r="G89" s="78"/>
      <c r="H89" s="78"/>
      <c r="I89" s="78"/>
      <c r="J89" s="78"/>
      <c r="K89" s="78"/>
      <c r="L89" s="78"/>
      <c r="M89" s="78">
        <v>8608489.9199999999</v>
      </c>
      <c r="N89" s="78"/>
      <c r="O89" s="78"/>
      <c r="P89" s="78"/>
      <c r="Q89" s="78"/>
      <c r="R89" s="78">
        <v>162285.00531609598</v>
      </c>
      <c r="S89" s="78">
        <v>24000</v>
      </c>
      <c r="T89" s="78">
        <v>226578.81288623557</v>
      </c>
      <c r="U89" s="31">
        <f t="shared" si="14"/>
        <v>1</v>
      </c>
    </row>
    <row r="90" spans="1:22" x14ac:dyDescent="0.25">
      <c r="A90" s="98">
        <f t="shared" si="12"/>
        <v>76</v>
      </c>
      <c r="B90" s="99">
        <f t="shared" si="13"/>
        <v>76</v>
      </c>
      <c r="C90" s="92" t="s">
        <v>73</v>
      </c>
      <c r="D90" s="92" t="s">
        <v>337</v>
      </c>
      <c r="E90" s="78">
        <f t="shared" si="15"/>
        <v>29481765.911612157</v>
      </c>
      <c r="F90" s="52">
        <v>0</v>
      </c>
      <c r="G90" s="52">
        <v>0</v>
      </c>
      <c r="H90" s="52"/>
      <c r="I90" s="52">
        <v>0</v>
      </c>
      <c r="J90" s="52">
        <v>0</v>
      </c>
      <c r="K90" s="52"/>
      <c r="L90" s="52"/>
      <c r="M90" s="52">
        <v>0</v>
      </c>
      <c r="N90" s="52">
        <v>12527051.33</v>
      </c>
      <c r="O90" s="52">
        <v>0</v>
      </c>
      <c r="P90" s="52">
        <v>16115638.25</v>
      </c>
      <c r="Q90" s="52">
        <v>0</v>
      </c>
      <c r="R90" s="52"/>
      <c r="S90" s="79"/>
      <c r="T90" s="80">
        <v>839076.3316121602</v>
      </c>
      <c r="U90" s="31">
        <f t="shared" si="14"/>
        <v>2</v>
      </c>
    </row>
    <row r="91" spans="1:22" x14ac:dyDescent="0.25">
      <c r="A91" s="98">
        <f t="shared" si="12"/>
        <v>77</v>
      </c>
      <c r="B91" s="99">
        <f t="shared" si="13"/>
        <v>77</v>
      </c>
      <c r="C91" s="92" t="s">
        <v>73</v>
      </c>
      <c r="D91" s="92" t="s">
        <v>469</v>
      </c>
      <c r="E91" s="78">
        <f t="shared" si="15"/>
        <v>10485475.24536532</v>
      </c>
      <c r="F91" s="52"/>
      <c r="G91" s="52">
        <v>2315850.2599999998</v>
      </c>
      <c r="H91" s="52">
        <v>1057009.1599999999</v>
      </c>
      <c r="I91" s="52"/>
      <c r="J91" s="52">
        <v>0</v>
      </c>
      <c r="K91" s="52"/>
      <c r="L91" s="52"/>
      <c r="M91" s="52">
        <v>0</v>
      </c>
      <c r="N91" s="52">
        <v>6974369.0800000001</v>
      </c>
      <c r="O91" s="52">
        <v>0</v>
      </c>
      <c r="P91" s="52">
        <v>0</v>
      </c>
      <c r="Q91" s="52">
        <v>0</v>
      </c>
      <c r="R91" s="52"/>
      <c r="S91" s="79"/>
      <c r="T91" s="80">
        <v>138246.74536532001</v>
      </c>
      <c r="U91" s="31">
        <f t="shared" si="14"/>
        <v>3</v>
      </c>
    </row>
    <row r="92" spans="1:22" x14ac:dyDescent="0.25">
      <c r="A92" s="98">
        <f t="shared" si="12"/>
        <v>78</v>
      </c>
      <c r="B92" s="99">
        <f t="shared" si="13"/>
        <v>78</v>
      </c>
      <c r="C92" s="92" t="s">
        <v>73</v>
      </c>
      <c r="D92" s="92" t="s">
        <v>540</v>
      </c>
      <c r="E92" s="78">
        <f t="shared" si="15"/>
        <v>5574102.9828846604</v>
      </c>
      <c r="F92" s="52">
        <v>1651323.46</v>
      </c>
      <c r="G92" s="52"/>
      <c r="H92" s="52">
        <v>819773.26</v>
      </c>
      <c r="I92" s="52">
        <v>732192.34</v>
      </c>
      <c r="J92" s="52"/>
      <c r="K92" s="52"/>
      <c r="L92" s="52"/>
      <c r="M92" s="52">
        <v>0</v>
      </c>
      <c r="N92" s="52"/>
      <c r="O92" s="52">
        <v>0</v>
      </c>
      <c r="P92" s="52">
        <v>1813665.02</v>
      </c>
      <c r="Q92" s="52">
        <v>0</v>
      </c>
      <c r="R92" s="52"/>
      <c r="S92" s="79"/>
      <c r="T92" s="80">
        <v>557148.90288465994</v>
      </c>
      <c r="U92" s="31">
        <f t="shared" si="14"/>
        <v>4</v>
      </c>
    </row>
    <row r="93" spans="1:22" x14ac:dyDescent="0.25">
      <c r="A93" s="98">
        <f t="shared" si="12"/>
        <v>79</v>
      </c>
      <c r="B93" s="99">
        <f t="shared" si="13"/>
        <v>79</v>
      </c>
      <c r="C93" s="92" t="s">
        <v>73</v>
      </c>
      <c r="D93" s="92" t="s">
        <v>342</v>
      </c>
      <c r="E93" s="78">
        <f t="shared" si="15"/>
        <v>2006872.7686219998</v>
      </c>
      <c r="F93" s="52">
        <v>0</v>
      </c>
      <c r="G93" s="52">
        <v>0</v>
      </c>
      <c r="H93" s="52">
        <v>0</v>
      </c>
      <c r="I93" s="52">
        <v>0</v>
      </c>
      <c r="J93" s="52">
        <v>1842675.65</v>
      </c>
      <c r="K93" s="52"/>
      <c r="L93" s="52"/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123984.47</v>
      </c>
      <c r="S93" s="52"/>
      <c r="T93" s="80">
        <v>40212.648622000001</v>
      </c>
      <c r="U93" s="31">
        <f t="shared" si="14"/>
        <v>1</v>
      </c>
    </row>
    <row r="94" spans="1:22" x14ac:dyDescent="0.25">
      <c r="A94" s="98">
        <f t="shared" si="12"/>
        <v>80</v>
      </c>
      <c r="B94" s="99">
        <f t="shared" si="13"/>
        <v>80</v>
      </c>
      <c r="C94" s="92" t="s">
        <v>73</v>
      </c>
      <c r="D94" s="92" t="s">
        <v>343</v>
      </c>
      <c r="E94" s="78">
        <f t="shared" si="15"/>
        <v>2008071.8906700001</v>
      </c>
      <c r="F94" s="52">
        <v>0</v>
      </c>
      <c r="G94" s="52">
        <v>0</v>
      </c>
      <c r="H94" s="52">
        <v>0</v>
      </c>
      <c r="I94" s="52">
        <v>0</v>
      </c>
      <c r="J94" s="52">
        <v>1840005.31</v>
      </c>
      <c r="K94" s="52"/>
      <c r="L94" s="52"/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127902.76</v>
      </c>
      <c r="S94" s="52"/>
      <c r="T94" s="80">
        <v>40163.820670000001</v>
      </c>
      <c r="U94" s="31">
        <f t="shared" si="14"/>
        <v>1</v>
      </c>
    </row>
    <row r="95" spans="1:22" x14ac:dyDescent="0.25">
      <c r="A95" s="98">
        <f t="shared" si="12"/>
        <v>81</v>
      </c>
      <c r="B95" s="99">
        <f t="shared" si="13"/>
        <v>81</v>
      </c>
      <c r="C95" s="92" t="s">
        <v>73</v>
      </c>
      <c r="D95" s="92" t="s">
        <v>344</v>
      </c>
      <c r="E95" s="78">
        <f t="shared" si="15"/>
        <v>2143571.541216</v>
      </c>
      <c r="F95" s="52">
        <v>0</v>
      </c>
      <c r="G95" s="52">
        <v>0</v>
      </c>
      <c r="H95" s="52">
        <v>0</v>
      </c>
      <c r="I95" s="52">
        <v>0</v>
      </c>
      <c r="J95" s="52">
        <v>1980515.44</v>
      </c>
      <c r="K95" s="52"/>
      <c r="L95" s="52"/>
      <c r="M95" s="52">
        <v>0</v>
      </c>
      <c r="N95" s="52"/>
      <c r="O95" s="52">
        <v>0</v>
      </c>
      <c r="P95" s="52">
        <v>0</v>
      </c>
      <c r="Q95" s="52"/>
      <c r="R95" s="52">
        <v>123857.99</v>
      </c>
      <c r="S95" s="79"/>
      <c r="T95" s="80">
        <f>+(1955545.43-R95-S95)*2.14/100</f>
        <v>39198.111216000005</v>
      </c>
      <c r="U95" s="31">
        <f t="shared" si="14"/>
        <v>1</v>
      </c>
    </row>
    <row r="96" spans="1:22" x14ac:dyDescent="0.25">
      <c r="A96" s="98">
        <f t="shared" si="12"/>
        <v>82</v>
      </c>
      <c r="B96" s="99">
        <f t="shared" si="13"/>
        <v>82</v>
      </c>
      <c r="C96" s="92" t="s">
        <v>73</v>
      </c>
      <c r="D96" s="92" t="s">
        <v>191</v>
      </c>
      <c r="E96" s="78">
        <f t="shared" si="15"/>
        <v>856186.02</v>
      </c>
      <c r="F96" s="52">
        <v>0</v>
      </c>
      <c r="G96" s="52">
        <v>0</v>
      </c>
      <c r="H96" s="52">
        <v>0</v>
      </c>
      <c r="I96" s="52">
        <v>0</v>
      </c>
      <c r="J96" s="52">
        <v>856186.02</v>
      </c>
      <c r="K96" s="52"/>
      <c r="L96" s="52"/>
      <c r="M96" s="52">
        <v>0</v>
      </c>
      <c r="N96" s="52">
        <v>0</v>
      </c>
      <c r="O96" s="52">
        <v>0</v>
      </c>
      <c r="P96" s="52"/>
      <c r="Q96" s="52"/>
      <c r="R96" s="52"/>
      <c r="S96" s="79"/>
      <c r="T96" s="80"/>
      <c r="U96" s="31">
        <f t="shared" si="14"/>
        <v>1</v>
      </c>
    </row>
    <row r="97" spans="1:22" x14ac:dyDescent="0.25">
      <c r="A97" s="98">
        <f t="shared" si="12"/>
        <v>83</v>
      </c>
      <c r="B97" s="99">
        <f t="shared" si="13"/>
        <v>83</v>
      </c>
      <c r="C97" s="92" t="s">
        <v>73</v>
      </c>
      <c r="D97" s="92" t="s">
        <v>192</v>
      </c>
      <c r="E97" s="78">
        <f>SUBTOTAL(9,F97:T97)</f>
        <v>2296257.4311860004</v>
      </c>
      <c r="F97" s="52">
        <v>0</v>
      </c>
      <c r="G97" s="52">
        <v>0</v>
      </c>
      <c r="H97" s="52"/>
      <c r="I97" s="52">
        <v>0</v>
      </c>
      <c r="J97" s="52">
        <v>2082908.19</v>
      </c>
      <c r="K97" s="52"/>
      <c r="L97" s="52"/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199499.01</v>
      </c>
      <c r="S97" s="79">
        <v>2000</v>
      </c>
      <c r="T97" s="80">
        <v>11850.231185999999</v>
      </c>
      <c r="U97" s="31">
        <f>COUNTIF(F97:Q97,"&gt;0")</f>
        <v>1</v>
      </c>
      <c r="V97" s="1" t="s">
        <v>720</v>
      </c>
    </row>
    <row r="98" spans="1:22" x14ac:dyDescent="0.25">
      <c r="A98" s="98">
        <f t="shared" si="12"/>
        <v>84</v>
      </c>
      <c r="B98" s="99">
        <f t="shared" si="13"/>
        <v>84</v>
      </c>
      <c r="C98" s="92" t="s">
        <v>73</v>
      </c>
      <c r="D98" s="92" t="s">
        <v>348</v>
      </c>
      <c r="E98" s="78">
        <f t="shared" si="15"/>
        <v>14004698.13724456</v>
      </c>
      <c r="F98" s="52">
        <v>8268601.6299999999</v>
      </c>
      <c r="G98" s="52"/>
      <c r="H98" s="52">
        <v>3198417.38</v>
      </c>
      <c r="I98" s="52"/>
      <c r="J98" s="52"/>
      <c r="K98" s="52"/>
      <c r="L98" s="52"/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1945255.4768000001</v>
      </c>
      <c r="S98" s="79">
        <v>203313.06280000001</v>
      </c>
      <c r="T98" s="80">
        <v>389110.58764456003</v>
      </c>
      <c r="U98" s="31">
        <f t="shared" si="14"/>
        <v>2</v>
      </c>
    </row>
    <row r="99" spans="1:22" x14ac:dyDescent="0.25">
      <c r="A99" s="98">
        <f t="shared" si="12"/>
        <v>85</v>
      </c>
      <c r="B99" s="99">
        <f t="shared" si="13"/>
        <v>85</v>
      </c>
      <c r="C99" s="92" t="s">
        <v>73</v>
      </c>
      <c r="D99" s="92" t="s">
        <v>349</v>
      </c>
      <c r="E99" s="78">
        <f t="shared" si="15"/>
        <v>6920739.4009156814</v>
      </c>
      <c r="F99" s="52">
        <v>0</v>
      </c>
      <c r="G99" s="52"/>
      <c r="H99" s="52">
        <v>3491728.21</v>
      </c>
      <c r="I99" s="52"/>
      <c r="J99" s="52"/>
      <c r="K99" s="52"/>
      <c r="L99" s="52"/>
      <c r="M99" s="52">
        <v>0</v>
      </c>
      <c r="N99" s="52">
        <v>0</v>
      </c>
      <c r="O99" s="52">
        <v>0</v>
      </c>
      <c r="P99" s="52">
        <v>0</v>
      </c>
      <c r="Q99" s="52"/>
      <c r="R99" s="52">
        <v>2595059.9045922239</v>
      </c>
      <c r="S99" s="79">
        <v>223901.30645922237</v>
      </c>
      <c r="T99" s="80">
        <v>610049.97986423504</v>
      </c>
      <c r="U99" s="31">
        <f t="shared" si="14"/>
        <v>1</v>
      </c>
    </row>
    <row r="100" spans="1:22" x14ac:dyDescent="0.25">
      <c r="A100" s="98">
        <f t="shared" si="12"/>
        <v>86</v>
      </c>
      <c r="B100" s="99">
        <f t="shared" si="13"/>
        <v>86</v>
      </c>
      <c r="C100" s="92" t="s">
        <v>73</v>
      </c>
      <c r="D100" s="92" t="s">
        <v>471</v>
      </c>
      <c r="E100" s="78">
        <f t="shared" si="15"/>
        <v>10691923.154309042</v>
      </c>
      <c r="F100" s="52">
        <v>2770302.4300000006</v>
      </c>
      <c r="G100" s="52"/>
      <c r="H100" s="52">
        <v>902758.42</v>
      </c>
      <c r="I100" s="52"/>
      <c r="J100" s="52"/>
      <c r="K100" s="52"/>
      <c r="L100" s="52"/>
      <c r="M100" s="52">
        <v>0</v>
      </c>
      <c r="N100" s="52">
        <v>6779379.8200000003</v>
      </c>
      <c r="O100" s="52">
        <v>0</v>
      </c>
      <c r="P100" s="52">
        <v>0</v>
      </c>
      <c r="Q100" s="52">
        <v>0</v>
      </c>
      <c r="R100" s="52"/>
      <c r="S100" s="79"/>
      <c r="T100" s="80">
        <v>239482.48430904001</v>
      </c>
      <c r="U100" s="31">
        <f t="shared" si="14"/>
        <v>3</v>
      </c>
    </row>
    <row r="101" spans="1:22" x14ac:dyDescent="0.25">
      <c r="A101" s="98">
        <f t="shared" si="12"/>
        <v>87</v>
      </c>
      <c r="B101" s="99">
        <f t="shared" si="13"/>
        <v>87</v>
      </c>
      <c r="C101" s="92" t="s">
        <v>73</v>
      </c>
      <c r="D101" s="92" t="s">
        <v>472</v>
      </c>
      <c r="E101" s="78">
        <f t="shared" si="15"/>
        <v>5198445.9075821005</v>
      </c>
      <c r="F101" s="52">
        <v>1643046.08</v>
      </c>
      <c r="G101" s="52"/>
      <c r="H101" s="52"/>
      <c r="I101" s="52"/>
      <c r="J101" s="52"/>
      <c r="K101" s="52"/>
      <c r="L101" s="52"/>
      <c r="M101" s="52">
        <v>0</v>
      </c>
      <c r="N101" s="52">
        <v>3461614.25</v>
      </c>
      <c r="O101" s="52">
        <v>0</v>
      </c>
      <c r="P101" s="52">
        <v>0</v>
      </c>
      <c r="Q101" s="52">
        <v>0</v>
      </c>
      <c r="R101" s="52"/>
      <c r="S101" s="79"/>
      <c r="T101" s="80">
        <v>93785.577582099999</v>
      </c>
      <c r="U101" s="31">
        <f t="shared" si="14"/>
        <v>2</v>
      </c>
    </row>
    <row r="102" spans="1:22" x14ac:dyDescent="0.25">
      <c r="A102" s="98">
        <f t="shared" si="12"/>
        <v>88</v>
      </c>
      <c r="B102" s="99">
        <f t="shared" si="13"/>
        <v>88</v>
      </c>
      <c r="C102" s="92" t="s">
        <v>73</v>
      </c>
      <c r="D102" s="92" t="s">
        <v>473</v>
      </c>
      <c r="E102" s="78">
        <f t="shared" si="15"/>
        <v>3305142.0224692803</v>
      </c>
      <c r="F102" s="52"/>
      <c r="G102" s="52"/>
      <c r="H102" s="52">
        <v>417598.24</v>
      </c>
      <c r="I102" s="52"/>
      <c r="J102" s="52"/>
      <c r="K102" s="52"/>
      <c r="L102" s="52"/>
      <c r="M102" s="52">
        <v>0</v>
      </c>
      <c r="N102" s="52">
        <v>2705657.8</v>
      </c>
      <c r="O102" s="52">
        <v>0</v>
      </c>
      <c r="P102" s="52">
        <v>0</v>
      </c>
      <c r="Q102" s="52">
        <v>0</v>
      </c>
      <c r="R102" s="52"/>
      <c r="S102" s="79"/>
      <c r="T102" s="80">
        <v>181885.98246928002</v>
      </c>
      <c r="U102" s="31">
        <f t="shared" si="14"/>
        <v>2</v>
      </c>
      <c r="V102" s="1" t="s">
        <v>717</v>
      </c>
    </row>
    <row r="103" spans="1:22" x14ac:dyDescent="0.25">
      <c r="A103" s="98">
        <f t="shared" si="12"/>
        <v>89</v>
      </c>
      <c r="B103" s="99">
        <f t="shared" si="13"/>
        <v>89</v>
      </c>
      <c r="C103" s="92" t="s">
        <v>73</v>
      </c>
      <c r="D103" s="92" t="s">
        <v>355</v>
      </c>
      <c r="E103" s="78">
        <f t="shared" si="15"/>
        <v>12076236.352672001</v>
      </c>
      <c r="F103" s="52">
        <v>6274794.4500000002</v>
      </c>
      <c r="G103" s="52"/>
      <c r="H103" s="52">
        <v>2287360.73</v>
      </c>
      <c r="I103" s="52">
        <v>3125878.3</v>
      </c>
      <c r="J103" s="52"/>
      <c r="K103" s="52"/>
      <c r="L103" s="52"/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75835.89</v>
      </c>
      <c r="S103" s="79">
        <v>18000</v>
      </c>
      <c r="T103" s="80">
        <v>294366.98267199995</v>
      </c>
      <c r="U103" s="31">
        <f t="shared" si="14"/>
        <v>3</v>
      </c>
      <c r="V103" s="1" t="s">
        <v>720</v>
      </c>
    </row>
    <row r="104" spans="1:22" x14ac:dyDescent="0.25">
      <c r="A104" s="98">
        <f t="shared" si="12"/>
        <v>90</v>
      </c>
      <c r="B104" s="99">
        <f t="shared" si="13"/>
        <v>90</v>
      </c>
      <c r="C104" s="92" t="s">
        <v>73</v>
      </c>
      <c r="D104" s="92" t="s">
        <v>356</v>
      </c>
      <c r="E104" s="78">
        <f t="shared" si="15"/>
        <v>11581857.306039998</v>
      </c>
      <c r="F104" s="52">
        <v>6320010.1399999997</v>
      </c>
      <c r="G104" s="52"/>
      <c r="H104" s="52">
        <v>1824432.9</v>
      </c>
      <c r="I104" s="52">
        <v>3052610.51</v>
      </c>
      <c r="J104" s="52"/>
      <c r="K104" s="52"/>
      <c r="L104" s="52"/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75653.789999999994</v>
      </c>
      <c r="S104" s="79">
        <v>18000</v>
      </c>
      <c r="T104" s="80">
        <v>291149.96604000009</v>
      </c>
      <c r="U104" s="31">
        <f t="shared" si="14"/>
        <v>3</v>
      </c>
      <c r="V104" s="1" t="s">
        <v>720</v>
      </c>
    </row>
    <row r="105" spans="1:22" x14ac:dyDescent="0.25">
      <c r="A105" s="98">
        <f t="shared" si="12"/>
        <v>91</v>
      </c>
      <c r="B105" s="99">
        <f t="shared" si="13"/>
        <v>91</v>
      </c>
      <c r="C105" s="92" t="s">
        <v>73</v>
      </c>
      <c r="D105" s="92" t="s">
        <v>357</v>
      </c>
      <c r="E105" s="78">
        <f t="shared" si="15"/>
        <v>9582308.6759980023</v>
      </c>
      <c r="F105" s="52">
        <v>6362537.4000000004</v>
      </c>
      <c r="G105" s="52"/>
      <c r="H105" s="52"/>
      <c r="I105" s="52">
        <v>2832101.15</v>
      </c>
      <c r="J105" s="52"/>
      <c r="K105" s="52"/>
      <c r="L105" s="52"/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75730.05</v>
      </c>
      <c r="S105" s="79">
        <v>18000</v>
      </c>
      <c r="T105" s="80">
        <v>293940.07599800004</v>
      </c>
      <c r="U105" s="31">
        <f t="shared" si="14"/>
        <v>2</v>
      </c>
      <c r="V105" s="1" t="s">
        <v>720</v>
      </c>
    </row>
    <row r="106" spans="1:22" x14ac:dyDescent="0.25">
      <c r="A106" s="98">
        <f t="shared" si="12"/>
        <v>92</v>
      </c>
      <c r="B106" s="99">
        <f t="shared" si="13"/>
        <v>92</v>
      </c>
      <c r="C106" s="92" t="s">
        <v>73</v>
      </c>
      <c r="D106" s="92" t="s">
        <v>474</v>
      </c>
      <c r="E106" s="78">
        <f t="shared" si="15"/>
        <v>2250491.4753760803</v>
      </c>
      <c r="F106" s="52"/>
      <c r="G106" s="52">
        <v>1524520.14</v>
      </c>
      <c r="H106" s="52">
        <v>642270.27</v>
      </c>
      <c r="I106" s="52"/>
      <c r="J106" s="52"/>
      <c r="K106" s="52"/>
      <c r="L106" s="52"/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/>
      <c r="S106" s="79"/>
      <c r="T106" s="80">
        <v>83701.06537608002</v>
      </c>
      <c r="U106" s="31">
        <f t="shared" si="14"/>
        <v>2</v>
      </c>
    </row>
    <row r="107" spans="1:22" x14ac:dyDescent="0.25">
      <c r="A107" s="98">
        <f t="shared" si="12"/>
        <v>93</v>
      </c>
      <c r="B107" s="99">
        <f t="shared" si="13"/>
        <v>93</v>
      </c>
      <c r="C107" s="92" t="s">
        <v>73</v>
      </c>
      <c r="D107" s="92" t="s">
        <v>475</v>
      </c>
      <c r="E107" s="78">
        <f t="shared" si="15"/>
        <v>2251928.7114039203</v>
      </c>
      <c r="F107" s="52"/>
      <c r="G107" s="52">
        <v>588065.09</v>
      </c>
      <c r="H107" s="52"/>
      <c r="I107" s="52">
        <v>500447.33</v>
      </c>
      <c r="J107" s="52">
        <v>469911.83</v>
      </c>
      <c r="K107" s="52"/>
      <c r="L107" s="52"/>
      <c r="M107" s="52">
        <v>0</v>
      </c>
      <c r="N107" s="52"/>
      <c r="O107" s="52">
        <v>0</v>
      </c>
      <c r="P107" s="52">
        <v>0</v>
      </c>
      <c r="Q107" s="52">
        <v>0</v>
      </c>
      <c r="R107" s="52">
        <v>513326.799</v>
      </c>
      <c r="S107" s="79">
        <v>73858.718200000003</v>
      </c>
      <c r="T107" s="80">
        <v>106318.94420392002</v>
      </c>
      <c r="U107" s="31">
        <f t="shared" si="14"/>
        <v>3</v>
      </c>
      <c r="V107" s="1" t="s">
        <v>717</v>
      </c>
    </row>
    <row r="108" spans="1:22" x14ac:dyDescent="0.25">
      <c r="A108" s="98">
        <f t="shared" si="12"/>
        <v>94</v>
      </c>
      <c r="B108" s="99">
        <f t="shared" si="13"/>
        <v>94</v>
      </c>
      <c r="C108" s="92" t="s">
        <v>73</v>
      </c>
      <c r="D108" s="92" t="s">
        <v>360</v>
      </c>
      <c r="E108" s="78">
        <f t="shared" si="15"/>
        <v>32141161.942086641</v>
      </c>
      <c r="F108" s="52"/>
      <c r="G108" s="52"/>
      <c r="H108" s="52">
        <v>1782159.1799999997</v>
      </c>
      <c r="I108" s="96"/>
      <c r="J108" s="52"/>
      <c r="K108" s="52"/>
      <c r="L108" s="52"/>
      <c r="M108" s="52"/>
      <c r="N108" s="52">
        <v>8780721.7100000009</v>
      </c>
      <c r="O108" s="52">
        <v>0</v>
      </c>
      <c r="P108" s="52">
        <v>11935726.949999999</v>
      </c>
      <c r="Q108" s="52">
        <v>6294505.1200000001</v>
      </c>
      <c r="R108" s="52">
        <v>2476576.1688999999</v>
      </c>
      <c r="S108" s="79">
        <v>256883.5135</v>
      </c>
      <c r="T108" s="80">
        <v>614589.29968664004</v>
      </c>
      <c r="U108" s="31">
        <f t="shared" si="14"/>
        <v>4</v>
      </c>
      <c r="V108" s="1" t="s">
        <v>720</v>
      </c>
    </row>
    <row r="109" spans="1:22" x14ac:dyDescent="0.25">
      <c r="A109" s="98">
        <f t="shared" si="12"/>
        <v>95</v>
      </c>
      <c r="B109" s="99">
        <f t="shared" si="13"/>
        <v>95</v>
      </c>
      <c r="C109" s="92" t="s">
        <v>73</v>
      </c>
      <c r="D109" s="92" t="s">
        <v>363</v>
      </c>
      <c r="E109" s="78">
        <f t="shared" si="15"/>
        <v>31700667.852847081</v>
      </c>
      <c r="F109" s="52"/>
      <c r="G109" s="52">
        <v>3984439.31</v>
      </c>
      <c r="H109" s="52">
        <v>3146864.52</v>
      </c>
      <c r="I109" s="52">
        <v>2898802.96</v>
      </c>
      <c r="J109" s="52">
        <v>0</v>
      </c>
      <c r="K109" s="52"/>
      <c r="L109" s="52"/>
      <c r="M109" s="52">
        <v>0</v>
      </c>
      <c r="N109" s="52">
        <v>9859124.0999999996</v>
      </c>
      <c r="O109" s="52">
        <v>0</v>
      </c>
      <c r="P109" s="52">
        <v>6508599.5899999999</v>
      </c>
      <c r="Q109" s="52">
        <v>3276300</v>
      </c>
      <c r="R109" s="52">
        <v>434057.50000000006</v>
      </c>
      <c r="S109" s="79">
        <v>24000</v>
      </c>
      <c r="T109" s="80">
        <v>1568479.8728470802</v>
      </c>
      <c r="U109" s="31">
        <f t="shared" si="14"/>
        <v>6</v>
      </c>
    </row>
    <row r="110" spans="1:22" x14ac:dyDescent="0.25">
      <c r="A110" s="98">
        <f t="shared" si="12"/>
        <v>96</v>
      </c>
      <c r="B110" s="99">
        <f t="shared" si="13"/>
        <v>96</v>
      </c>
      <c r="C110" s="92" t="s">
        <v>73</v>
      </c>
      <c r="D110" s="92" t="s">
        <v>365</v>
      </c>
      <c r="E110" s="78">
        <f>SUBTOTAL(9,F110:T110)</f>
        <v>17200495.257108919</v>
      </c>
      <c r="F110" s="52"/>
      <c r="G110" s="52">
        <v>2586516.65</v>
      </c>
      <c r="H110" s="52">
        <v>2734513.52</v>
      </c>
      <c r="I110" s="96"/>
      <c r="J110" s="52">
        <v>0</v>
      </c>
      <c r="K110" s="52"/>
      <c r="L110" s="52"/>
      <c r="M110" s="52">
        <v>0</v>
      </c>
      <c r="N110" s="52">
        <v>9356498.1500000004</v>
      </c>
      <c r="O110" s="52">
        <v>0</v>
      </c>
      <c r="P110" s="52"/>
      <c r="Q110" s="52">
        <v>1381241.93</v>
      </c>
      <c r="R110" s="52">
        <v>311041.28110000002</v>
      </c>
      <c r="S110" s="79">
        <v>45051.6011</v>
      </c>
      <c r="T110" s="80">
        <v>785632.12490892003</v>
      </c>
      <c r="U110" s="31">
        <f>COUNTIF(F110:Q110,"&gt;0")</f>
        <v>4</v>
      </c>
      <c r="V110" s="1" t="s">
        <v>720</v>
      </c>
    </row>
    <row r="111" spans="1:22" x14ac:dyDescent="0.25">
      <c r="A111" s="98">
        <f t="shared" si="12"/>
        <v>97</v>
      </c>
      <c r="B111" s="99">
        <f t="shared" si="13"/>
        <v>97</v>
      </c>
      <c r="C111" s="92" t="s">
        <v>73</v>
      </c>
      <c r="D111" s="92" t="s">
        <v>201</v>
      </c>
      <c r="E111" s="78">
        <f t="shared" si="15"/>
        <v>1092667.3</v>
      </c>
      <c r="F111" s="52">
        <v>0</v>
      </c>
      <c r="G111" s="52">
        <v>0</v>
      </c>
      <c r="H111" s="52">
        <v>0</v>
      </c>
      <c r="I111" s="52">
        <v>0</v>
      </c>
      <c r="J111" s="52">
        <v>1092667.3</v>
      </c>
      <c r="K111" s="52"/>
      <c r="L111" s="52"/>
      <c r="M111" s="52">
        <v>0</v>
      </c>
      <c r="N111" s="52">
        <v>0</v>
      </c>
      <c r="O111" s="52">
        <v>0</v>
      </c>
      <c r="P111" s="52"/>
      <c r="Q111" s="52">
        <v>0</v>
      </c>
      <c r="R111" s="52"/>
      <c r="S111" s="79"/>
      <c r="T111" s="80"/>
      <c r="U111" s="31">
        <f t="shared" si="14"/>
        <v>1</v>
      </c>
    </row>
    <row r="112" spans="1:22" x14ac:dyDescent="0.25">
      <c r="A112" s="98">
        <f t="shared" si="12"/>
        <v>98</v>
      </c>
      <c r="B112" s="99">
        <f t="shared" si="13"/>
        <v>98</v>
      </c>
      <c r="C112" s="92" t="s">
        <v>73</v>
      </c>
      <c r="D112" s="92" t="s">
        <v>204</v>
      </c>
      <c r="E112" s="78">
        <f t="shared" si="15"/>
        <v>8609691.4240093995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/>
      <c r="L112" s="52"/>
      <c r="M112" s="52">
        <v>0</v>
      </c>
      <c r="N112" s="52">
        <v>7551202.7000000002</v>
      </c>
      <c r="O112" s="52">
        <v>0</v>
      </c>
      <c r="P112" s="52">
        <v>0</v>
      </c>
      <c r="Q112" s="52">
        <v>0</v>
      </c>
      <c r="R112" s="52">
        <v>852132.39209999994</v>
      </c>
      <c r="S112" s="79">
        <v>24000</v>
      </c>
      <c r="T112" s="80">
        <v>182356.33190939997</v>
      </c>
      <c r="U112" s="31">
        <f t="shared" si="14"/>
        <v>1</v>
      </c>
    </row>
    <row r="113" spans="1:22" x14ac:dyDescent="0.25">
      <c r="A113" s="98">
        <f t="shared" si="12"/>
        <v>99</v>
      </c>
      <c r="B113" s="99">
        <f t="shared" si="13"/>
        <v>99</v>
      </c>
      <c r="C113" s="92" t="s">
        <v>73</v>
      </c>
      <c r="D113" s="92" t="s">
        <v>367</v>
      </c>
      <c r="E113" s="78">
        <f t="shared" si="15"/>
        <v>32849485.83675516</v>
      </c>
      <c r="F113" s="52">
        <v>7864219.1399999997</v>
      </c>
      <c r="G113" s="52"/>
      <c r="H113" s="52">
        <v>3146616.7799999993</v>
      </c>
      <c r="I113" s="52">
        <v>3369342.59</v>
      </c>
      <c r="J113" s="52"/>
      <c r="K113" s="52"/>
      <c r="L113" s="52"/>
      <c r="M113" s="52">
        <v>0</v>
      </c>
      <c r="N113" s="52">
        <v>12780973.57</v>
      </c>
      <c r="O113" s="52">
        <v>0</v>
      </c>
      <c r="P113" s="52"/>
      <c r="Q113" s="52"/>
      <c r="R113" s="52">
        <v>4341944.4309</v>
      </c>
      <c r="S113" s="79">
        <v>461523.41969999997</v>
      </c>
      <c r="T113" s="80">
        <v>884865.90615516005</v>
      </c>
      <c r="U113" s="31">
        <f t="shared" si="14"/>
        <v>4</v>
      </c>
      <c r="V113" s="1" t="s">
        <v>720</v>
      </c>
    </row>
    <row r="114" spans="1:22" x14ac:dyDescent="0.25">
      <c r="A114" s="98">
        <f t="shared" si="12"/>
        <v>100</v>
      </c>
      <c r="B114" s="99">
        <f t="shared" si="13"/>
        <v>100</v>
      </c>
      <c r="C114" s="92" t="s">
        <v>73</v>
      </c>
      <c r="D114" s="92" t="s">
        <v>368</v>
      </c>
      <c r="E114" s="78">
        <f>SUBTOTAL(9,F114:T114)</f>
        <v>24565160.651498862</v>
      </c>
      <c r="F114" s="52"/>
      <c r="G114" s="52"/>
      <c r="H114" s="52"/>
      <c r="I114" s="52"/>
      <c r="J114" s="52"/>
      <c r="K114" s="52"/>
      <c r="L114" s="52"/>
      <c r="M114" s="52"/>
      <c r="N114" s="52"/>
      <c r="O114" s="52">
        <v>0</v>
      </c>
      <c r="P114" s="52">
        <v>23210642.960000001</v>
      </c>
      <c r="Q114" s="52"/>
      <c r="R114" s="52">
        <v>237586.77</v>
      </c>
      <c r="S114" s="79"/>
      <c r="T114" s="80">
        <v>1116930.9214988602</v>
      </c>
      <c r="U114" s="31">
        <f>COUNTIF(F114:Q114,"&gt;0")</f>
        <v>1</v>
      </c>
      <c r="V114" s="1" t="s">
        <v>720</v>
      </c>
    </row>
    <row r="115" spans="1:22" x14ac:dyDescent="0.25">
      <c r="A115" s="98">
        <f t="shared" si="12"/>
        <v>101</v>
      </c>
      <c r="B115" s="99">
        <f t="shared" si="13"/>
        <v>101</v>
      </c>
      <c r="C115" s="92" t="s">
        <v>73</v>
      </c>
      <c r="D115" s="92" t="s">
        <v>369</v>
      </c>
      <c r="E115" s="78">
        <f>SUBTOTAL(9,F115:T115)</f>
        <v>24727799.600598522</v>
      </c>
      <c r="F115" s="52"/>
      <c r="G115" s="52"/>
      <c r="H115" s="52"/>
      <c r="I115" s="52"/>
      <c r="J115" s="52"/>
      <c r="K115" s="52"/>
      <c r="L115" s="52"/>
      <c r="M115" s="52"/>
      <c r="N115" s="52"/>
      <c r="O115" s="52">
        <v>0</v>
      </c>
      <c r="P115" s="52">
        <v>23383629.18</v>
      </c>
      <c r="Q115" s="52"/>
      <c r="R115" s="52">
        <v>237124.23</v>
      </c>
      <c r="S115" s="79"/>
      <c r="T115" s="80">
        <v>1107046.1905985202</v>
      </c>
      <c r="U115" s="31">
        <f>COUNTIF(F115:Q115,"&gt;0")</f>
        <v>1</v>
      </c>
      <c r="V115" s="1" t="s">
        <v>720</v>
      </c>
    </row>
    <row r="116" spans="1:22" x14ac:dyDescent="0.25">
      <c r="A116" s="98">
        <f t="shared" si="12"/>
        <v>102</v>
      </c>
      <c r="B116" s="99">
        <f t="shared" si="13"/>
        <v>102</v>
      </c>
      <c r="C116" s="92" t="s">
        <v>73</v>
      </c>
      <c r="D116" s="92" t="s">
        <v>205</v>
      </c>
      <c r="E116" s="78">
        <f t="shared" si="15"/>
        <v>5531712.218633756</v>
      </c>
      <c r="F116" s="52"/>
      <c r="G116" s="52"/>
      <c r="H116" s="52">
        <v>655531.02</v>
      </c>
      <c r="I116" s="52"/>
      <c r="J116" s="52"/>
      <c r="K116" s="52"/>
      <c r="L116" s="52"/>
      <c r="M116" s="52"/>
      <c r="N116" s="52"/>
      <c r="O116" s="52"/>
      <c r="P116" s="52"/>
      <c r="Q116" s="52">
        <v>4379923.05</v>
      </c>
      <c r="R116" s="52"/>
      <c r="S116" s="79"/>
      <c r="T116" s="80">
        <v>496258.14863375603</v>
      </c>
      <c r="U116" s="31">
        <f t="shared" si="14"/>
        <v>2</v>
      </c>
    </row>
    <row r="117" spans="1:22" x14ac:dyDescent="0.25">
      <c r="A117" s="98">
        <f t="shared" si="12"/>
        <v>103</v>
      </c>
      <c r="B117" s="99">
        <f t="shared" si="13"/>
        <v>103</v>
      </c>
      <c r="C117" s="92" t="s">
        <v>73</v>
      </c>
      <c r="D117" s="92" t="s">
        <v>370</v>
      </c>
      <c r="E117" s="78">
        <f t="shared" si="15"/>
        <v>8825748.4216627013</v>
      </c>
      <c r="F117" s="52"/>
      <c r="G117" s="52">
        <v>1337737.05</v>
      </c>
      <c r="H117" s="52">
        <v>613148.77</v>
      </c>
      <c r="I117" s="52">
        <v>943239.55</v>
      </c>
      <c r="J117" s="52"/>
      <c r="K117" s="52"/>
      <c r="L117" s="52"/>
      <c r="M117" s="52">
        <v>0</v>
      </c>
      <c r="N117" s="52">
        <v>3170792.72</v>
      </c>
      <c r="O117" s="52">
        <v>0</v>
      </c>
      <c r="P117" s="52">
        <v>0</v>
      </c>
      <c r="Q117" s="52">
        <v>0</v>
      </c>
      <c r="R117" s="52">
        <v>2090379.2508999999</v>
      </c>
      <c r="S117" s="79">
        <v>229328.92859999998</v>
      </c>
      <c r="T117" s="80">
        <v>441122.15216270008</v>
      </c>
      <c r="U117" s="31">
        <f t="shared" si="14"/>
        <v>4</v>
      </c>
      <c r="V117" s="1" t="s">
        <v>717</v>
      </c>
    </row>
    <row r="118" spans="1:22" x14ac:dyDescent="0.25">
      <c r="A118" s="98">
        <f t="shared" si="12"/>
        <v>104</v>
      </c>
      <c r="B118" s="99">
        <f t="shared" si="13"/>
        <v>104</v>
      </c>
      <c r="C118" s="92" t="s">
        <v>73</v>
      </c>
      <c r="D118" s="92" t="s">
        <v>479</v>
      </c>
      <c r="E118" s="78">
        <f t="shared" si="15"/>
        <v>4462811.3410231601</v>
      </c>
      <c r="F118" s="52">
        <v>3489079.68</v>
      </c>
      <c r="G118" s="52"/>
      <c r="H118" s="52"/>
      <c r="I118" s="52"/>
      <c r="J118" s="52"/>
      <c r="K118" s="52">
        <v>0</v>
      </c>
      <c r="L118" s="52"/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788750.73</v>
      </c>
      <c r="S118" s="79"/>
      <c r="T118" s="80">
        <v>184980.93102316</v>
      </c>
      <c r="U118" s="31">
        <f t="shared" si="14"/>
        <v>1</v>
      </c>
      <c r="V118" s="1" t="s">
        <v>720</v>
      </c>
    </row>
    <row r="119" spans="1:22" x14ac:dyDescent="0.25">
      <c r="A119" s="98">
        <f t="shared" si="12"/>
        <v>105</v>
      </c>
      <c r="B119" s="99">
        <f t="shared" si="13"/>
        <v>105</v>
      </c>
      <c r="C119" s="92" t="s">
        <v>73</v>
      </c>
      <c r="D119" s="92" t="s">
        <v>209</v>
      </c>
      <c r="E119" s="78">
        <f t="shared" si="15"/>
        <v>1013056.9700000001</v>
      </c>
      <c r="F119" s="52">
        <v>0</v>
      </c>
      <c r="G119" s="52">
        <v>0</v>
      </c>
      <c r="H119" s="52">
        <v>0</v>
      </c>
      <c r="I119" s="52">
        <v>0</v>
      </c>
      <c r="J119" s="52">
        <v>1007223.29</v>
      </c>
      <c r="K119" s="52"/>
      <c r="L119" s="52"/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/>
      <c r="S119" s="79"/>
      <c r="T119" s="80">
        <v>5833.68</v>
      </c>
      <c r="U119" s="31">
        <f t="shared" si="14"/>
        <v>1</v>
      </c>
    </row>
    <row r="120" spans="1:22" x14ac:dyDescent="0.25">
      <c r="A120" s="98">
        <f t="shared" si="12"/>
        <v>106</v>
      </c>
      <c r="B120" s="99">
        <f t="shared" si="13"/>
        <v>106</v>
      </c>
      <c r="C120" s="92" t="s">
        <v>73</v>
      </c>
      <c r="D120" s="92" t="s">
        <v>373</v>
      </c>
      <c r="E120" s="78">
        <f>SUBTOTAL(9,F120:T120)</f>
        <v>12649312.870907839</v>
      </c>
      <c r="F120" s="52">
        <v>3644506.14</v>
      </c>
      <c r="G120" s="52"/>
      <c r="H120" s="52">
        <v>914465.47</v>
      </c>
      <c r="I120" s="52"/>
      <c r="J120" s="52">
        <v>0</v>
      </c>
      <c r="K120" s="52"/>
      <c r="L120" s="52"/>
      <c r="M120" s="52">
        <v>0</v>
      </c>
      <c r="N120" s="52">
        <v>3794408.23</v>
      </c>
      <c r="O120" s="52">
        <v>0</v>
      </c>
      <c r="P120" s="52">
        <v>0</v>
      </c>
      <c r="Q120" s="52">
        <v>3615223.51</v>
      </c>
      <c r="R120" s="52">
        <v>160007.0122</v>
      </c>
      <c r="S120" s="79">
        <v>37048.782200000001</v>
      </c>
      <c r="T120" s="80">
        <v>483653.72650783998</v>
      </c>
      <c r="U120" s="31">
        <f t="shared" si="14"/>
        <v>4</v>
      </c>
      <c r="V120" s="1" t="s">
        <v>717</v>
      </c>
    </row>
    <row r="121" spans="1:22" x14ac:dyDescent="0.25">
      <c r="A121" s="98">
        <f t="shared" si="12"/>
        <v>107</v>
      </c>
      <c r="B121" s="99">
        <f t="shared" si="13"/>
        <v>107</v>
      </c>
      <c r="C121" s="92"/>
      <c r="D121" s="92" t="s">
        <v>646</v>
      </c>
      <c r="E121" s="78">
        <f t="shared" ref="E121" si="16">SUBTOTAL(9,F121:T121)</f>
        <v>59196026.088878095</v>
      </c>
      <c r="F121" s="52"/>
      <c r="G121" s="52"/>
      <c r="H121" s="52">
        <v>2477792.7799999998</v>
      </c>
      <c r="I121" s="52"/>
      <c r="J121" s="52"/>
      <c r="K121" s="52"/>
      <c r="L121" s="52"/>
      <c r="M121" s="52"/>
      <c r="N121" s="52">
        <v>14003938.84</v>
      </c>
      <c r="O121" s="52"/>
      <c r="P121" s="52">
        <f>21866798.21+10915236.37</f>
        <v>32782034.579999998</v>
      </c>
      <c r="Q121" s="52">
        <v>8022917.0300000003</v>
      </c>
      <c r="R121" s="52">
        <v>228290.3</v>
      </c>
      <c r="S121" s="79"/>
      <c r="T121" s="80">
        <v>1681052.5588781</v>
      </c>
      <c r="U121" s="31">
        <f t="shared" si="14"/>
        <v>4</v>
      </c>
      <c r="V121" s="1" t="s">
        <v>721</v>
      </c>
    </row>
    <row r="122" spans="1:22" x14ac:dyDescent="0.25">
      <c r="A122" s="98">
        <f t="shared" si="12"/>
        <v>108</v>
      </c>
      <c r="B122" s="99">
        <f t="shared" si="13"/>
        <v>108</v>
      </c>
      <c r="C122" s="92" t="s">
        <v>73</v>
      </c>
      <c r="D122" s="92" t="s">
        <v>374</v>
      </c>
      <c r="E122" s="78">
        <f t="shared" si="15"/>
        <v>24434887.203030359</v>
      </c>
      <c r="F122" s="52">
        <v>6509238.7699999996</v>
      </c>
      <c r="G122" s="52">
        <v>2319400.21</v>
      </c>
      <c r="H122" s="52"/>
      <c r="I122" s="52">
        <v>1790627.54</v>
      </c>
      <c r="J122" s="52"/>
      <c r="K122" s="52"/>
      <c r="L122" s="52"/>
      <c r="M122" s="52">
        <v>0</v>
      </c>
      <c r="N122" s="52">
        <v>4646956.9000000004</v>
      </c>
      <c r="O122" s="52">
        <v>0</v>
      </c>
      <c r="P122" s="52">
        <v>5003516.4000000004</v>
      </c>
      <c r="Q122" s="52">
        <v>2513954.87</v>
      </c>
      <c r="R122" s="52"/>
      <c r="S122" s="79"/>
      <c r="T122" s="80">
        <v>1651192.5130303577</v>
      </c>
      <c r="U122" s="31">
        <f t="shared" si="14"/>
        <v>6</v>
      </c>
      <c r="V122" s="1" t="s">
        <v>717</v>
      </c>
    </row>
    <row r="123" spans="1:22" x14ac:dyDescent="0.25">
      <c r="A123" s="98">
        <f t="shared" si="12"/>
        <v>109</v>
      </c>
      <c r="B123" s="99">
        <f t="shared" si="13"/>
        <v>109</v>
      </c>
      <c r="C123" s="92" t="s">
        <v>73</v>
      </c>
      <c r="D123" s="92" t="s">
        <v>480</v>
      </c>
      <c r="E123" s="78">
        <f t="shared" si="15"/>
        <v>8954679.3352534007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/>
      <c r="L123" s="52"/>
      <c r="M123" s="52">
        <v>0</v>
      </c>
      <c r="N123" s="52">
        <v>7109869.4400000004</v>
      </c>
      <c r="O123" s="52">
        <v>0</v>
      </c>
      <c r="P123" s="52">
        <v>0</v>
      </c>
      <c r="Q123" s="52">
        <v>0</v>
      </c>
      <c r="R123" s="52">
        <v>1523817.8800000001</v>
      </c>
      <c r="S123" s="79"/>
      <c r="T123" s="80">
        <v>320992.01525340008</v>
      </c>
      <c r="U123" s="31">
        <f t="shared" si="14"/>
        <v>1</v>
      </c>
    </row>
    <row r="124" spans="1:22" x14ac:dyDescent="0.25">
      <c r="A124" s="98">
        <f t="shared" si="12"/>
        <v>110</v>
      </c>
      <c r="B124" s="99">
        <f t="shared" si="13"/>
        <v>110</v>
      </c>
      <c r="C124" s="92" t="s">
        <v>73</v>
      </c>
      <c r="D124" s="92" t="s">
        <v>481</v>
      </c>
      <c r="E124" s="78">
        <f t="shared" si="15"/>
        <v>8156707.6614079997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/>
      <c r="L124" s="52"/>
      <c r="M124" s="52">
        <v>0</v>
      </c>
      <c r="N124" s="52">
        <v>6295626.2599999998</v>
      </c>
      <c r="O124" s="52">
        <v>0</v>
      </c>
      <c r="P124" s="52">
        <v>0</v>
      </c>
      <c r="Q124" s="52">
        <v>0</v>
      </c>
      <c r="R124" s="52">
        <v>1547459.25</v>
      </c>
      <c r="S124" s="79"/>
      <c r="T124" s="80">
        <v>313622.15140800003</v>
      </c>
      <c r="U124" s="31">
        <f t="shared" si="14"/>
        <v>1</v>
      </c>
    </row>
    <row r="125" spans="1:22" x14ac:dyDescent="0.25">
      <c r="A125" s="98">
        <f t="shared" si="12"/>
        <v>111</v>
      </c>
      <c r="B125" s="99">
        <f t="shared" si="13"/>
        <v>111</v>
      </c>
      <c r="C125" s="92" t="s">
        <v>73</v>
      </c>
      <c r="D125" s="92" t="s">
        <v>213</v>
      </c>
      <c r="E125" s="78">
        <f t="shared" si="15"/>
        <v>435458</v>
      </c>
      <c r="F125" s="52">
        <v>0</v>
      </c>
      <c r="G125" s="52">
        <v>0</v>
      </c>
      <c r="H125" s="52">
        <v>0</v>
      </c>
      <c r="I125" s="52">
        <v>0</v>
      </c>
      <c r="J125" s="52">
        <v>435458</v>
      </c>
      <c r="K125" s="52"/>
      <c r="L125" s="52"/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/>
      <c r="S125" s="79"/>
      <c r="T125" s="80"/>
      <c r="U125" s="31">
        <f t="shared" si="14"/>
        <v>1</v>
      </c>
    </row>
    <row r="126" spans="1:22" x14ac:dyDescent="0.25">
      <c r="A126" s="98">
        <f t="shared" si="12"/>
        <v>112</v>
      </c>
      <c r="B126" s="99">
        <f t="shared" si="13"/>
        <v>112</v>
      </c>
      <c r="C126" s="92" t="s">
        <v>73</v>
      </c>
      <c r="D126" s="92" t="s">
        <v>738</v>
      </c>
      <c r="E126" s="78">
        <f>SUBTOTAL(9,F126:T126)</f>
        <v>1004084.75</v>
      </c>
      <c r="F126" s="52">
        <v>0</v>
      </c>
      <c r="G126" s="52"/>
      <c r="H126" s="52">
        <v>0</v>
      </c>
      <c r="I126" s="96"/>
      <c r="J126" s="52">
        <v>1004084.75</v>
      </c>
      <c r="K126" s="52"/>
      <c r="L126" s="52"/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/>
      <c r="S126" s="52"/>
      <c r="T126" s="80"/>
      <c r="U126" s="31">
        <f>COUNTIF(F126:Q126,"&gt;0")</f>
        <v>1</v>
      </c>
      <c r="V126" s="1" t="s">
        <v>739</v>
      </c>
    </row>
    <row r="127" spans="1:22" x14ac:dyDescent="0.25">
      <c r="A127" s="98">
        <f t="shared" si="12"/>
        <v>113</v>
      </c>
      <c r="B127" s="99">
        <f t="shared" si="13"/>
        <v>113</v>
      </c>
      <c r="C127" s="92" t="s">
        <v>73</v>
      </c>
      <c r="D127" s="92" t="s">
        <v>214</v>
      </c>
      <c r="E127" s="78">
        <f t="shared" si="15"/>
        <v>5964161.0093955807</v>
      </c>
      <c r="F127" s="52">
        <v>3176406.16</v>
      </c>
      <c r="G127" s="52">
        <v>1063489.17</v>
      </c>
      <c r="H127" s="52">
        <v>0</v>
      </c>
      <c r="I127" s="52">
        <v>1045305.74</v>
      </c>
      <c r="J127" s="52">
        <v>500183.41</v>
      </c>
      <c r="K127" s="52"/>
      <c r="L127" s="52"/>
      <c r="M127" s="52">
        <v>0</v>
      </c>
      <c r="N127" s="52">
        <v>0</v>
      </c>
      <c r="O127" s="52">
        <v>0</v>
      </c>
      <c r="P127" s="52"/>
      <c r="Q127" s="52">
        <v>0</v>
      </c>
      <c r="R127" s="52"/>
      <c r="S127" s="79"/>
      <c r="T127" s="80">
        <v>178776.52939558003</v>
      </c>
      <c r="U127" s="31">
        <f t="shared" si="14"/>
        <v>4</v>
      </c>
    </row>
    <row r="128" spans="1:22" x14ac:dyDescent="0.25">
      <c r="A128" s="98">
        <f t="shared" si="12"/>
        <v>114</v>
      </c>
      <c r="B128" s="99">
        <f t="shared" si="13"/>
        <v>114</v>
      </c>
      <c r="C128" s="92" t="s">
        <v>73</v>
      </c>
      <c r="D128" s="92" t="s">
        <v>215</v>
      </c>
      <c r="E128" s="78">
        <f t="shared" si="15"/>
        <v>6918791.5024397802</v>
      </c>
      <c r="F128" s="52">
        <v>3719699.05</v>
      </c>
      <c r="G128" s="52">
        <v>1063489.17</v>
      </c>
      <c r="H128" s="52">
        <v>671766.41</v>
      </c>
      <c r="I128" s="52">
        <v>1307914.6300000001</v>
      </c>
      <c r="J128" s="52"/>
      <c r="K128" s="52"/>
      <c r="L128" s="52"/>
      <c r="M128" s="52">
        <v>0</v>
      </c>
      <c r="N128" s="52">
        <v>0</v>
      </c>
      <c r="O128" s="52">
        <v>0</v>
      </c>
      <c r="P128" s="52"/>
      <c r="Q128" s="52">
        <v>0</v>
      </c>
      <c r="R128" s="52"/>
      <c r="S128" s="79"/>
      <c r="T128" s="80">
        <v>155922.24243978004</v>
      </c>
      <c r="U128" s="31">
        <f t="shared" si="14"/>
        <v>4</v>
      </c>
    </row>
    <row r="129" spans="1:22" x14ac:dyDescent="0.25">
      <c r="A129" s="98">
        <f t="shared" si="12"/>
        <v>115</v>
      </c>
      <c r="B129" s="99">
        <f t="shared" si="13"/>
        <v>115</v>
      </c>
      <c r="C129" s="92" t="s">
        <v>73</v>
      </c>
      <c r="D129" s="92" t="s">
        <v>216</v>
      </c>
      <c r="E129" s="78">
        <f t="shared" si="15"/>
        <v>994811.65</v>
      </c>
      <c r="F129" s="52">
        <v>0</v>
      </c>
      <c r="G129" s="52">
        <v>0</v>
      </c>
      <c r="H129" s="52">
        <v>0</v>
      </c>
      <c r="I129" s="52">
        <v>0</v>
      </c>
      <c r="J129" s="52">
        <v>994811.65</v>
      </c>
      <c r="K129" s="52"/>
      <c r="L129" s="52"/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/>
      <c r="S129" s="79"/>
      <c r="T129" s="80"/>
      <c r="U129" s="31">
        <f t="shared" si="14"/>
        <v>1</v>
      </c>
    </row>
    <row r="130" spans="1:22" x14ac:dyDescent="0.25">
      <c r="A130" s="98">
        <f t="shared" si="12"/>
        <v>116</v>
      </c>
      <c r="B130" s="99">
        <f t="shared" si="13"/>
        <v>116</v>
      </c>
      <c r="C130" s="92" t="s">
        <v>73</v>
      </c>
      <c r="D130" s="92" t="s">
        <v>86</v>
      </c>
      <c r="E130" s="78">
        <f>SUBTOTAL(9,F130:T130)</f>
        <v>1790839.18224</v>
      </c>
      <c r="F130" s="52"/>
      <c r="G130" s="52"/>
      <c r="H130" s="52"/>
      <c r="I130" s="52"/>
      <c r="J130" s="52">
        <v>1699077.52</v>
      </c>
      <c r="K130" s="52"/>
      <c r="L130" s="52"/>
      <c r="M130" s="52">
        <v>0</v>
      </c>
      <c r="N130" s="52">
        <v>0</v>
      </c>
      <c r="O130" s="52"/>
      <c r="P130" s="52"/>
      <c r="Q130" s="52"/>
      <c r="R130" s="52">
        <v>2857.14</v>
      </c>
      <c r="S130" s="79">
        <v>24000</v>
      </c>
      <c r="T130" s="80">
        <v>64904.522240000006</v>
      </c>
      <c r="U130" s="31">
        <f>COUNTIF(F130:Q130,"&gt;0")</f>
        <v>1</v>
      </c>
      <c r="V130" s="1" t="s">
        <v>720</v>
      </c>
    </row>
    <row r="131" spans="1:22" x14ac:dyDescent="0.25">
      <c r="A131" s="98">
        <f t="shared" si="12"/>
        <v>117</v>
      </c>
      <c r="B131" s="99">
        <f t="shared" si="13"/>
        <v>117</v>
      </c>
      <c r="C131" s="92" t="s">
        <v>73</v>
      </c>
      <c r="D131" s="92" t="s">
        <v>378</v>
      </c>
      <c r="E131" s="78">
        <f>SUBTOTAL(9,F131:T131)</f>
        <v>22642012.956827998</v>
      </c>
      <c r="F131" s="52"/>
      <c r="G131" s="52"/>
      <c r="H131" s="52"/>
      <c r="I131" s="52"/>
      <c r="J131" s="52"/>
      <c r="K131" s="52"/>
      <c r="L131" s="52"/>
      <c r="M131" s="52">
        <v>0</v>
      </c>
      <c r="N131" s="52"/>
      <c r="O131" s="52">
        <v>0</v>
      </c>
      <c r="P131" s="52">
        <v>21965723.18</v>
      </c>
      <c r="Q131" s="52"/>
      <c r="R131" s="52"/>
      <c r="S131" s="79"/>
      <c r="T131" s="80">
        <v>676289.77682800009</v>
      </c>
      <c r="U131" s="31">
        <f>COUNTIF(F131:Q131,"&gt;0")</f>
        <v>1</v>
      </c>
    </row>
    <row r="132" spans="1:22" x14ac:dyDescent="0.25">
      <c r="A132" s="98">
        <f t="shared" si="12"/>
        <v>118</v>
      </c>
      <c r="B132" s="99">
        <f t="shared" si="13"/>
        <v>118</v>
      </c>
      <c r="C132" s="92" t="s">
        <v>73</v>
      </c>
      <c r="D132" s="92" t="s">
        <v>380</v>
      </c>
      <c r="E132" s="78">
        <f t="shared" si="15"/>
        <v>27880033.496240743</v>
      </c>
      <c r="F132" s="52">
        <v>6026593.9400000004</v>
      </c>
      <c r="G132" s="52">
        <v>1950514.3</v>
      </c>
      <c r="H132" s="52"/>
      <c r="I132" s="52">
        <v>1578269.9</v>
      </c>
      <c r="J132" s="52"/>
      <c r="K132" s="52"/>
      <c r="L132" s="52"/>
      <c r="M132" s="52">
        <v>0</v>
      </c>
      <c r="N132" s="52">
        <v>4125438.85</v>
      </c>
      <c r="O132" s="52">
        <v>0</v>
      </c>
      <c r="P132" s="52">
        <v>13140802.220000001</v>
      </c>
      <c r="Q132" s="52"/>
      <c r="R132" s="52"/>
      <c r="S132" s="79"/>
      <c r="T132" s="80">
        <v>1058414.2862407397</v>
      </c>
      <c r="U132" s="31">
        <f t="shared" si="14"/>
        <v>5</v>
      </c>
      <c r="V132" s="1" t="s">
        <v>717</v>
      </c>
    </row>
    <row r="133" spans="1:22" x14ac:dyDescent="0.25">
      <c r="A133" s="98">
        <f t="shared" si="12"/>
        <v>119</v>
      </c>
      <c r="B133" s="99">
        <f t="shared" si="13"/>
        <v>119</v>
      </c>
      <c r="C133" s="92" t="s">
        <v>73</v>
      </c>
      <c r="D133" s="92" t="s">
        <v>217</v>
      </c>
      <c r="E133" s="78">
        <f t="shared" si="15"/>
        <v>7247351.3765099403</v>
      </c>
      <c r="F133" s="52">
        <v>3719699.05</v>
      </c>
      <c r="G133" s="52">
        <v>1397547.49</v>
      </c>
      <c r="H133" s="52">
        <v>625935.94999999995</v>
      </c>
      <c r="I133" s="52">
        <v>1348454.42</v>
      </c>
      <c r="J133" s="52"/>
      <c r="K133" s="52"/>
      <c r="L133" s="52"/>
      <c r="M133" s="52">
        <v>0</v>
      </c>
      <c r="N133" s="52">
        <v>0</v>
      </c>
      <c r="O133" s="52">
        <v>0</v>
      </c>
      <c r="P133" s="52"/>
      <c r="Q133" s="52">
        <v>0</v>
      </c>
      <c r="R133" s="52"/>
      <c r="S133" s="79"/>
      <c r="T133" s="80">
        <v>155714.46650994002</v>
      </c>
      <c r="U133" s="31">
        <f t="shared" si="14"/>
        <v>4</v>
      </c>
    </row>
    <row r="134" spans="1:22" x14ac:dyDescent="0.25">
      <c r="A134" s="98">
        <f t="shared" si="12"/>
        <v>120</v>
      </c>
      <c r="B134" s="99">
        <f t="shared" si="13"/>
        <v>120</v>
      </c>
      <c r="C134" s="92" t="s">
        <v>46</v>
      </c>
      <c r="D134" s="92" t="s">
        <v>381</v>
      </c>
      <c r="E134" s="78">
        <f t="shared" si="15"/>
        <v>9785218.7020976003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/>
      <c r="L134" s="52"/>
      <c r="M134" s="52">
        <v>0</v>
      </c>
      <c r="N134" s="52">
        <v>9447493.2200000007</v>
      </c>
      <c r="O134" s="52">
        <v>0</v>
      </c>
      <c r="P134" s="52"/>
      <c r="Q134" s="52"/>
      <c r="R134" s="52"/>
      <c r="S134" s="79"/>
      <c r="T134" s="80">
        <v>337725.48209760012</v>
      </c>
      <c r="U134" s="31">
        <f t="shared" si="14"/>
        <v>1</v>
      </c>
    </row>
    <row r="135" spans="1:22" x14ac:dyDescent="0.25">
      <c r="A135" s="98">
        <f t="shared" si="12"/>
        <v>121</v>
      </c>
      <c r="B135" s="99">
        <f t="shared" si="13"/>
        <v>121</v>
      </c>
      <c r="C135" s="92" t="s">
        <v>46</v>
      </c>
      <c r="D135" s="92" t="s">
        <v>219</v>
      </c>
      <c r="E135" s="78">
        <f t="shared" si="15"/>
        <v>459932.97</v>
      </c>
      <c r="F135" s="52">
        <v>0</v>
      </c>
      <c r="G135" s="52">
        <v>0</v>
      </c>
      <c r="H135" s="52">
        <v>0</v>
      </c>
      <c r="I135" s="52">
        <v>0</v>
      </c>
      <c r="J135" s="52">
        <v>459932.97</v>
      </c>
      <c r="K135" s="52"/>
      <c r="L135" s="52"/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/>
      <c r="S135" s="79"/>
      <c r="T135" s="80"/>
      <c r="U135" s="31">
        <f t="shared" si="14"/>
        <v>1</v>
      </c>
    </row>
    <row r="136" spans="1:22" x14ac:dyDescent="0.25">
      <c r="A136" s="98">
        <f t="shared" si="12"/>
        <v>122</v>
      </c>
      <c r="B136" s="99">
        <f t="shared" si="13"/>
        <v>122</v>
      </c>
      <c r="C136" s="92" t="s">
        <v>46</v>
      </c>
      <c r="D136" s="92" t="s">
        <v>382</v>
      </c>
      <c r="E136" s="78">
        <f>SUBTOTAL(9,F136:T136)</f>
        <v>7741470.9756144602</v>
      </c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>
        <v>6735029.0899999999</v>
      </c>
      <c r="R136" s="52">
        <v>779909.40100000007</v>
      </c>
      <c r="S136" s="79">
        <v>77990.940099999993</v>
      </c>
      <c r="T136" s="80">
        <v>148541.54451445999</v>
      </c>
      <c r="U136" s="31">
        <f>COUNTIF(F136:Q136,"&gt;0")</f>
        <v>1</v>
      </c>
      <c r="V136" s="1" t="s">
        <v>717</v>
      </c>
    </row>
    <row r="137" spans="1:22" x14ac:dyDescent="0.25">
      <c r="A137" s="98">
        <f t="shared" si="12"/>
        <v>123</v>
      </c>
      <c r="B137" s="99">
        <f t="shared" si="13"/>
        <v>123</v>
      </c>
      <c r="C137" s="92" t="s">
        <v>46</v>
      </c>
      <c r="D137" s="92" t="s">
        <v>47</v>
      </c>
      <c r="E137" s="78">
        <f t="shared" si="15"/>
        <v>1318598.3729000001</v>
      </c>
      <c r="F137" s="52">
        <v>0</v>
      </c>
      <c r="G137" s="52"/>
      <c r="H137" s="52">
        <v>1005861.31</v>
      </c>
      <c r="I137" s="52">
        <v>0</v>
      </c>
      <c r="J137" s="52"/>
      <c r="K137" s="52"/>
      <c r="L137" s="52"/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268460.93900000001</v>
      </c>
      <c r="S137" s="79">
        <v>26846.093900000003</v>
      </c>
      <c r="T137" s="80">
        <v>17430.03</v>
      </c>
      <c r="U137" s="31">
        <f t="shared" si="14"/>
        <v>1</v>
      </c>
    </row>
    <row r="138" spans="1:22" x14ac:dyDescent="0.25">
      <c r="A138" s="98">
        <f t="shared" si="12"/>
        <v>124</v>
      </c>
      <c r="B138" s="99">
        <f t="shared" si="13"/>
        <v>124</v>
      </c>
      <c r="C138" s="92" t="s">
        <v>221</v>
      </c>
      <c r="D138" s="92" t="s">
        <v>223</v>
      </c>
      <c r="E138" s="78">
        <f t="shared" si="15"/>
        <v>1175462.0518470199</v>
      </c>
      <c r="F138" s="52">
        <v>1115776.76</v>
      </c>
      <c r="G138" s="52"/>
      <c r="H138" s="52"/>
      <c r="I138" s="52"/>
      <c r="J138" s="52">
        <v>0</v>
      </c>
      <c r="K138" s="52"/>
      <c r="L138" s="52"/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/>
      <c r="S138" s="79"/>
      <c r="T138" s="80">
        <v>59685.291847020017</v>
      </c>
      <c r="U138" s="31">
        <f t="shared" si="14"/>
        <v>1</v>
      </c>
    </row>
    <row r="139" spans="1:22" x14ac:dyDescent="0.25">
      <c r="A139" s="98">
        <f t="shared" si="12"/>
        <v>125</v>
      </c>
      <c r="B139" s="99">
        <f t="shared" si="13"/>
        <v>125</v>
      </c>
      <c r="C139" s="92" t="s">
        <v>90</v>
      </c>
      <c r="D139" s="92" t="s">
        <v>387</v>
      </c>
      <c r="E139" s="78">
        <f>SUBTOTAL(9,F139:T139)</f>
        <v>7543619.07816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/>
      <c r="L139" s="52"/>
      <c r="M139" s="52">
        <v>0</v>
      </c>
      <c r="N139" s="52">
        <v>7293813.5599999996</v>
      </c>
      <c r="O139" s="52">
        <v>0</v>
      </c>
      <c r="P139" s="52">
        <v>0</v>
      </c>
      <c r="Q139" s="52">
        <v>0</v>
      </c>
      <c r="R139" s="52">
        <v>44378.15</v>
      </c>
      <c r="S139" s="79">
        <v>24000</v>
      </c>
      <c r="T139" s="80">
        <v>181427.36816000004</v>
      </c>
      <c r="U139" s="31">
        <f>COUNTIF(F139:Q139,"&gt;0")</f>
        <v>1</v>
      </c>
    </row>
    <row r="140" spans="1:22" x14ac:dyDescent="0.25">
      <c r="A140" s="98">
        <f t="shared" si="12"/>
        <v>126</v>
      </c>
      <c r="B140" s="99">
        <f t="shared" si="13"/>
        <v>126</v>
      </c>
      <c r="C140" s="92" t="s">
        <v>90</v>
      </c>
      <c r="D140" s="92" t="s">
        <v>228</v>
      </c>
      <c r="E140" s="78">
        <f t="shared" ref="E140" si="17">SUBTOTAL(9,F140:T140)</f>
        <v>5577897.7643837398</v>
      </c>
      <c r="F140" s="52"/>
      <c r="G140" s="52"/>
      <c r="H140" s="52">
        <v>0</v>
      </c>
      <c r="I140" s="52"/>
      <c r="J140" s="52"/>
      <c r="K140" s="52"/>
      <c r="L140" s="52"/>
      <c r="M140" s="52">
        <v>0</v>
      </c>
      <c r="N140" s="52">
        <v>0</v>
      </c>
      <c r="O140" s="52">
        <v>1450733.92</v>
      </c>
      <c r="P140" s="52">
        <v>0</v>
      </c>
      <c r="Q140" s="52">
        <v>2577007.54</v>
      </c>
      <c r="R140" s="52">
        <v>1200305.659</v>
      </c>
      <c r="S140" s="79">
        <v>108232.6369</v>
      </c>
      <c r="T140" s="80">
        <v>241618.00848373998</v>
      </c>
      <c r="U140" s="31">
        <f t="shared" ref="U140" si="18">COUNTIF(F140:Q140,"&gt;0")</f>
        <v>2</v>
      </c>
      <c r="V140" s="1" t="s">
        <v>720</v>
      </c>
    </row>
    <row r="141" spans="1:22" x14ac:dyDescent="0.25">
      <c r="A141" s="98">
        <f t="shared" si="12"/>
        <v>127</v>
      </c>
      <c r="B141" s="99">
        <f t="shared" si="13"/>
        <v>127</v>
      </c>
      <c r="C141" s="92" t="s">
        <v>90</v>
      </c>
      <c r="D141" s="92" t="s">
        <v>229</v>
      </c>
      <c r="E141" s="78">
        <f t="shared" ref="E141:E145" si="19">SUBTOTAL(9,F141:T141)</f>
        <v>5711883.7509560008</v>
      </c>
      <c r="F141" s="52">
        <v>0</v>
      </c>
      <c r="G141" s="52"/>
      <c r="H141" s="52"/>
      <c r="I141" s="52"/>
      <c r="J141" s="52">
        <v>0</v>
      </c>
      <c r="K141" s="52"/>
      <c r="L141" s="52"/>
      <c r="M141" s="52">
        <v>0</v>
      </c>
      <c r="N141" s="52">
        <v>5345797.1100000003</v>
      </c>
      <c r="O141" s="52">
        <v>0</v>
      </c>
      <c r="P141" s="52">
        <v>0</v>
      </c>
      <c r="Q141" s="52">
        <v>0</v>
      </c>
      <c r="R141" s="52">
        <v>229623.16999999998</v>
      </c>
      <c r="S141" s="79">
        <v>6666.66</v>
      </c>
      <c r="T141" s="80">
        <v>129796.81095600002</v>
      </c>
      <c r="U141" s="31">
        <f t="shared" ref="U141:U145" si="20">COUNTIF(F141:Q141,"&gt;0")</f>
        <v>1</v>
      </c>
      <c r="V141" s="1" t="s">
        <v>720</v>
      </c>
    </row>
    <row r="142" spans="1:22" x14ac:dyDescent="0.25">
      <c r="A142" s="98">
        <f t="shared" si="12"/>
        <v>128</v>
      </c>
      <c r="B142" s="99">
        <f t="shared" si="13"/>
        <v>128</v>
      </c>
      <c r="C142" s="92" t="s">
        <v>90</v>
      </c>
      <c r="D142" s="92" t="s">
        <v>230</v>
      </c>
      <c r="E142" s="78">
        <f t="shared" si="19"/>
        <v>4646812.088689819</v>
      </c>
      <c r="F142" s="52"/>
      <c r="G142" s="52"/>
      <c r="H142" s="52"/>
      <c r="I142" s="52"/>
      <c r="J142" s="52"/>
      <c r="K142" s="52"/>
      <c r="L142" s="52"/>
      <c r="M142" s="52">
        <v>0</v>
      </c>
      <c r="N142" s="52">
        <v>0</v>
      </c>
      <c r="O142" s="96"/>
      <c r="P142" s="52">
        <v>0</v>
      </c>
      <c r="Q142" s="52">
        <v>2631853.69</v>
      </c>
      <c r="R142" s="52">
        <v>1575434.3365000002</v>
      </c>
      <c r="S142" s="79">
        <v>151747.05220000001</v>
      </c>
      <c r="T142" s="80">
        <v>287777.00998981996</v>
      </c>
      <c r="U142" s="31">
        <f t="shared" si="20"/>
        <v>1</v>
      </c>
      <c r="V142" s="1" t="s">
        <v>720</v>
      </c>
    </row>
    <row r="143" spans="1:22" x14ac:dyDescent="0.25">
      <c r="A143" s="98">
        <f t="shared" si="12"/>
        <v>129</v>
      </c>
      <c r="B143" s="99">
        <f t="shared" si="13"/>
        <v>129</v>
      </c>
      <c r="C143" s="92" t="s">
        <v>90</v>
      </c>
      <c r="D143" s="92" t="s">
        <v>231</v>
      </c>
      <c r="E143" s="78">
        <f t="shared" si="19"/>
        <v>4535295.2881458001</v>
      </c>
      <c r="F143" s="52"/>
      <c r="G143" s="52"/>
      <c r="H143" s="52"/>
      <c r="I143" s="52"/>
      <c r="J143" s="52"/>
      <c r="K143" s="52"/>
      <c r="L143" s="52"/>
      <c r="M143" s="52">
        <v>0</v>
      </c>
      <c r="N143" s="52">
        <v>0</v>
      </c>
      <c r="O143" s="96"/>
      <c r="P143" s="52">
        <v>0</v>
      </c>
      <c r="Q143" s="52">
        <v>3065630.82</v>
      </c>
      <c r="R143" s="52">
        <v>1151371.1732999999</v>
      </c>
      <c r="S143" s="79">
        <v>109963.64969999999</v>
      </c>
      <c r="T143" s="80">
        <v>208329.64514579996</v>
      </c>
      <c r="U143" s="31">
        <f t="shared" si="20"/>
        <v>1</v>
      </c>
      <c r="V143" s="1" t="s">
        <v>720</v>
      </c>
    </row>
    <row r="144" spans="1:22" x14ac:dyDescent="0.25">
      <c r="A144" s="98">
        <f t="shared" si="12"/>
        <v>130</v>
      </c>
      <c r="B144" s="99">
        <f t="shared" si="13"/>
        <v>130</v>
      </c>
      <c r="C144" s="92" t="s">
        <v>90</v>
      </c>
      <c r="D144" s="92" t="s">
        <v>232</v>
      </c>
      <c r="E144" s="78">
        <f t="shared" si="19"/>
        <v>5854211.9964419995</v>
      </c>
      <c r="F144" s="52">
        <v>0</v>
      </c>
      <c r="G144" s="52"/>
      <c r="H144" s="52"/>
      <c r="I144" s="52"/>
      <c r="J144" s="52">
        <v>0</v>
      </c>
      <c r="K144" s="52"/>
      <c r="L144" s="52"/>
      <c r="M144" s="52">
        <v>0</v>
      </c>
      <c r="N144" s="52">
        <v>5484086.3899999997</v>
      </c>
      <c r="O144" s="52">
        <v>0</v>
      </c>
      <c r="P144" s="52">
        <v>0</v>
      </c>
      <c r="Q144" s="52">
        <v>0</v>
      </c>
      <c r="R144" s="52">
        <v>229304.55</v>
      </c>
      <c r="S144" s="79">
        <v>6666.66</v>
      </c>
      <c r="T144" s="80">
        <v>134154.396442</v>
      </c>
      <c r="U144" s="31">
        <f t="shared" si="20"/>
        <v>1</v>
      </c>
      <c r="V144" s="1" t="s">
        <v>720</v>
      </c>
    </row>
    <row r="145" spans="1:22" x14ac:dyDescent="0.25">
      <c r="A145" s="98">
        <f t="shared" si="12"/>
        <v>131</v>
      </c>
      <c r="B145" s="99">
        <f t="shared" si="13"/>
        <v>131</v>
      </c>
      <c r="C145" s="92" t="s">
        <v>235</v>
      </c>
      <c r="D145" s="92" t="s">
        <v>237</v>
      </c>
      <c r="E145" s="78">
        <f t="shared" si="19"/>
        <v>526378.2994685102</v>
      </c>
      <c r="F145" s="52"/>
      <c r="G145" s="52"/>
      <c r="H145" s="52"/>
      <c r="I145" s="52">
        <v>492037.06</v>
      </c>
      <c r="J145" s="52">
        <v>0</v>
      </c>
      <c r="K145" s="52"/>
      <c r="L145" s="52"/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/>
      <c r="S145" s="79"/>
      <c r="T145" s="80">
        <v>34341.239468510234</v>
      </c>
      <c r="U145" s="31">
        <f t="shared" si="20"/>
        <v>1</v>
      </c>
    </row>
    <row r="146" spans="1:22" x14ac:dyDescent="0.25">
      <c r="A146" s="98">
        <f t="shared" si="12"/>
        <v>132</v>
      </c>
      <c r="B146" s="99">
        <f t="shared" si="13"/>
        <v>132</v>
      </c>
      <c r="C146" s="92" t="s">
        <v>235</v>
      </c>
      <c r="D146" s="92" t="s">
        <v>238</v>
      </c>
      <c r="E146" s="78">
        <f t="shared" si="15"/>
        <v>466454.1786358984</v>
      </c>
      <c r="F146" s="52"/>
      <c r="G146" s="52"/>
      <c r="H146" s="52"/>
      <c r="I146" s="52">
        <v>422534</v>
      </c>
      <c r="J146" s="52">
        <v>0</v>
      </c>
      <c r="K146" s="52"/>
      <c r="L146" s="52"/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/>
      <c r="S146" s="79"/>
      <c r="T146" s="80">
        <v>43920.178635898366</v>
      </c>
      <c r="U146" s="31">
        <f t="shared" si="14"/>
        <v>1</v>
      </c>
    </row>
    <row r="147" spans="1:22" x14ac:dyDescent="0.25">
      <c r="A147" s="98">
        <f t="shared" si="12"/>
        <v>133</v>
      </c>
      <c r="B147" s="99">
        <f t="shared" si="13"/>
        <v>133</v>
      </c>
      <c r="C147" s="92" t="s">
        <v>235</v>
      </c>
      <c r="D147" s="92" t="s">
        <v>239</v>
      </c>
      <c r="E147" s="78">
        <f t="shared" si="15"/>
        <v>592533.52921070822</v>
      </c>
      <c r="F147" s="52">
        <v>0</v>
      </c>
      <c r="G147" s="52">
        <v>0</v>
      </c>
      <c r="H147" s="52">
        <v>0</v>
      </c>
      <c r="I147" s="52">
        <v>548136.26</v>
      </c>
      <c r="J147" s="52">
        <v>0</v>
      </c>
      <c r="K147" s="52"/>
      <c r="L147" s="52"/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/>
      <c r="S147" s="79"/>
      <c r="T147" s="80">
        <v>44397.269210708189</v>
      </c>
      <c r="U147" s="31">
        <f t="shared" si="14"/>
        <v>1</v>
      </c>
    </row>
    <row r="148" spans="1:22" x14ac:dyDescent="0.25">
      <c r="A148" s="98">
        <f t="shared" si="12"/>
        <v>134</v>
      </c>
      <c r="B148" s="99">
        <f t="shared" si="13"/>
        <v>134</v>
      </c>
      <c r="C148" s="92" t="s">
        <v>96</v>
      </c>
      <c r="D148" s="92" t="s">
        <v>241</v>
      </c>
      <c r="E148" s="78">
        <f t="shared" si="15"/>
        <v>16085249.867532</v>
      </c>
      <c r="F148" s="52">
        <v>5015996.87</v>
      </c>
      <c r="G148" s="52">
        <v>2161426.54</v>
      </c>
      <c r="H148" s="52"/>
      <c r="I148" s="52">
        <v>1568575.74</v>
      </c>
      <c r="J148" s="52">
        <v>0</v>
      </c>
      <c r="K148" s="52"/>
      <c r="L148" s="52"/>
      <c r="M148" s="52">
        <v>0</v>
      </c>
      <c r="N148" s="52">
        <v>6665001.5300000003</v>
      </c>
      <c r="O148" s="52">
        <v>0</v>
      </c>
      <c r="P148" s="52"/>
      <c r="Q148" s="52"/>
      <c r="R148" s="52"/>
      <c r="S148" s="79"/>
      <c r="T148" s="80">
        <v>674249.18753199989</v>
      </c>
      <c r="U148" s="31">
        <f t="shared" si="14"/>
        <v>4</v>
      </c>
      <c r="V148" s="1" t="s">
        <v>717</v>
      </c>
    </row>
    <row r="149" spans="1:22" x14ac:dyDescent="0.25">
      <c r="A149" s="98">
        <f t="shared" si="12"/>
        <v>135</v>
      </c>
      <c r="B149" s="99">
        <f t="shared" si="13"/>
        <v>135</v>
      </c>
      <c r="C149" s="92" t="s">
        <v>242</v>
      </c>
      <c r="D149" s="92" t="s">
        <v>401</v>
      </c>
      <c r="E149" s="78">
        <f t="shared" si="15"/>
        <v>20219702.920000002</v>
      </c>
      <c r="F149" s="52">
        <v>5331233.07</v>
      </c>
      <c r="G149" s="52"/>
      <c r="H149" s="52"/>
      <c r="I149" s="52">
        <v>2162679.08</v>
      </c>
      <c r="J149" s="52">
        <v>0</v>
      </c>
      <c r="K149" s="52"/>
      <c r="L149" s="52"/>
      <c r="M149" s="52">
        <v>0</v>
      </c>
      <c r="N149" s="52"/>
      <c r="O149" s="52">
        <v>0</v>
      </c>
      <c r="P149" s="52"/>
      <c r="Q149" s="52">
        <v>12638125.92</v>
      </c>
      <c r="R149" s="52"/>
      <c r="S149" s="52"/>
      <c r="T149" s="80">
        <v>87664.849999999991</v>
      </c>
      <c r="U149" s="31">
        <f>COUNTIF(F149:Q149,"&gt;0")</f>
        <v>3</v>
      </c>
      <c r="V149" s="1" t="s">
        <v>717</v>
      </c>
    </row>
    <row r="150" spans="1:22" x14ac:dyDescent="0.25">
      <c r="A150" s="98">
        <f t="shared" ref="A150:A209" si="21">+A149+1</f>
        <v>136</v>
      </c>
      <c r="B150" s="99">
        <f t="shared" ref="B150:B209" si="22">+B149+1</f>
        <v>136</v>
      </c>
      <c r="C150" s="92" t="s">
        <v>242</v>
      </c>
      <c r="D150" s="92" t="s">
        <v>243</v>
      </c>
      <c r="E150" s="78">
        <f t="shared" si="15"/>
        <v>13485796.644782159</v>
      </c>
      <c r="F150" s="52">
        <v>0</v>
      </c>
      <c r="G150" s="52">
        <v>0</v>
      </c>
      <c r="H150" s="52"/>
      <c r="I150" s="52">
        <v>0</v>
      </c>
      <c r="J150" s="52">
        <v>0</v>
      </c>
      <c r="K150" s="52"/>
      <c r="L150" s="52"/>
      <c r="M150" s="52">
        <v>0</v>
      </c>
      <c r="N150" s="52">
        <v>0</v>
      </c>
      <c r="O150" s="52">
        <v>0</v>
      </c>
      <c r="P150" s="52">
        <v>13313168.82</v>
      </c>
      <c r="Q150" s="52">
        <v>0</v>
      </c>
      <c r="R150" s="52"/>
      <c r="S150" s="79"/>
      <c r="T150" s="80">
        <v>172627.82478215999</v>
      </c>
      <c r="U150" s="31">
        <f t="shared" si="14"/>
        <v>1</v>
      </c>
    </row>
    <row r="151" spans="1:22" x14ac:dyDescent="0.25">
      <c r="A151" s="98">
        <f t="shared" si="21"/>
        <v>137</v>
      </c>
      <c r="B151" s="99">
        <f t="shared" si="22"/>
        <v>137</v>
      </c>
      <c r="C151" s="92" t="s">
        <v>48</v>
      </c>
      <c r="D151" s="92" t="s">
        <v>49</v>
      </c>
      <c r="E151" s="78">
        <f t="shared" si="15"/>
        <v>275546.21000000002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/>
      <c r="L151" s="52"/>
      <c r="M151" s="52">
        <v>0</v>
      </c>
      <c r="N151" s="52">
        <v>0</v>
      </c>
      <c r="O151" s="52">
        <v>0</v>
      </c>
      <c r="P151" s="52">
        <v>0</v>
      </c>
      <c r="Q151" s="52">
        <v>275546.21000000002</v>
      </c>
      <c r="R151" s="52"/>
      <c r="S151" s="79"/>
      <c r="T151" s="80"/>
      <c r="U151" s="31">
        <f t="shared" si="14"/>
        <v>1</v>
      </c>
    </row>
    <row r="152" spans="1:22" x14ac:dyDescent="0.25">
      <c r="A152" s="98">
        <f t="shared" si="21"/>
        <v>138</v>
      </c>
      <c r="B152" s="99">
        <f t="shared" si="22"/>
        <v>138</v>
      </c>
      <c r="C152" s="92" t="s">
        <v>48</v>
      </c>
      <c r="D152" s="92" t="s">
        <v>50</v>
      </c>
      <c r="E152" s="78">
        <f t="shared" si="15"/>
        <v>2485206.7500000005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/>
      <c r="L152" s="52"/>
      <c r="M152" s="52">
        <v>0</v>
      </c>
      <c r="N152" s="52">
        <v>1968122.3400000003</v>
      </c>
      <c r="O152" s="52">
        <v>0</v>
      </c>
      <c r="P152" s="52">
        <v>0</v>
      </c>
      <c r="Q152" s="52">
        <v>517084.41000000003</v>
      </c>
      <c r="R152" s="52"/>
      <c r="S152" s="79"/>
      <c r="T152" s="80"/>
      <c r="U152" s="31">
        <f t="shared" si="14"/>
        <v>2</v>
      </c>
    </row>
    <row r="153" spans="1:22" x14ac:dyDescent="0.25">
      <c r="A153" s="98">
        <f t="shared" si="21"/>
        <v>139</v>
      </c>
      <c r="B153" s="99">
        <f t="shared" si="22"/>
        <v>139</v>
      </c>
      <c r="C153" s="92" t="s">
        <v>48</v>
      </c>
      <c r="D153" s="92" t="s">
        <v>405</v>
      </c>
      <c r="E153" s="78">
        <f t="shared" si="15"/>
        <v>1052989.615364</v>
      </c>
      <c r="F153" s="52"/>
      <c r="G153" s="52">
        <v>624846.18000000005</v>
      </c>
      <c r="H153" s="52"/>
      <c r="I153" s="52">
        <v>317481.74</v>
      </c>
      <c r="J153" s="52">
        <v>0</v>
      </c>
      <c r="K153" s="52"/>
      <c r="L153" s="52"/>
      <c r="M153" s="52">
        <v>0</v>
      </c>
      <c r="N153" s="52"/>
      <c r="O153" s="52">
        <v>0</v>
      </c>
      <c r="P153" s="52"/>
      <c r="Q153" s="52"/>
      <c r="R153" s="52"/>
      <c r="S153" s="79"/>
      <c r="T153" s="80">
        <v>110661.69536400001</v>
      </c>
      <c r="U153" s="31">
        <f t="shared" si="14"/>
        <v>2</v>
      </c>
      <c r="V153" s="1" t="s">
        <v>717</v>
      </c>
    </row>
    <row r="154" spans="1:22" x14ac:dyDescent="0.25">
      <c r="A154" s="98">
        <f t="shared" si="21"/>
        <v>140</v>
      </c>
      <c r="B154" s="99">
        <f t="shared" si="22"/>
        <v>140</v>
      </c>
      <c r="C154" s="92" t="s">
        <v>48</v>
      </c>
      <c r="D154" s="92" t="s">
        <v>409</v>
      </c>
      <c r="E154" s="78">
        <f t="shared" si="15"/>
        <v>1356273.2386333202</v>
      </c>
      <c r="F154" s="52"/>
      <c r="G154" s="52">
        <v>450967.71</v>
      </c>
      <c r="H154" s="52"/>
      <c r="I154" s="52">
        <v>341058.14</v>
      </c>
      <c r="J154" s="52">
        <v>0</v>
      </c>
      <c r="K154" s="52"/>
      <c r="L154" s="52"/>
      <c r="M154" s="52">
        <v>0</v>
      </c>
      <c r="N154" s="52"/>
      <c r="O154" s="52">
        <v>0</v>
      </c>
      <c r="P154" s="52"/>
      <c r="Q154" s="52">
        <v>283215.94</v>
      </c>
      <c r="R154" s="52"/>
      <c r="S154" s="79"/>
      <c r="T154" s="80">
        <v>281031.44863332005</v>
      </c>
      <c r="U154" s="31">
        <f t="shared" si="14"/>
        <v>3</v>
      </c>
      <c r="V154" s="1" t="s">
        <v>717</v>
      </c>
    </row>
    <row r="155" spans="1:22" x14ac:dyDescent="0.25">
      <c r="A155" s="98">
        <f t="shared" si="21"/>
        <v>141</v>
      </c>
      <c r="B155" s="99">
        <f t="shared" si="22"/>
        <v>141</v>
      </c>
      <c r="C155" s="92" t="s">
        <v>48</v>
      </c>
      <c r="D155" s="92" t="s">
        <v>411</v>
      </c>
      <c r="E155" s="78">
        <f t="shared" si="15"/>
        <v>1738894.6808183601</v>
      </c>
      <c r="F155" s="52"/>
      <c r="G155" s="52">
        <v>691727.99</v>
      </c>
      <c r="H155" s="52"/>
      <c r="I155" s="52">
        <v>374090.08</v>
      </c>
      <c r="J155" s="52">
        <v>0</v>
      </c>
      <c r="K155" s="52"/>
      <c r="L155" s="52"/>
      <c r="M155" s="52">
        <v>0</v>
      </c>
      <c r="N155" s="52"/>
      <c r="O155" s="52"/>
      <c r="P155" s="52"/>
      <c r="Q155" s="52">
        <v>406759.99</v>
      </c>
      <c r="R155" s="52"/>
      <c r="S155" s="79"/>
      <c r="T155" s="80">
        <v>266316.62081835995</v>
      </c>
      <c r="U155" s="31">
        <f t="shared" si="14"/>
        <v>3</v>
      </c>
      <c r="V155" s="1" t="s">
        <v>717</v>
      </c>
    </row>
    <row r="156" spans="1:22" x14ac:dyDescent="0.25">
      <c r="A156" s="98">
        <f t="shared" si="21"/>
        <v>142</v>
      </c>
      <c r="B156" s="99">
        <f t="shared" si="22"/>
        <v>142</v>
      </c>
      <c r="C156" s="92" t="s">
        <v>48</v>
      </c>
      <c r="D156" s="92" t="s">
        <v>412</v>
      </c>
      <c r="E156" s="78">
        <f t="shared" si="15"/>
        <v>2639128.318248</v>
      </c>
      <c r="F156" s="52"/>
      <c r="G156" s="52">
        <v>552436.80000000005</v>
      </c>
      <c r="H156" s="52"/>
      <c r="I156" s="52">
        <v>338855.02</v>
      </c>
      <c r="J156" s="52">
        <v>0</v>
      </c>
      <c r="K156" s="52"/>
      <c r="L156" s="52"/>
      <c r="M156" s="52">
        <v>0</v>
      </c>
      <c r="N156" s="52"/>
      <c r="O156" s="52">
        <v>0</v>
      </c>
      <c r="P156" s="52"/>
      <c r="Q156" s="52">
        <v>1428913.34</v>
      </c>
      <c r="R156" s="52"/>
      <c r="S156" s="79"/>
      <c r="T156" s="80">
        <v>318923.15824800002</v>
      </c>
      <c r="U156" s="31">
        <f t="shared" si="14"/>
        <v>3</v>
      </c>
      <c r="V156" s="1" t="s">
        <v>717</v>
      </c>
    </row>
    <row r="157" spans="1:22" x14ac:dyDescent="0.25">
      <c r="A157" s="98">
        <f t="shared" si="21"/>
        <v>143</v>
      </c>
      <c r="B157" s="99">
        <f t="shared" si="22"/>
        <v>143</v>
      </c>
      <c r="C157" s="92" t="s">
        <v>51</v>
      </c>
      <c r="D157" s="92" t="s">
        <v>244</v>
      </c>
      <c r="E157" s="78">
        <f t="shared" si="15"/>
        <v>2468575.5752603062</v>
      </c>
      <c r="F157" s="52">
        <v>2316165.3841716261</v>
      </c>
      <c r="G157" s="52">
        <v>0</v>
      </c>
      <c r="H157" s="52"/>
      <c r="I157" s="52">
        <v>0</v>
      </c>
      <c r="J157" s="52">
        <v>0</v>
      </c>
      <c r="K157" s="52"/>
      <c r="L157" s="52"/>
      <c r="M157" s="52">
        <v>0</v>
      </c>
      <c r="N157" s="52">
        <v>0</v>
      </c>
      <c r="O157" s="52">
        <v>0</v>
      </c>
      <c r="P157" s="52"/>
      <c r="Q157" s="52">
        <v>0</v>
      </c>
      <c r="R157" s="52"/>
      <c r="S157" s="79"/>
      <c r="T157" s="80">
        <v>152410.19108868</v>
      </c>
      <c r="U157" s="31">
        <f t="shared" si="14"/>
        <v>1</v>
      </c>
    </row>
    <row r="158" spans="1:22" x14ac:dyDescent="0.25">
      <c r="A158" s="98">
        <f t="shared" si="21"/>
        <v>144</v>
      </c>
      <c r="B158" s="99">
        <f t="shared" si="22"/>
        <v>144</v>
      </c>
      <c r="C158" s="92" t="s">
        <v>51</v>
      </c>
      <c r="D158" s="92" t="s">
        <v>415</v>
      </c>
      <c r="E158" s="78">
        <f t="shared" si="15"/>
        <v>32383284.490927197</v>
      </c>
      <c r="F158" s="52"/>
      <c r="G158" s="52"/>
      <c r="H158" s="52"/>
      <c r="I158" s="52"/>
      <c r="J158" s="52"/>
      <c r="K158" s="52"/>
      <c r="L158" s="52"/>
      <c r="M158" s="52"/>
      <c r="N158" s="52"/>
      <c r="O158" s="52">
        <v>0</v>
      </c>
      <c r="P158" s="52">
        <v>14702886.76</v>
      </c>
      <c r="Q158" s="52">
        <v>14838033.07</v>
      </c>
      <c r="R158" s="52"/>
      <c r="S158" s="79"/>
      <c r="T158" s="80">
        <v>2842364.6609271998</v>
      </c>
      <c r="U158" s="31">
        <f t="shared" ref="U158" si="23">COUNTIF(F158:Q158,"&gt;0")</f>
        <v>2</v>
      </c>
    </row>
    <row r="159" spans="1:22" x14ac:dyDescent="0.25">
      <c r="A159" s="98">
        <f t="shared" si="21"/>
        <v>145</v>
      </c>
      <c r="B159" s="99">
        <f t="shared" si="22"/>
        <v>145</v>
      </c>
      <c r="C159" s="92"/>
      <c r="D159" s="92" t="s">
        <v>558</v>
      </c>
      <c r="E159" s="78">
        <f t="shared" si="15"/>
        <v>3072511.9939301223</v>
      </c>
      <c r="F159" s="52"/>
      <c r="G159" s="52"/>
      <c r="H159" s="52"/>
      <c r="I159" s="52"/>
      <c r="J159" s="52"/>
      <c r="K159" s="52"/>
      <c r="L159" s="52"/>
      <c r="M159" s="52">
        <v>2869496.64</v>
      </c>
      <c r="N159" s="52"/>
      <c r="O159" s="52"/>
      <c r="P159" s="52"/>
      <c r="Q159" s="52"/>
      <c r="R159" s="52">
        <v>104919.11907839999</v>
      </c>
      <c r="S159" s="79">
        <v>24000</v>
      </c>
      <c r="T159" s="80">
        <v>74096.234851722242</v>
      </c>
      <c r="U159" s="31">
        <f t="shared" ref="U159:U219" si="24">COUNTIF(F159:Q159,"&gt;0")</f>
        <v>1</v>
      </c>
    </row>
    <row r="160" spans="1:22" x14ac:dyDescent="0.25">
      <c r="A160" s="98">
        <f t="shared" si="21"/>
        <v>146</v>
      </c>
      <c r="B160" s="99">
        <f t="shared" si="22"/>
        <v>146</v>
      </c>
      <c r="C160" s="92"/>
      <c r="D160" s="92" t="s">
        <v>559</v>
      </c>
      <c r="E160" s="78">
        <f t="shared" ref="E160:E209" si="25">SUBTOTAL(9,F160:T160)</f>
        <v>3072474.8799129105</v>
      </c>
      <c r="F160" s="52"/>
      <c r="G160" s="52"/>
      <c r="H160" s="52"/>
      <c r="I160" s="52"/>
      <c r="J160" s="52"/>
      <c r="K160" s="52"/>
      <c r="L160" s="52"/>
      <c r="M160" s="52">
        <v>2869496.64</v>
      </c>
      <c r="N160" s="52"/>
      <c r="O160" s="52"/>
      <c r="P160" s="52"/>
      <c r="Q160" s="52"/>
      <c r="R160" s="52">
        <v>104881.19345280001</v>
      </c>
      <c r="S160" s="79">
        <v>24000</v>
      </c>
      <c r="T160" s="80">
        <v>74097.046460110083</v>
      </c>
      <c r="U160" s="31">
        <f t="shared" si="24"/>
        <v>1</v>
      </c>
    </row>
    <row r="161" spans="1:22" x14ac:dyDescent="0.25">
      <c r="A161" s="98">
        <f t="shared" si="21"/>
        <v>147</v>
      </c>
      <c r="B161" s="99">
        <f t="shared" si="22"/>
        <v>147</v>
      </c>
      <c r="C161" s="92"/>
      <c r="D161" s="92" t="s">
        <v>560</v>
      </c>
      <c r="E161" s="78">
        <f t="shared" si="25"/>
        <v>3072835.2361071859</v>
      </c>
      <c r="F161" s="52"/>
      <c r="G161" s="52"/>
      <c r="H161" s="52"/>
      <c r="I161" s="52"/>
      <c r="J161" s="52"/>
      <c r="K161" s="52"/>
      <c r="L161" s="52"/>
      <c r="M161" s="52">
        <v>2869496.64</v>
      </c>
      <c r="N161" s="52"/>
      <c r="O161" s="52"/>
      <c r="P161" s="52"/>
      <c r="Q161" s="52"/>
      <c r="R161" s="52">
        <v>105249.4299072</v>
      </c>
      <c r="S161" s="79">
        <v>24000</v>
      </c>
      <c r="T161" s="80">
        <v>74089.166199985935</v>
      </c>
      <c r="U161" s="31">
        <f t="shared" si="24"/>
        <v>1</v>
      </c>
    </row>
    <row r="162" spans="1:22" x14ac:dyDescent="0.25">
      <c r="A162" s="98">
        <f t="shared" si="21"/>
        <v>148</v>
      </c>
      <c r="B162" s="99">
        <f t="shared" si="22"/>
        <v>148</v>
      </c>
      <c r="C162" s="92" t="s">
        <v>51</v>
      </c>
      <c r="D162" s="92" t="s">
        <v>416</v>
      </c>
      <c r="E162" s="78">
        <f>SUBTOTAL(9,F162:T162)</f>
        <v>6284189.3513380401</v>
      </c>
      <c r="F162" s="52">
        <v>3826027.56</v>
      </c>
      <c r="G162" s="52">
        <v>0</v>
      </c>
      <c r="H162" s="52">
        <v>0</v>
      </c>
      <c r="I162" s="52">
        <v>2180636.06</v>
      </c>
      <c r="J162" s="52">
        <v>0</v>
      </c>
      <c r="K162" s="52"/>
      <c r="L162" s="52"/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/>
      <c r="S162" s="79"/>
      <c r="T162" s="80">
        <v>277525.73133804003</v>
      </c>
      <c r="U162" s="31">
        <f>COUNTIF(F162:Q162,"&gt;0")</f>
        <v>2</v>
      </c>
      <c r="V162" s="1" t="s">
        <v>720</v>
      </c>
    </row>
    <row r="163" spans="1:22" x14ac:dyDescent="0.25">
      <c r="A163" s="98">
        <f t="shared" si="21"/>
        <v>149</v>
      </c>
      <c r="B163" s="99">
        <f t="shared" si="22"/>
        <v>149</v>
      </c>
      <c r="C163" s="92" t="s">
        <v>51</v>
      </c>
      <c r="D163" s="92" t="s">
        <v>98</v>
      </c>
      <c r="E163" s="78">
        <f t="shared" si="25"/>
        <v>863296.86591239995</v>
      </c>
      <c r="F163" s="52">
        <v>0</v>
      </c>
      <c r="G163" s="52">
        <v>0</v>
      </c>
      <c r="H163" s="52">
        <v>782900.97</v>
      </c>
      <c r="I163" s="52"/>
      <c r="J163" s="52">
        <v>0</v>
      </c>
      <c r="K163" s="52"/>
      <c r="L163" s="52"/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/>
      <c r="S163" s="79"/>
      <c r="T163" s="80">
        <v>80395.895912399996</v>
      </c>
      <c r="U163" s="31">
        <f t="shared" si="24"/>
        <v>1</v>
      </c>
    </row>
    <row r="164" spans="1:22" x14ac:dyDescent="0.25">
      <c r="A164" s="98">
        <f t="shared" si="21"/>
        <v>150</v>
      </c>
      <c r="B164" s="99">
        <f t="shared" si="22"/>
        <v>150</v>
      </c>
      <c r="C164" s="92" t="s">
        <v>51</v>
      </c>
      <c r="D164" s="92" t="s">
        <v>418</v>
      </c>
      <c r="E164" s="78">
        <f t="shared" si="25"/>
        <v>11321051.292631399</v>
      </c>
      <c r="F164" s="52">
        <v>3735913.84</v>
      </c>
      <c r="G164" s="52">
        <v>627030.85</v>
      </c>
      <c r="H164" s="52">
        <v>1443652.49</v>
      </c>
      <c r="I164" s="52">
        <v>1126366.8799999999</v>
      </c>
      <c r="J164" s="52">
        <v>0</v>
      </c>
      <c r="K164" s="52"/>
      <c r="L164" s="52"/>
      <c r="M164" s="52">
        <v>0</v>
      </c>
      <c r="N164" s="52">
        <v>0</v>
      </c>
      <c r="O164" s="52">
        <v>0</v>
      </c>
      <c r="P164" s="52">
        <v>0</v>
      </c>
      <c r="Q164" s="52">
        <v>4237247.8099999996</v>
      </c>
      <c r="R164" s="52"/>
      <c r="S164" s="79"/>
      <c r="T164" s="80">
        <v>150839.4226314</v>
      </c>
      <c r="U164" s="31">
        <f t="shared" si="24"/>
        <v>5</v>
      </c>
      <c r="V164" s="1" t="s">
        <v>720</v>
      </c>
    </row>
    <row r="165" spans="1:22" x14ac:dyDescent="0.25">
      <c r="A165" s="98">
        <f t="shared" si="21"/>
        <v>151</v>
      </c>
      <c r="B165" s="99">
        <f t="shared" si="22"/>
        <v>151</v>
      </c>
      <c r="C165" s="92" t="s">
        <v>51</v>
      </c>
      <c r="D165" s="92" t="s">
        <v>99</v>
      </c>
      <c r="E165" s="78">
        <f t="shared" si="25"/>
        <v>498098.01</v>
      </c>
      <c r="F165" s="52">
        <v>0</v>
      </c>
      <c r="G165" s="52"/>
      <c r="H165" s="52">
        <v>498098.01</v>
      </c>
      <c r="I165" s="52">
        <v>0</v>
      </c>
      <c r="J165" s="52">
        <v>0</v>
      </c>
      <c r="K165" s="52"/>
      <c r="L165" s="52"/>
      <c r="M165" s="52">
        <v>0</v>
      </c>
      <c r="N165" s="52"/>
      <c r="O165" s="52">
        <v>0</v>
      </c>
      <c r="P165" s="52"/>
      <c r="Q165" s="52"/>
      <c r="R165" s="52"/>
      <c r="S165" s="79"/>
      <c r="T165" s="80"/>
      <c r="U165" s="31">
        <f t="shared" si="24"/>
        <v>1</v>
      </c>
    </row>
    <row r="166" spans="1:22" x14ac:dyDescent="0.25">
      <c r="A166" s="98">
        <f t="shared" si="21"/>
        <v>152</v>
      </c>
      <c r="B166" s="99">
        <f t="shared" si="22"/>
        <v>152</v>
      </c>
      <c r="C166" s="92" t="s">
        <v>51</v>
      </c>
      <c r="D166" s="92" t="s">
        <v>101</v>
      </c>
      <c r="E166" s="78">
        <f t="shared" si="25"/>
        <v>2689617.46</v>
      </c>
      <c r="F166" s="52">
        <v>0</v>
      </c>
      <c r="G166" s="52">
        <v>0</v>
      </c>
      <c r="H166" s="52">
        <v>2689617.46</v>
      </c>
      <c r="I166" s="52">
        <v>0</v>
      </c>
      <c r="J166" s="52">
        <v>0</v>
      </c>
      <c r="K166" s="52"/>
      <c r="L166" s="52"/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/>
      <c r="S166" s="79"/>
      <c r="T166" s="80"/>
      <c r="U166" s="31">
        <f t="shared" si="24"/>
        <v>1</v>
      </c>
    </row>
    <row r="167" spans="1:22" s="119" customFormat="1" x14ac:dyDescent="0.25">
      <c r="A167" s="98">
        <f t="shared" si="21"/>
        <v>153</v>
      </c>
      <c r="B167" s="99">
        <f t="shared" si="22"/>
        <v>153</v>
      </c>
      <c r="C167" s="92" t="s">
        <v>51</v>
      </c>
      <c r="D167" s="92" t="s">
        <v>423</v>
      </c>
      <c r="E167" s="78">
        <f t="shared" si="25"/>
        <v>25727773.27</v>
      </c>
      <c r="F167" s="52"/>
      <c r="G167" s="52">
        <v>3182426.63</v>
      </c>
      <c r="H167" s="52"/>
      <c r="I167" s="52"/>
      <c r="J167" s="52">
        <v>0</v>
      </c>
      <c r="K167" s="52"/>
      <c r="L167" s="52"/>
      <c r="M167" s="52">
        <v>0</v>
      </c>
      <c r="N167" s="52">
        <v>0</v>
      </c>
      <c r="O167" s="52">
        <v>0</v>
      </c>
      <c r="P167" s="52">
        <v>0</v>
      </c>
      <c r="Q167" s="52">
        <v>22545346.640000001</v>
      </c>
      <c r="R167" s="52"/>
      <c r="S167" s="79"/>
      <c r="T167" s="80"/>
      <c r="U167" s="122">
        <f t="shared" si="24"/>
        <v>2</v>
      </c>
    </row>
    <row r="168" spans="1:22" x14ac:dyDescent="0.25">
      <c r="A168" s="98">
        <f t="shared" si="21"/>
        <v>154</v>
      </c>
      <c r="B168" s="99">
        <f t="shared" si="22"/>
        <v>154</v>
      </c>
      <c r="C168" s="92" t="s">
        <v>51</v>
      </c>
      <c r="D168" s="92" t="s">
        <v>420</v>
      </c>
      <c r="E168" s="78">
        <f t="shared" si="25"/>
        <v>4832654.76811272</v>
      </c>
      <c r="F168" s="52"/>
      <c r="G168" s="52">
        <v>4620819.76</v>
      </c>
      <c r="H168" s="52"/>
      <c r="I168" s="52"/>
      <c r="J168" s="52">
        <v>0</v>
      </c>
      <c r="K168" s="52"/>
      <c r="L168" s="52"/>
      <c r="M168" s="52">
        <v>0</v>
      </c>
      <c r="N168" s="52"/>
      <c r="O168" s="52">
        <v>0</v>
      </c>
      <c r="P168" s="52"/>
      <c r="Q168" s="52"/>
      <c r="R168" s="52"/>
      <c r="S168" s="79"/>
      <c r="T168" s="80">
        <v>211835.00811271998</v>
      </c>
      <c r="U168" s="31">
        <f t="shared" si="24"/>
        <v>1</v>
      </c>
    </row>
    <row r="169" spans="1:22" x14ac:dyDescent="0.25">
      <c r="A169" s="98">
        <f t="shared" si="21"/>
        <v>155</v>
      </c>
      <c r="B169" s="99">
        <f t="shared" si="22"/>
        <v>155</v>
      </c>
      <c r="C169" s="92" t="s">
        <v>51</v>
      </c>
      <c r="D169" s="92" t="s">
        <v>249</v>
      </c>
      <c r="E169" s="78">
        <f t="shared" si="25"/>
        <v>9962928.3052925188</v>
      </c>
      <c r="F169" s="52"/>
      <c r="G169" s="52">
        <v>7323917.46</v>
      </c>
      <c r="H169" s="52"/>
      <c r="I169" s="52">
        <v>2315022.9</v>
      </c>
      <c r="J169" s="52">
        <v>0</v>
      </c>
      <c r="K169" s="52"/>
      <c r="L169" s="52"/>
      <c r="M169" s="52">
        <v>0</v>
      </c>
      <c r="N169" s="52">
        <v>0</v>
      </c>
      <c r="O169" s="52">
        <v>0</v>
      </c>
      <c r="P169" s="52">
        <v>0</v>
      </c>
      <c r="Q169" s="52"/>
      <c r="R169" s="52"/>
      <c r="S169" s="79"/>
      <c r="T169" s="80">
        <v>323987.94529252005</v>
      </c>
      <c r="U169" s="31">
        <f t="shared" si="24"/>
        <v>2</v>
      </c>
    </row>
    <row r="170" spans="1:22" x14ac:dyDescent="0.25">
      <c r="A170" s="98">
        <f t="shared" si="21"/>
        <v>156</v>
      </c>
      <c r="B170" s="99">
        <f t="shared" si="22"/>
        <v>156</v>
      </c>
      <c r="C170" s="92" t="s">
        <v>51</v>
      </c>
      <c r="D170" s="92" t="s">
        <v>251</v>
      </c>
      <c r="E170" s="78">
        <f t="shared" si="25"/>
        <v>53790180.38000001</v>
      </c>
      <c r="F170" s="52">
        <v>5141989.9000000004</v>
      </c>
      <c r="G170" s="52"/>
      <c r="H170" s="52">
        <v>2714177.72</v>
      </c>
      <c r="I170" s="52"/>
      <c r="J170" s="52">
        <v>0</v>
      </c>
      <c r="K170" s="52"/>
      <c r="L170" s="52"/>
      <c r="M170" s="52">
        <v>0</v>
      </c>
      <c r="N170" s="52">
        <v>0</v>
      </c>
      <c r="O170" s="52">
        <v>0</v>
      </c>
      <c r="P170" s="52">
        <f>37030869.74+5977035.1</f>
        <v>43007904.840000004</v>
      </c>
      <c r="Q170" s="52"/>
      <c r="R170" s="52"/>
      <c r="S170" s="79"/>
      <c r="T170" s="80">
        <v>2926107.92</v>
      </c>
      <c r="U170" s="31">
        <f t="shared" si="24"/>
        <v>3</v>
      </c>
      <c r="V170" s="1" t="s">
        <v>717</v>
      </c>
    </row>
    <row r="171" spans="1:22" x14ac:dyDescent="0.25">
      <c r="A171" s="98">
        <f t="shared" si="21"/>
        <v>157</v>
      </c>
      <c r="B171" s="99">
        <f t="shared" si="22"/>
        <v>157</v>
      </c>
      <c r="C171" s="92" t="s">
        <v>51</v>
      </c>
      <c r="D171" s="92" t="s">
        <v>426</v>
      </c>
      <c r="E171" s="78">
        <f t="shared" si="25"/>
        <v>17169391.084560137</v>
      </c>
      <c r="F171" s="52">
        <v>3172690.78</v>
      </c>
      <c r="G171" s="52">
        <v>0</v>
      </c>
      <c r="H171" s="52">
        <v>0</v>
      </c>
      <c r="I171" s="52"/>
      <c r="J171" s="52">
        <v>0</v>
      </c>
      <c r="K171" s="52"/>
      <c r="L171" s="52"/>
      <c r="M171" s="52">
        <v>0</v>
      </c>
      <c r="N171" s="52">
        <v>5090700.49</v>
      </c>
      <c r="O171" s="52">
        <v>0</v>
      </c>
      <c r="P171" s="52">
        <v>7382703.5599999996</v>
      </c>
      <c r="Q171" s="52"/>
      <c r="R171" s="52"/>
      <c r="S171" s="79"/>
      <c r="T171" s="80">
        <v>1523296.25456014</v>
      </c>
      <c r="U171" s="31">
        <f t="shared" si="24"/>
        <v>3</v>
      </c>
      <c r="V171" s="1" t="s">
        <v>717</v>
      </c>
    </row>
    <row r="172" spans="1:22" x14ac:dyDescent="0.25">
      <c r="A172" s="98">
        <f t="shared" si="21"/>
        <v>158</v>
      </c>
      <c r="B172" s="99">
        <f t="shared" si="22"/>
        <v>158</v>
      </c>
      <c r="C172" s="92" t="s">
        <v>51</v>
      </c>
      <c r="D172" s="92" t="s">
        <v>253</v>
      </c>
      <c r="E172" s="78">
        <f t="shared" si="25"/>
        <v>1160745.41417932</v>
      </c>
      <c r="F172" s="52"/>
      <c r="G172" s="52"/>
      <c r="H172" s="52"/>
      <c r="I172" s="52"/>
      <c r="J172" s="52"/>
      <c r="K172" s="52"/>
      <c r="L172" s="52"/>
      <c r="M172" s="52">
        <v>0</v>
      </c>
      <c r="N172" s="52">
        <v>0</v>
      </c>
      <c r="O172" s="52">
        <v>0</v>
      </c>
      <c r="P172" s="52"/>
      <c r="Q172" s="52">
        <v>585673.72</v>
      </c>
      <c r="R172" s="52"/>
      <c r="S172" s="79"/>
      <c r="T172" s="80">
        <v>575071.69417932001</v>
      </c>
      <c r="U172" s="31">
        <f t="shared" si="24"/>
        <v>1</v>
      </c>
      <c r="V172" s="1" t="s">
        <v>717</v>
      </c>
    </row>
    <row r="173" spans="1:22" x14ac:dyDescent="0.25">
      <c r="A173" s="98">
        <f t="shared" si="21"/>
        <v>159</v>
      </c>
      <c r="B173" s="99">
        <f t="shared" si="22"/>
        <v>159</v>
      </c>
      <c r="C173" s="92" t="s">
        <v>51</v>
      </c>
      <c r="D173" s="92" t="s">
        <v>427</v>
      </c>
      <c r="E173" s="78">
        <f t="shared" si="25"/>
        <v>8066054.8088218002</v>
      </c>
      <c r="F173" s="52"/>
      <c r="G173" s="52"/>
      <c r="H173" s="52">
        <v>3648621.62</v>
      </c>
      <c r="I173" s="52">
        <v>3268542.62</v>
      </c>
      <c r="J173" s="52">
        <v>0</v>
      </c>
      <c r="K173" s="52"/>
      <c r="L173" s="52"/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630230.47770000005</v>
      </c>
      <c r="S173" s="79">
        <v>85014.565300000002</v>
      </c>
      <c r="T173" s="80">
        <v>433645.52582179999</v>
      </c>
      <c r="U173" s="31">
        <f t="shared" si="24"/>
        <v>2</v>
      </c>
      <c r="V173" s="1" t="s">
        <v>720</v>
      </c>
    </row>
    <row r="174" spans="1:22" x14ac:dyDescent="0.25">
      <c r="A174" s="98">
        <f t="shared" si="21"/>
        <v>160</v>
      </c>
      <c r="B174" s="99">
        <f t="shared" si="22"/>
        <v>160</v>
      </c>
      <c r="C174" s="92" t="s">
        <v>104</v>
      </c>
      <c r="D174" s="92" t="s">
        <v>429</v>
      </c>
      <c r="E174" s="78">
        <f t="shared" si="25"/>
        <v>10316811.362920118</v>
      </c>
      <c r="F174" s="52"/>
      <c r="G174" s="52"/>
      <c r="H174" s="52">
        <v>0</v>
      </c>
      <c r="I174" s="52">
        <v>0</v>
      </c>
      <c r="J174" s="52">
        <v>0</v>
      </c>
      <c r="K174" s="52"/>
      <c r="L174" s="52"/>
      <c r="M174" s="52">
        <v>0</v>
      </c>
      <c r="N174" s="52">
        <v>9398785.4499999993</v>
      </c>
      <c r="O174" s="52">
        <v>0</v>
      </c>
      <c r="P174" s="52">
        <v>0</v>
      </c>
      <c r="Q174" s="52">
        <v>0</v>
      </c>
      <c r="R174" s="52"/>
      <c r="S174" s="79"/>
      <c r="T174" s="80">
        <v>918025.91292012006</v>
      </c>
      <c r="U174" s="31">
        <f t="shared" si="24"/>
        <v>1</v>
      </c>
      <c r="V174" s="1" t="s">
        <v>720</v>
      </c>
    </row>
    <row r="175" spans="1:22" x14ac:dyDescent="0.25">
      <c r="A175" s="98">
        <f t="shared" si="21"/>
        <v>161</v>
      </c>
      <c r="B175" s="99">
        <f t="shared" si="22"/>
        <v>161</v>
      </c>
      <c r="C175" s="92" t="s">
        <v>104</v>
      </c>
      <c r="D175" s="92" t="s">
        <v>430</v>
      </c>
      <c r="E175" s="78">
        <f t="shared" si="25"/>
        <v>10050452.1841392</v>
      </c>
      <c r="F175" s="52"/>
      <c r="G175" s="52"/>
      <c r="H175" s="52"/>
      <c r="I175" s="52">
        <v>0</v>
      </c>
      <c r="J175" s="52">
        <v>0</v>
      </c>
      <c r="K175" s="52"/>
      <c r="L175" s="52"/>
      <c r="M175" s="52">
        <v>0</v>
      </c>
      <c r="N175" s="52">
        <v>9546866.3969999999</v>
      </c>
      <c r="O175" s="52">
        <v>0</v>
      </c>
      <c r="P175" s="52">
        <v>0</v>
      </c>
      <c r="Q175" s="52">
        <v>0</v>
      </c>
      <c r="R175" s="52"/>
      <c r="S175" s="79"/>
      <c r="T175" s="80">
        <v>503585.78713919997</v>
      </c>
      <c r="U175" s="31">
        <f t="shared" si="24"/>
        <v>1</v>
      </c>
    </row>
    <row r="176" spans="1:22" x14ac:dyDescent="0.25">
      <c r="A176" s="98">
        <f t="shared" si="21"/>
        <v>162</v>
      </c>
      <c r="B176" s="99">
        <f t="shared" si="22"/>
        <v>162</v>
      </c>
      <c r="C176" s="92" t="s">
        <v>521</v>
      </c>
      <c r="D176" s="92" t="s">
        <v>522</v>
      </c>
      <c r="E176" s="78">
        <f t="shared" si="25"/>
        <v>650224.41704400012</v>
      </c>
      <c r="F176" s="52">
        <v>0</v>
      </c>
      <c r="G176" s="52">
        <v>0</v>
      </c>
      <c r="H176" s="52">
        <v>0</v>
      </c>
      <c r="I176" s="52">
        <v>0</v>
      </c>
      <c r="J176" s="52">
        <v>579887.30000000005</v>
      </c>
      <c r="K176" s="52"/>
      <c r="L176" s="52"/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58462.29</v>
      </c>
      <c r="S176" s="52"/>
      <c r="T176" s="80">
        <v>11874.827044000001</v>
      </c>
      <c r="U176" s="31">
        <f t="shared" si="24"/>
        <v>1</v>
      </c>
    </row>
    <row r="177" spans="1:22" x14ac:dyDescent="0.25">
      <c r="A177" s="98">
        <f t="shared" si="21"/>
        <v>163</v>
      </c>
      <c r="B177" s="99">
        <f t="shared" si="22"/>
        <v>163</v>
      </c>
      <c r="C177" s="92" t="s">
        <v>254</v>
      </c>
      <c r="D177" s="92" t="s">
        <v>523</v>
      </c>
      <c r="E177" s="78">
        <f t="shared" si="25"/>
        <v>5402443.1989632007</v>
      </c>
      <c r="F177" s="52"/>
      <c r="G177" s="52"/>
      <c r="H177" s="52"/>
      <c r="I177" s="52"/>
      <c r="J177" s="52"/>
      <c r="K177" s="52"/>
      <c r="L177" s="52"/>
      <c r="M177" s="52"/>
      <c r="N177" s="52">
        <v>1229943.21</v>
      </c>
      <c r="O177" s="52"/>
      <c r="P177" s="52"/>
      <c r="Q177" s="52">
        <v>4083208.4891993874</v>
      </c>
      <c r="R177" s="52"/>
      <c r="S177" s="79"/>
      <c r="T177" s="80">
        <v>89291.499763812477</v>
      </c>
      <c r="U177" s="31">
        <f t="shared" si="24"/>
        <v>2</v>
      </c>
    </row>
    <row r="178" spans="1:22" x14ac:dyDescent="0.25">
      <c r="A178" s="98">
        <f t="shared" si="21"/>
        <v>164</v>
      </c>
      <c r="B178" s="99">
        <f t="shared" si="22"/>
        <v>164</v>
      </c>
      <c r="C178" s="92" t="s">
        <v>254</v>
      </c>
      <c r="D178" s="92" t="s">
        <v>438</v>
      </c>
      <c r="E178" s="78">
        <f t="shared" si="25"/>
        <v>2326131.7975841798</v>
      </c>
      <c r="F178" s="52">
        <v>0</v>
      </c>
      <c r="G178" s="52">
        <v>0</v>
      </c>
      <c r="H178" s="52"/>
      <c r="I178" s="52"/>
      <c r="J178" s="52"/>
      <c r="K178" s="52"/>
      <c r="L178" s="52"/>
      <c r="M178" s="52"/>
      <c r="N178" s="52">
        <v>2093523.54</v>
      </c>
      <c r="O178" s="52"/>
      <c r="P178" s="52"/>
      <c r="Q178" s="52"/>
      <c r="R178" s="52"/>
      <c r="S178" s="79"/>
      <c r="T178" s="80">
        <v>232608.25758417978</v>
      </c>
      <c r="U178" s="31">
        <f t="shared" si="24"/>
        <v>1</v>
      </c>
    </row>
    <row r="179" spans="1:22" x14ac:dyDescent="0.25">
      <c r="A179" s="98">
        <f t="shared" si="21"/>
        <v>165</v>
      </c>
      <c r="B179" s="99">
        <f t="shared" si="22"/>
        <v>165</v>
      </c>
      <c r="C179" s="92" t="s">
        <v>254</v>
      </c>
      <c r="D179" s="92" t="s">
        <v>437</v>
      </c>
      <c r="E179" s="78">
        <f t="shared" si="25"/>
        <v>1546028.3117803601</v>
      </c>
      <c r="F179" s="52">
        <v>0</v>
      </c>
      <c r="G179" s="52">
        <v>0</v>
      </c>
      <c r="H179" s="52"/>
      <c r="I179" s="52"/>
      <c r="J179" s="52"/>
      <c r="K179" s="52"/>
      <c r="L179" s="52"/>
      <c r="M179" s="52"/>
      <c r="N179" s="52"/>
      <c r="O179" s="52"/>
      <c r="P179" s="52">
        <v>0</v>
      </c>
      <c r="Q179" s="52">
        <v>539462.39</v>
      </c>
      <c r="R179" s="52"/>
      <c r="S179" s="79"/>
      <c r="T179" s="80">
        <v>1006565.9217803602</v>
      </c>
      <c r="U179" s="31">
        <f t="shared" si="24"/>
        <v>1</v>
      </c>
      <c r="V179" s="1" t="s">
        <v>717</v>
      </c>
    </row>
    <row r="180" spans="1:22" x14ac:dyDescent="0.25">
      <c r="A180" s="98">
        <f t="shared" si="21"/>
        <v>166</v>
      </c>
      <c r="B180" s="99">
        <f t="shared" si="22"/>
        <v>166</v>
      </c>
      <c r="C180" s="92" t="s">
        <v>260</v>
      </c>
      <c r="D180" s="92" t="s">
        <v>443</v>
      </c>
      <c r="E180" s="78">
        <f t="shared" si="25"/>
        <v>15514381.07834428</v>
      </c>
      <c r="F180" s="52">
        <v>3480915.8199999994</v>
      </c>
      <c r="G180" s="52">
        <v>959623.11</v>
      </c>
      <c r="H180" s="52">
        <v>759421.53</v>
      </c>
      <c r="I180" s="52"/>
      <c r="J180" s="52">
        <v>0</v>
      </c>
      <c r="K180" s="52"/>
      <c r="L180" s="52"/>
      <c r="M180" s="52">
        <v>0</v>
      </c>
      <c r="N180" s="52">
        <v>5126751.9400000004</v>
      </c>
      <c r="O180" s="52">
        <v>0</v>
      </c>
      <c r="P180" s="52"/>
      <c r="Q180" s="52">
        <v>4806514.7699999996</v>
      </c>
      <c r="R180" s="52"/>
      <c r="S180" s="79"/>
      <c r="T180" s="80">
        <v>381153.90834427997</v>
      </c>
      <c r="U180" s="31">
        <f t="shared" si="24"/>
        <v>5</v>
      </c>
    </row>
    <row r="181" spans="1:22" x14ac:dyDescent="0.25">
      <c r="A181" s="98">
        <f t="shared" si="21"/>
        <v>167</v>
      </c>
      <c r="B181" s="99">
        <f t="shared" si="22"/>
        <v>167</v>
      </c>
      <c r="C181" s="92" t="s">
        <v>261</v>
      </c>
      <c r="D181" s="92" t="s">
        <v>262</v>
      </c>
      <c r="E181" s="78">
        <f>SUBTOTAL(9,F181:T181)</f>
        <v>4147111.6458220002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/>
      <c r="L181" s="52"/>
      <c r="M181" s="52">
        <v>0</v>
      </c>
      <c r="N181" s="52">
        <v>0</v>
      </c>
      <c r="O181" s="52">
        <v>0</v>
      </c>
      <c r="P181" s="52">
        <v>0</v>
      </c>
      <c r="Q181" s="52">
        <v>3880712.95</v>
      </c>
      <c r="R181" s="52">
        <v>63874.52</v>
      </c>
      <c r="S181" s="79">
        <v>52548.83</v>
      </c>
      <c r="T181" s="80">
        <v>149975.34582200003</v>
      </c>
      <c r="U181" s="31">
        <f>COUNTIF(F181:Q181,"&gt;0")</f>
        <v>1</v>
      </c>
      <c r="V181" s="1" t="s">
        <v>720</v>
      </c>
    </row>
    <row r="182" spans="1:22" x14ac:dyDescent="0.25">
      <c r="A182" s="98">
        <f t="shared" si="21"/>
        <v>168</v>
      </c>
      <c r="B182" s="99">
        <f t="shared" si="22"/>
        <v>168</v>
      </c>
      <c r="C182" s="92" t="s">
        <v>261</v>
      </c>
      <c r="D182" s="92" t="s">
        <v>445</v>
      </c>
      <c r="E182" s="78">
        <f t="shared" ref="E182" si="26">SUBTOTAL(9,F182:T182)</f>
        <v>7160735.1737979995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/>
      <c r="L182" s="52"/>
      <c r="M182" s="52">
        <v>0</v>
      </c>
      <c r="N182" s="52">
        <v>6406790.6799999997</v>
      </c>
      <c r="O182" s="52">
        <v>0</v>
      </c>
      <c r="P182" s="52">
        <v>0</v>
      </c>
      <c r="Q182" s="52"/>
      <c r="R182" s="52">
        <v>228114.94</v>
      </c>
      <c r="S182" s="79">
        <v>61903.35</v>
      </c>
      <c r="T182" s="80">
        <v>463926.20379799994</v>
      </c>
      <c r="U182" s="31">
        <f t="shared" ref="U182" si="27">COUNTIF(F182:Q182,"&gt;0")</f>
        <v>1</v>
      </c>
      <c r="V182" s="1" t="s">
        <v>720</v>
      </c>
    </row>
    <row r="183" spans="1:22" x14ac:dyDescent="0.25">
      <c r="A183" s="98">
        <f t="shared" si="21"/>
        <v>169</v>
      </c>
      <c r="B183" s="99">
        <f t="shared" si="22"/>
        <v>169</v>
      </c>
      <c r="C183" s="92" t="s">
        <v>261</v>
      </c>
      <c r="D183" s="92" t="s">
        <v>446</v>
      </c>
      <c r="E183" s="78">
        <f>SUBTOTAL(9,F183:T183)</f>
        <v>5397409.9453919996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/>
      <c r="L183" s="52"/>
      <c r="M183" s="52">
        <v>0</v>
      </c>
      <c r="N183" s="52">
        <v>5087630.67</v>
      </c>
      <c r="O183" s="52">
        <v>0</v>
      </c>
      <c r="P183" s="52">
        <v>0</v>
      </c>
      <c r="Q183" s="52">
        <v>0</v>
      </c>
      <c r="R183" s="52">
        <v>92267.42</v>
      </c>
      <c r="S183" s="79">
        <v>15260</v>
      </c>
      <c r="T183" s="80">
        <v>202251.855392</v>
      </c>
      <c r="U183" s="31">
        <f>COUNTIF(F183:Q183,"&gt;0")</f>
        <v>1</v>
      </c>
      <c r="V183" s="1" t="s">
        <v>720</v>
      </c>
    </row>
    <row r="184" spans="1:22" x14ac:dyDescent="0.25">
      <c r="A184" s="98">
        <f t="shared" si="21"/>
        <v>170</v>
      </c>
      <c r="B184" s="99">
        <f t="shared" si="22"/>
        <v>170</v>
      </c>
      <c r="C184" s="92" t="s">
        <v>543</v>
      </c>
      <c r="D184" s="92" t="s">
        <v>692</v>
      </c>
      <c r="E184" s="78">
        <f t="shared" si="25"/>
        <v>5878693.8685020199</v>
      </c>
      <c r="F184" s="52">
        <v>5464157.29</v>
      </c>
      <c r="G184" s="52">
        <v>0</v>
      </c>
      <c r="H184" s="52"/>
      <c r="I184" s="52"/>
      <c r="J184" s="52">
        <v>0</v>
      </c>
      <c r="K184" s="52"/>
      <c r="L184" s="52"/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/>
      <c r="S184" s="79"/>
      <c r="T184" s="80">
        <v>414536.57850202004</v>
      </c>
      <c r="U184" s="31">
        <f t="shared" si="24"/>
        <v>1</v>
      </c>
    </row>
    <row r="185" spans="1:22" x14ac:dyDescent="0.25">
      <c r="A185" s="98">
        <f t="shared" si="21"/>
        <v>171</v>
      </c>
      <c r="B185" s="99">
        <f t="shared" si="22"/>
        <v>171</v>
      </c>
      <c r="C185" s="92"/>
      <c r="D185" s="92" t="s">
        <v>684</v>
      </c>
      <c r="E185" s="78">
        <f t="shared" si="25"/>
        <v>29029624.603229266</v>
      </c>
      <c r="F185" s="52">
        <v>8079212.4000000004</v>
      </c>
      <c r="G185" s="52"/>
      <c r="H185" s="52">
        <v>3039831.6</v>
      </c>
      <c r="I185" s="52">
        <v>2344507</v>
      </c>
      <c r="J185" s="52"/>
      <c r="K185" s="52"/>
      <c r="L185" s="52"/>
      <c r="M185" s="52"/>
      <c r="N185" s="52">
        <v>14009282.4</v>
      </c>
      <c r="O185" s="52"/>
      <c r="P185" s="52"/>
      <c r="Q185" s="52"/>
      <c r="R185" s="52">
        <v>700984.03</v>
      </c>
      <c r="S185" s="79">
        <v>24000</v>
      </c>
      <c r="T185" s="80">
        <v>831807.17322926596</v>
      </c>
      <c r="U185" s="31">
        <f t="shared" si="24"/>
        <v>4</v>
      </c>
    </row>
    <row r="186" spans="1:22" x14ac:dyDescent="0.25">
      <c r="A186" s="98">
        <f t="shared" si="21"/>
        <v>172</v>
      </c>
      <c r="B186" s="99">
        <f t="shared" si="22"/>
        <v>172</v>
      </c>
      <c r="C186" s="92"/>
      <c r="D186" s="92" t="s">
        <v>685</v>
      </c>
      <c r="E186" s="78">
        <f t="shared" si="25"/>
        <v>20395305.887644947</v>
      </c>
      <c r="F186" s="52"/>
      <c r="G186" s="52"/>
      <c r="H186" s="52">
        <v>3153436.8</v>
      </c>
      <c r="I186" s="52">
        <v>2158646.4</v>
      </c>
      <c r="J186" s="52"/>
      <c r="K186" s="52"/>
      <c r="L186" s="52"/>
      <c r="M186" s="52"/>
      <c r="N186" s="52">
        <v>13939516.800000001</v>
      </c>
      <c r="O186" s="52"/>
      <c r="P186" s="52"/>
      <c r="Q186" s="52"/>
      <c r="R186" s="52">
        <v>495096.03</v>
      </c>
      <c r="S186" s="79">
        <v>24000</v>
      </c>
      <c r="T186" s="80">
        <v>624609.8576449441</v>
      </c>
      <c r="U186" s="31">
        <f t="shared" si="24"/>
        <v>3</v>
      </c>
    </row>
    <row r="187" spans="1:22" x14ac:dyDescent="0.25">
      <c r="A187" s="98">
        <f t="shared" si="21"/>
        <v>173</v>
      </c>
      <c r="B187" s="99">
        <f t="shared" si="22"/>
        <v>173</v>
      </c>
      <c r="C187" s="92" t="s">
        <v>543</v>
      </c>
      <c r="D187" s="92" t="s">
        <v>688</v>
      </c>
      <c r="E187" s="78">
        <f t="shared" si="25"/>
        <v>10151683.942115799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/>
      <c r="L187" s="52"/>
      <c r="M187" s="52">
        <v>0</v>
      </c>
      <c r="N187" s="52">
        <v>9802331.1099999994</v>
      </c>
      <c r="O187" s="52">
        <v>0</v>
      </c>
      <c r="P187" s="52">
        <v>0</v>
      </c>
      <c r="Q187" s="52">
        <v>0</v>
      </c>
      <c r="R187" s="52"/>
      <c r="S187" s="79"/>
      <c r="T187" s="80">
        <v>349352.8321158</v>
      </c>
      <c r="U187" s="31">
        <f t="shared" si="24"/>
        <v>1</v>
      </c>
    </row>
    <row r="188" spans="1:22" x14ac:dyDescent="0.25">
      <c r="A188" s="98">
        <f t="shared" si="21"/>
        <v>174</v>
      </c>
      <c r="B188" s="99">
        <f t="shared" si="22"/>
        <v>174</v>
      </c>
      <c r="C188" s="92"/>
      <c r="D188" s="92" t="s">
        <v>686</v>
      </c>
      <c r="E188" s="78">
        <f t="shared" si="25"/>
        <v>17671817.467479024</v>
      </c>
      <c r="F188" s="52">
        <v>7939864.5</v>
      </c>
      <c r="G188" s="52"/>
      <c r="H188" s="52">
        <v>4681160.4000000004</v>
      </c>
      <c r="I188" s="52">
        <v>3537004.8</v>
      </c>
      <c r="J188" s="52"/>
      <c r="K188" s="52"/>
      <c r="L188" s="52"/>
      <c r="M188" s="52"/>
      <c r="N188" s="52"/>
      <c r="O188" s="52"/>
      <c r="P188" s="52"/>
      <c r="Q188" s="52"/>
      <c r="R188" s="52">
        <v>634398.13</v>
      </c>
      <c r="S188" s="79">
        <v>24000</v>
      </c>
      <c r="T188" s="80">
        <v>855389.63747902657</v>
      </c>
      <c r="U188" s="31">
        <f t="shared" si="24"/>
        <v>3</v>
      </c>
    </row>
    <row r="189" spans="1:22" x14ac:dyDescent="0.25">
      <c r="A189" s="98">
        <f t="shared" si="21"/>
        <v>175</v>
      </c>
      <c r="B189" s="99">
        <f t="shared" si="22"/>
        <v>175</v>
      </c>
      <c r="C189" s="92"/>
      <c r="D189" s="92" t="s">
        <v>687</v>
      </c>
      <c r="E189" s="78">
        <f t="shared" si="25"/>
        <v>11775966.67212354</v>
      </c>
      <c r="F189" s="52">
        <v>5903245.2000000002</v>
      </c>
      <c r="G189" s="52"/>
      <c r="H189" s="52">
        <v>3002210.4</v>
      </c>
      <c r="I189" s="52">
        <v>1923324</v>
      </c>
      <c r="J189" s="52"/>
      <c r="K189" s="52"/>
      <c r="L189" s="52"/>
      <c r="M189" s="52"/>
      <c r="N189" s="52"/>
      <c r="O189" s="52"/>
      <c r="P189" s="52"/>
      <c r="Q189" s="52"/>
      <c r="R189" s="52">
        <v>516618.54</v>
      </c>
      <c r="S189" s="79">
        <v>24000</v>
      </c>
      <c r="T189" s="80">
        <v>406568.53212354059</v>
      </c>
      <c r="U189" s="31">
        <f t="shared" si="24"/>
        <v>3</v>
      </c>
    </row>
    <row r="190" spans="1:22" x14ac:dyDescent="0.25">
      <c r="A190" s="98">
        <f t="shared" si="21"/>
        <v>176</v>
      </c>
      <c r="B190" s="99">
        <f t="shared" si="22"/>
        <v>176</v>
      </c>
      <c r="C190" s="92"/>
      <c r="D190" s="92" t="s">
        <v>689</v>
      </c>
      <c r="E190" s="78">
        <f t="shared" si="25"/>
        <v>22244636.410089906</v>
      </c>
      <c r="F190" s="52">
        <v>11356723.199999999</v>
      </c>
      <c r="G190" s="52"/>
      <c r="H190" s="52">
        <v>5611190.4000000004</v>
      </c>
      <c r="I190" s="52">
        <v>3761995.2</v>
      </c>
      <c r="J190" s="52"/>
      <c r="K190" s="52"/>
      <c r="L190" s="52"/>
      <c r="M190" s="52"/>
      <c r="N190" s="52"/>
      <c r="O190" s="52"/>
      <c r="P190" s="52"/>
      <c r="Q190" s="52"/>
      <c r="R190" s="52">
        <v>634436.54</v>
      </c>
      <c r="S190" s="79">
        <v>24000</v>
      </c>
      <c r="T190" s="80">
        <v>856291.07008990657</v>
      </c>
      <c r="U190" s="31">
        <f t="shared" si="24"/>
        <v>3</v>
      </c>
    </row>
    <row r="191" spans="1:22" x14ac:dyDescent="0.25">
      <c r="A191" s="98">
        <f t="shared" si="21"/>
        <v>177</v>
      </c>
      <c r="B191" s="99">
        <f t="shared" si="22"/>
        <v>177</v>
      </c>
      <c r="C191" s="92"/>
      <c r="D191" s="92" t="s">
        <v>690</v>
      </c>
      <c r="E191" s="78">
        <f t="shared" si="25"/>
        <v>22243618.238094788</v>
      </c>
      <c r="F191" s="52">
        <v>11356723.199999999</v>
      </c>
      <c r="G191" s="52"/>
      <c r="H191" s="52">
        <v>5611190.4000000004</v>
      </c>
      <c r="I191" s="52">
        <v>3761995.2</v>
      </c>
      <c r="J191" s="52"/>
      <c r="K191" s="52"/>
      <c r="L191" s="52"/>
      <c r="M191" s="52"/>
      <c r="N191" s="52"/>
      <c r="O191" s="52"/>
      <c r="P191" s="52"/>
      <c r="Q191" s="52"/>
      <c r="R191" s="52">
        <v>634394.92000000004</v>
      </c>
      <c r="S191" s="79">
        <v>24000</v>
      </c>
      <c r="T191" s="80">
        <v>855314.51809478668</v>
      </c>
      <c r="U191" s="31">
        <f t="shared" si="24"/>
        <v>3</v>
      </c>
    </row>
    <row r="192" spans="1:22" x14ac:dyDescent="0.25">
      <c r="A192" s="98">
        <f t="shared" si="21"/>
        <v>178</v>
      </c>
      <c r="B192" s="99">
        <f t="shared" si="22"/>
        <v>178</v>
      </c>
      <c r="C192" s="92" t="s">
        <v>543</v>
      </c>
      <c r="D192" s="92" t="s">
        <v>691</v>
      </c>
      <c r="E192" s="78">
        <f t="shared" si="25"/>
        <v>3910954.3912454001</v>
      </c>
      <c r="F192" s="52">
        <v>3733979.02</v>
      </c>
      <c r="G192" s="52">
        <v>0</v>
      </c>
      <c r="H192" s="52">
        <v>0</v>
      </c>
      <c r="I192" s="52">
        <v>0</v>
      </c>
      <c r="J192" s="52">
        <v>0</v>
      </c>
      <c r="K192" s="52"/>
      <c r="L192" s="52"/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/>
      <c r="S192" s="79"/>
      <c r="T192" s="80">
        <v>176975.37124540002</v>
      </c>
      <c r="U192" s="31">
        <f t="shared" si="24"/>
        <v>1</v>
      </c>
    </row>
    <row r="193" spans="1:22" x14ac:dyDescent="0.25">
      <c r="A193" s="98">
        <f t="shared" si="21"/>
        <v>179</v>
      </c>
      <c r="B193" s="99">
        <f t="shared" si="22"/>
        <v>179</v>
      </c>
      <c r="C193" s="92" t="s">
        <v>543</v>
      </c>
      <c r="D193" s="92" t="s">
        <v>693</v>
      </c>
      <c r="E193" s="78">
        <f t="shared" si="25"/>
        <v>5217261.4636666002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/>
      <c r="L193" s="52"/>
      <c r="M193" s="52">
        <v>0</v>
      </c>
      <c r="N193" s="52">
        <v>5044368.49</v>
      </c>
      <c r="O193" s="52">
        <v>0</v>
      </c>
      <c r="P193" s="52">
        <v>0</v>
      </c>
      <c r="Q193" s="52">
        <v>0</v>
      </c>
      <c r="R193" s="52"/>
      <c r="S193" s="79"/>
      <c r="T193" s="80">
        <v>172892.97366659998</v>
      </c>
      <c r="U193" s="31">
        <f t="shared" si="24"/>
        <v>1</v>
      </c>
    </row>
    <row r="194" spans="1:22" x14ac:dyDescent="0.25">
      <c r="A194" s="98">
        <f t="shared" si="21"/>
        <v>180</v>
      </c>
      <c r="B194" s="99">
        <f t="shared" si="22"/>
        <v>180</v>
      </c>
      <c r="C194" s="92" t="s">
        <v>110</v>
      </c>
      <c r="D194" s="92" t="s">
        <v>450</v>
      </c>
      <c r="E194" s="78">
        <f t="shared" si="25"/>
        <v>8755162.1893241201</v>
      </c>
      <c r="F194" s="52">
        <v>0</v>
      </c>
      <c r="G194" s="52">
        <v>0</v>
      </c>
      <c r="H194" s="52">
        <v>1011024.23</v>
      </c>
      <c r="I194" s="52">
        <v>0</v>
      </c>
      <c r="J194" s="52"/>
      <c r="K194" s="52"/>
      <c r="L194" s="52"/>
      <c r="M194" s="52">
        <v>0</v>
      </c>
      <c r="N194" s="52">
        <v>0</v>
      </c>
      <c r="O194" s="52">
        <v>0</v>
      </c>
      <c r="P194" s="52">
        <v>4376437.43</v>
      </c>
      <c r="Q194" s="52">
        <v>3141303.98</v>
      </c>
      <c r="R194" s="52"/>
      <c r="S194" s="79"/>
      <c r="T194" s="80">
        <v>226396.54932411999</v>
      </c>
      <c r="U194" s="31">
        <f t="shared" si="24"/>
        <v>3</v>
      </c>
    </row>
    <row r="195" spans="1:22" x14ac:dyDescent="0.25">
      <c r="A195" s="98">
        <f t="shared" si="21"/>
        <v>181</v>
      </c>
      <c r="B195" s="99">
        <f t="shared" si="22"/>
        <v>181</v>
      </c>
      <c r="C195" s="92" t="s">
        <v>110</v>
      </c>
      <c r="D195" s="92" t="s">
        <v>265</v>
      </c>
      <c r="E195" s="78">
        <f t="shared" si="25"/>
        <v>1521216.82339412</v>
      </c>
      <c r="F195" s="52">
        <v>0</v>
      </c>
      <c r="G195" s="52">
        <v>0</v>
      </c>
      <c r="H195" s="52">
        <v>256799.44</v>
      </c>
      <c r="I195" s="52">
        <v>0</v>
      </c>
      <c r="J195" s="52">
        <v>0</v>
      </c>
      <c r="K195" s="52"/>
      <c r="L195" s="52"/>
      <c r="M195" s="52">
        <v>0</v>
      </c>
      <c r="N195" s="52">
        <v>0</v>
      </c>
      <c r="O195" s="52">
        <v>0</v>
      </c>
      <c r="P195" s="52">
        <v>0</v>
      </c>
      <c r="Q195" s="52">
        <v>1206681.83</v>
      </c>
      <c r="R195" s="52"/>
      <c r="S195" s="79"/>
      <c r="T195" s="80">
        <v>57735.553394120012</v>
      </c>
      <c r="U195" s="31">
        <f t="shared" si="24"/>
        <v>2</v>
      </c>
    </row>
    <row r="196" spans="1:22" x14ac:dyDescent="0.25">
      <c r="A196" s="98">
        <f t="shared" si="21"/>
        <v>182</v>
      </c>
      <c r="B196" s="99">
        <f t="shared" si="22"/>
        <v>182</v>
      </c>
      <c r="C196" s="92" t="s">
        <v>111</v>
      </c>
      <c r="D196" s="92" t="s">
        <v>269</v>
      </c>
      <c r="E196" s="78">
        <f>SUBTOTAL(9,F196:T196)</f>
        <v>658025.64019825996</v>
      </c>
      <c r="F196" s="52">
        <v>0</v>
      </c>
      <c r="G196" s="52">
        <v>0</v>
      </c>
      <c r="H196" s="52">
        <v>558409.96</v>
      </c>
      <c r="I196" s="52"/>
      <c r="J196" s="52">
        <v>0</v>
      </c>
      <c r="K196" s="52"/>
      <c r="L196" s="52"/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77193.931000000011</v>
      </c>
      <c r="S196" s="79">
        <v>7719.3931000000011</v>
      </c>
      <c r="T196" s="80">
        <v>14702.356098260001</v>
      </c>
      <c r="U196" s="31">
        <f>COUNTIF(F196:Q196,"&gt;0")</f>
        <v>1</v>
      </c>
      <c r="V196" s="1" t="s">
        <v>720</v>
      </c>
    </row>
    <row r="197" spans="1:22" x14ac:dyDescent="0.25">
      <c r="A197" s="98">
        <f t="shared" si="21"/>
        <v>183</v>
      </c>
      <c r="B197" s="99">
        <f t="shared" si="22"/>
        <v>183</v>
      </c>
      <c r="C197" s="92" t="s">
        <v>111</v>
      </c>
      <c r="D197" s="92" t="s">
        <v>451</v>
      </c>
      <c r="E197" s="78">
        <f t="shared" si="25"/>
        <v>353421.5598404</v>
      </c>
      <c r="F197" s="52">
        <v>0</v>
      </c>
      <c r="G197" s="52">
        <v>0</v>
      </c>
      <c r="H197" s="52">
        <v>0</v>
      </c>
      <c r="I197" s="52">
        <v>334888.73</v>
      </c>
      <c r="J197" s="52"/>
      <c r="K197" s="52"/>
      <c r="L197" s="52"/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/>
      <c r="S197" s="79"/>
      <c r="T197" s="80">
        <v>18532.829840399998</v>
      </c>
      <c r="U197" s="31">
        <f t="shared" si="24"/>
        <v>1</v>
      </c>
    </row>
    <row r="198" spans="1:22" x14ac:dyDescent="0.25">
      <c r="A198" s="98">
        <f t="shared" si="21"/>
        <v>184</v>
      </c>
      <c r="B198" s="99">
        <f t="shared" si="22"/>
        <v>184</v>
      </c>
      <c r="C198" s="92" t="s">
        <v>111</v>
      </c>
      <c r="D198" s="92" t="s">
        <v>115</v>
      </c>
      <c r="E198" s="78">
        <f t="shared" si="25"/>
        <v>8606121.4599104002</v>
      </c>
      <c r="F198" s="52">
        <v>0</v>
      </c>
      <c r="G198" s="52">
        <v>0</v>
      </c>
      <c r="H198" s="52">
        <v>0</v>
      </c>
      <c r="I198" s="52"/>
      <c r="J198" s="52">
        <v>0</v>
      </c>
      <c r="K198" s="52"/>
      <c r="L198" s="52"/>
      <c r="M198" s="52">
        <v>0</v>
      </c>
      <c r="N198" s="52">
        <v>8345806.3999999994</v>
      </c>
      <c r="O198" s="52">
        <v>0</v>
      </c>
      <c r="P198" s="52">
        <v>0</v>
      </c>
      <c r="Q198" s="52">
        <v>0</v>
      </c>
      <c r="R198" s="52"/>
      <c r="S198" s="79"/>
      <c r="T198" s="80">
        <v>260315.05991040001</v>
      </c>
      <c r="U198" s="31">
        <f t="shared" si="24"/>
        <v>1</v>
      </c>
    </row>
    <row r="199" spans="1:22" x14ac:dyDescent="0.25">
      <c r="A199" s="98">
        <f t="shared" si="21"/>
        <v>185</v>
      </c>
      <c r="B199" s="99">
        <f t="shared" si="22"/>
        <v>185</v>
      </c>
      <c r="C199" s="92" t="s">
        <v>111</v>
      </c>
      <c r="D199" s="92" t="s">
        <v>531</v>
      </c>
      <c r="E199" s="78">
        <f t="shared" si="25"/>
        <v>432899.10029292002</v>
      </c>
      <c r="F199" s="52"/>
      <c r="G199" s="52">
        <v>0</v>
      </c>
      <c r="H199" s="52"/>
      <c r="I199" s="52">
        <v>315051.15999999997</v>
      </c>
      <c r="J199" s="52">
        <v>0</v>
      </c>
      <c r="K199" s="52"/>
      <c r="L199" s="52"/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/>
      <c r="S199" s="79"/>
      <c r="T199" s="80">
        <v>117847.94029292003</v>
      </c>
      <c r="U199" s="31">
        <f t="shared" si="24"/>
        <v>1</v>
      </c>
    </row>
    <row r="200" spans="1:22" x14ac:dyDescent="0.25">
      <c r="A200" s="98">
        <f t="shared" si="21"/>
        <v>186</v>
      </c>
      <c r="B200" s="99">
        <f t="shared" si="22"/>
        <v>186</v>
      </c>
      <c r="C200" s="92" t="s">
        <v>111</v>
      </c>
      <c r="D200" s="92" t="s">
        <v>118</v>
      </c>
      <c r="E200" s="78">
        <f t="shared" si="25"/>
        <v>1301562.9211506001</v>
      </c>
      <c r="F200" s="52">
        <v>0</v>
      </c>
      <c r="G200" s="52">
        <v>0</v>
      </c>
      <c r="H200" s="52">
        <v>0</v>
      </c>
      <c r="I200" s="52">
        <v>1243064.01</v>
      </c>
      <c r="J200" s="52"/>
      <c r="K200" s="52"/>
      <c r="L200" s="52"/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/>
      <c r="S200" s="79"/>
      <c r="T200" s="80">
        <v>58498.911150600004</v>
      </c>
      <c r="U200" s="31">
        <f t="shared" si="24"/>
        <v>1</v>
      </c>
    </row>
    <row r="201" spans="1:22" x14ac:dyDescent="0.25">
      <c r="A201" s="98">
        <f t="shared" si="21"/>
        <v>187</v>
      </c>
      <c r="B201" s="99">
        <f t="shared" si="22"/>
        <v>187</v>
      </c>
      <c r="C201" s="92" t="s">
        <v>111</v>
      </c>
      <c r="D201" s="92" t="s">
        <v>119</v>
      </c>
      <c r="E201" s="78">
        <f t="shared" si="25"/>
        <v>3552408.6974952403</v>
      </c>
      <c r="F201" s="52"/>
      <c r="G201" s="52">
        <v>0</v>
      </c>
      <c r="H201" s="52">
        <v>0</v>
      </c>
      <c r="I201" s="52">
        <v>0</v>
      </c>
      <c r="J201" s="52"/>
      <c r="K201" s="52"/>
      <c r="L201" s="52"/>
      <c r="M201" s="52">
        <v>0</v>
      </c>
      <c r="N201" s="52">
        <v>0</v>
      </c>
      <c r="O201" s="52">
        <v>0</v>
      </c>
      <c r="P201" s="52"/>
      <c r="Q201" s="52">
        <v>3253286.45</v>
      </c>
      <c r="R201" s="52"/>
      <c r="S201" s="79"/>
      <c r="T201" s="80">
        <v>299122.24749524001</v>
      </c>
      <c r="U201" s="31">
        <f t="shared" si="24"/>
        <v>1</v>
      </c>
      <c r="V201" s="1" t="s">
        <v>717</v>
      </c>
    </row>
    <row r="202" spans="1:22" x14ac:dyDescent="0.25">
      <c r="A202" s="98">
        <f t="shared" si="21"/>
        <v>188</v>
      </c>
      <c r="B202" s="99">
        <f t="shared" si="22"/>
        <v>188</v>
      </c>
      <c r="C202" s="92" t="s">
        <v>111</v>
      </c>
      <c r="D202" s="92" t="s">
        <v>275</v>
      </c>
      <c r="E202" s="78">
        <f t="shared" si="25"/>
        <v>1388790.0975107201</v>
      </c>
      <c r="F202" s="52"/>
      <c r="G202" s="52"/>
      <c r="H202" s="52">
        <v>519461.61</v>
      </c>
      <c r="I202" s="52">
        <v>849765.59000000008</v>
      </c>
      <c r="J202" s="52"/>
      <c r="K202" s="52"/>
      <c r="L202" s="52"/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/>
      <c r="S202" s="79"/>
      <c r="T202" s="80">
        <v>19562.897510720002</v>
      </c>
      <c r="U202" s="31">
        <f t="shared" si="24"/>
        <v>2</v>
      </c>
      <c r="V202" s="1" t="s">
        <v>720</v>
      </c>
    </row>
    <row r="203" spans="1:22" x14ac:dyDescent="0.25">
      <c r="A203" s="98">
        <f t="shared" si="21"/>
        <v>189</v>
      </c>
      <c r="B203" s="99">
        <f t="shared" si="22"/>
        <v>189</v>
      </c>
      <c r="C203" s="92" t="s">
        <v>111</v>
      </c>
      <c r="D203" s="92" t="s">
        <v>532</v>
      </c>
      <c r="E203" s="78">
        <f t="shared" si="25"/>
        <v>2082590.2613292001</v>
      </c>
      <c r="F203" s="52">
        <v>0</v>
      </c>
      <c r="G203" s="52">
        <v>0</v>
      </c>
      <c r="H203" s="52"/>
      <c r="I203" s="52">
        <v>2023840.05</v>
      </c>
      <c r="J203" s="52"/>
      <c r="K203" s="52"/>
      <c r="L203" s="52"/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/>
      <c r="S203" s="79"/>
      <c r="T203" s="80">
        <v>58750.211329199999</v>
      </c>
      <c r="U203" s="31">
        <f t="shared" si="24"/>
        <v>1</v>
      </c>
    </row>
    <row r="204" spans="1:22" x14ac:dyDescent="0.25">
      <c r="A204" s="98">
        <f t="shared" si="21"/>
        <v>190</v>
      </c>
      <c r="B204" s="99">
        <f t="shared" si="22"/>
        <v>190</v>
      </c>
      <c r="C204" s="92" t="s">
        <v>111</v>
      </c>
      <c r="D204" s="92" t="s">
        <v>533</v>
      </c>
      <c r="E204" s="78">
        <f t="shared" si="25"/>
        <v>12546312.051344</v>
      </c>
      <c r="F204" s="52">
        <v>0</v>
      </c>
      <c r="G204" s="52">
        <v>0</v>
      </c>
      <c r="H204" s="52">
        <v>0</v>
      </c>
      <c r="I204" s="52">
        <v>0</v>
      </c>
      <c r="J204" s="52"/>
      <c r="K204" s="52"/>
      <c r="L204" s="52"/>
      <c r="M204" s="52">
        <v>0</v>
      </c>
      <c r="N204" s="52">
        <v>0</v>
      </c>
      <c r="O204" s="52">
        <v>0</v>
      </c>
      <c r="P204" s="52">
        <v>6113601.8799999999</v>
      </c>
      <c r="Q204" s="52">
        <v>6280344.04</v>
      </c>
      <c r="R204" s="52"/>
      <c r="S204" s="79"/>
      <c r="T204" s="80">
        <v>152366.13134399999</v>
      </c>
      <c r="U204" s="31">
        <f t="shared" si="24"/>
        <v>2</v>
      </c>
    </row>
    <row r="205" spans="1:22" x14ac:dyDescent="0.25">
      <c r="A205" s="98">
        <f t="shared" si="21"/>
        <v>191</v>
      </c>
      <c r="B205" s="99">
        <f t="shared" si="22"/>
        <v>191</v>
      </c>
      <c r="C205" s="92" t="s">
        <v>111</v>
      </c>
      <c r="D205" s="92" t="s">
        <v>453</v>
      </c>
      <c r="E205" s="78">
        <f t="shared" si="25"/>
        <v>18257138.112024002</v>
      </c>
      <c r="F205" s="52">
        <v>4878537.09</v>
      </c>
      <c r="G205" s="52">
        <v>0</v>
      </c>
      <c r="H205" s="52">
        <v>0</v>
      </c>
      <c r="I205" s="52">
        <v>0</v>
      </c>
      <c r="J205" s="52"/>
      <c r="K205" s="52"/>
      <c r="L205" s="52"/>
      <c r="M205" s="52">
        <v>0</v>
      </c>
      <c r="N205" s="52">
        <v>0</v>
      </c>
      <c r="O205" s="52">
        <v>0</v>
      </c>
      <c r="P205" s="52">
        <v>5994057.4199999999</v>
      </c>
      <c r="Q205" s="52">
        <v>7172099.8799999999</v>
      </c>
      <c r="R205" s="52"/>
      <c r="S205" s="79"/>
      <c r="T205" s="80">
        <v>212443.72202400002</v>
      </c>
      <c r="U205" s="31">
        <f t="shared" si="24"/>
        <v>3</v>
      </c>
    </row>
    <row r="206" spans="1:22" x14ac:dyDescent="0.25">
      <c r="A206" s="98">
        <f t="shared" si="21"/>
        <v>192</v>
      </c>
      <c r="B206" s="99">
        <f t="shared" si="22"/>
        <v>192</v>
      </c>
      <c r="C206" s="92" t="s">
        <v>111</v>
      </c>
      <c r="D206" s="92" t="s">
        <v>534</v>
      </c>
      <c r="E206" s="78">
        <f t="shared" si="25"/>
        <v>1095677.8849406198</v>
      </c>
      <c r="F206" s="52">
        <v>0</v>
      </c>
      <c r="G206" s="52">
        <v>0</v>
      </c>
      <c r="H206" s="52">
        <v>1058390.1599999999</v>
      </c>
      <c r="I206" s="52">
        <v>0</v>
      </c>
      <c r="J206" s="52">
        <v>0</v>
      </c>
      <c r="K206" s="52"/>
      <c r="L206" s="52"/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/>
      <c r="S206" s="79"/>
      <c r="T206" s="80">
        <v>37287.724940620006</v>
      </c>
      <c r="U206" s="31">
        <f t="shared" si="24"/>
        <v>1</v>
      </c>
    </row>
    <row r="207" spans="1:22" x14ac:dyDescent="0.25">
      <c r="A207" s="98">
        <f t="shared" si="21"/>
        <v>193</v>
      </c>
      <c r="B207" s="99">
        <f t="shared" si="22"/>
        <v>193</v>
      </c>
      <c r="C207" s="92" t="s">
        <v>73</v>
      </c>
      <c r="D207" s="92" t="s">
        <v>727</v>
      </c>
      <c r="E207" s="78">
        <f t="shared" si="25"/>
        <v>4254086.16</v>
      </c>
      <c r="F207" s="52"/>
      <c r="G207" s="52"/>
      <c r="H207" s="52"/>
      <c r="I207" s="52"/>
      <c r="J207" s="52"/>
      <c r="K207" s="52"/>
      <c r="L207" s="52"/>
      <c r="M207" s="52"/>
      <c r="N207" s="52">
        <v>4254086.16</v>
      </c>
      <c r="O207" s="52"/>
      <c r="P207" s="52"/>
      <c r="Q207" s="52"/>
      <c r="R207" s="52"/>
      <c r="S207" s="52"/>
      <c r="T207" s="52"/>
      <c r="U207" s="31">
        <f t="shared" si="24"/>
        <v>1</v>
      </c>
    </row>
    <row r="208" spans="1:22" x14ac:dyDescent="0.25">
      <c r="A208" s="98">
        <f t="shared" si="21"/>
        <v>194</v>
      </c>
      <c r="B208" s="99">
        <f t="shared" si="22"/>
        <v>194</v>
      </c>
      <c r="C208" s="97"/>
      <c r="D208" s="92" t="s">
        <v>732</v>
      </c>
      <c r="E208" s="78">
        <f t="shared" si="25"/>
        <v>566057.97</v>
      </c>
      <c r="F208" s="52"/>
      <c r="G208" s="52"/>
      <c r="H208" s="52"/>
      <c r="I208" s="52"/>
      <c r="J208" s="52"/>
      <c r="K208" s="52"/>
      <c r="L208" s="52"/>
      <c r="M208" s="52"/>
      <c r="N208" s="52">
        <v>194953.44</v>
      </c>
      <c r="O208" s="52"/>
      <c r="P208" s="52">
        <v>371104.53</v>
      </c>
      <c r="Q208" s="52"/>
      <c r="R208" s="52"/>
      <c r="S208" s="52"/>
      <c r="T208" s="52"/>
      <c r="U208" s="31">
        <f t="shared" si="24"/>
        <v>2</v>
      </c>
    </row>
    <row r="209" spans="1:22" x14ac:dyDescent="0.25">
      <c r="A209" s="98">
        <f t="shared" si="21"/>
        <v>195</v>
      </c>
      <c r="B209" s="99">
        <f t="shared" si="22"/>
        <v>195</v>
      </c>
      <c r="C209" s="97"/>
      <c r="D209" s="92" t="s">
        <v>733</v>
      </c>
      <c r="E209" s="78">
        <f t="shared" si="25"/>
        <v>10770762.300000001</v>
      </c>
      <c r="F209" s="52"/>
      <c r="G209" s="52"/>
      <c r="H209" s="52"/>
      <c r="I209" s="52"/>
      <c r="J209" s="52"/>
      <c r="K209" s="52"/>
      <c r="L209" s="52"/>
      <c r="M209" s="52"/>
      <c r="N209" s="52">
        <v>5195058.41</v>
      </c>
      <c r="O209" s="52"/>
      <c r="P209" s="52">
        <v>5575703.8899999997</v>
      </c>
      <c r="Q209" s="52"/>
      <c r="R209" s="52"/>
      <c r="S209" s="52"/>
      <c r="T209" s="52"/>
      <c r="U209" s="31">
        <f t="shared" si="24"/>
        <v>2</v>
      </c>
    </row>
    <row r="210" spans="1:22" s="67" customFormat="1" x14ac:dyDescent="0.25">
      <c r="A210" s="62"/>
      <c r="B210" s="62"/>
      <c r="C210" s="63"/>
      <c r="D210" s="64">
        <v>2023</v>
      </c>
      <c r="E210" s="65">
        <f>SUM(F210:T210)</f>
        <v>2607788989.985323</v>
      </c>
      <c r="F210" s="66">
        <f t="shared" ref="F210:T210" si="28">SUM(F211:F470)</f>
        <v>606279217.25774002</v>
      </c>
      <c r="G210" s="66">
        <f t="shared" si="28"/>
        <v>152870558.69502181</v>
      </c>
      <c r="H210" s="66">
        <f t="shared" si="28"/>
        <v>276546116.09782106</v>
      </c>
      <c r="I210" s="66">
        <f t="shared" si="28"/>
        <v>117442471.67780669</v>
      </c>
      <c r="J210" s="66">
        <f t="shared" si="28"/>
        <v>52222227.592335179</v>
      </c>
      <c r="K210" s="66">
        <f t="shared" si="28"/>
        <v>0</v>
      </c>
      <c r="L210" s="66">
        <f t="shared" si="28"/>
        <v>18161236.494967163</v>
      </c>
      <c r="M210" s="66">
        <f t="shared" si="28"/>
        <v>6868490.3575085625</v>
      </c>
      <c r="N210" s="66">
        <f t="shared" si="28"/>
        <v>563212055.29099977</v>
      </c>
      <c r="O210" s="66">
        <f t="shared" si="28"/>
        <v>52128065.96314431</v>
      </c>
      <c r="P210" s="66">
        <f t="shared" si="28"/>
        <v>379673917.56422722</v>
      </c>
      <c r="Q210" s="66">
        <f t="shared" si="28"/>
        <v>254081080.24522433</v>
      </c>
      <c r="R210" s="66">
        <f t="shared" si="28"/>
        <v>44966949.152962148</v>
      </c>
      <c r="S210" s="66">
        <f t="shared" si="28"/>
        <v>3542137.7546112789</v>
      </c>
      <c r="T210" s="66">
        <f t="shared" si="28"/>
        <v>79794465.840952978</v>
      </c>
      <c r="U210" s="66">
        <f>SUM(U212:U468)</f>
        <v>518</v>
      </c>
    </row>
    <row r="211" spans="1:22" x14ac:dyDescent="0.25">
      <c r="A211" s="104">
        <f>+A209+1</f>
        <v>196</v>
      </c>
      <c r="B211" s="105">
        <v>1</v>
      </c>
      <c r="C211" s="106" t="s">
        <v>55</v>
      </c>
      <c r="D211" s="106" t="s">
        <v>454</v>
      </c>
      <c r="E211" s="107">
        <f>SUBTOTAL(9,F211:T211)</f>
        <v>20142166.740000002</v>
      </c>
      <c r="F211" s="84">
        <v>2320624.2799999998</v>
      </c>
      <c r="G211" s="84">
        <v>1208886.8700000001</v>
      </c>
      <c r="H211" s="84"/>
      <c r="I211" s="84">
        <v>480187.06</v>
      </c>
      <c r="J211" s="84">
        <v>0</v>
      </c>
      <c r="K211" s="84"/>
      <c r="L211" s="84"/>
      <c r="M211" s="84">
        <v>0</v>
      </c>
      <c r="N211" s="84">
        <v>4272787.71</v>
      </c>
      <c r="O211" s="84">
        <v>4924704.8499999996</v>
      </c>
      <c r="P211" s="84">
        <v>5939807.0499999998</v>
      </c>
      <c r="Q211" s="84"/>
      <c r="R211" s="84"/>
      <c r="S211" s="85"/>
      <c r="T211" s="108">
        <v>995168.92</v>
      </c>
      <c r="U211" s="31">
        <f>COUNTIF(F211:Q211,"&gt;0")</f>
        <v>6</v>
      </c>
      <c r="V211" s="1" t="s">
        <v>717</v>
      </c>
    </row>
    <row r="212" spans="1:22" x14ac:dyDescent="0.25">
      <c r="A212" s="98">
        <f>+A211+1</f>
        <v>197</v>
      </c>
      <c r="B212" s="99">
        <f>+B211+1</f>
        <v>2</v>
      </c>
      <c r="C212" s="92"/>
      <c r="D212" s="92" t="s">
        <v>564</v>
      </c>
      <c r="E212" s="78">
        <f t="shared" ref="E212:E219" si="29">SUBTOTAL(9,F212:T212)</f>
        <v>5736141.376241859</v>
      </c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>
        <v>5170939</v>
      </c>
      <c r="Q212" s="52"/>
      <c r="R212" s="52">
        <v>409917.87</v>
      </c>
      <c r="S212" s="79"/>
      <c r="T212" s="80">
        <v>155284.50624185865</v>
      </c>
      <c r="U212" s="31">
        <f t="shared" si="24"/>
        <v>1</v>
      </c>
    </row>
    <row r="213" spans="1:22" x14ac:dyDescent="0.25">
      <c r="A213" s="98">
        <f t="shared" ref="A213:A277" si="30">+A212+1</f>
        <v>198</v>
      </c>
      <c r="B213" s="99">
        <f t="shared" ref="B213:B277" si="31">+B212+1</f>
        <v>3</v>
      </c>
      <c r="C213" s="92"/>
      <c r="D213" s="92" t="s">
        <v>565</v>
      </c>
      <c r="E213" s="78">
        <f t="shared" si="29"/>
        <v>11407565.540871266</v>
      </c>
      <c r="F213" s="52"/>
      <c r="G213" s="52"/>
      <c r="H213" s="52">
        <v>3249291.36</v>
      </c>
      <c r="I213" s="52"/>
      <c r="J213" s="52"/>
      <c r="K213" s="52"/>
      <c r="L213" s="52"/>
      <c r="M213" s="52"/>
      <c r="N213" s="52"/>
      <c r="O213" s="52"/>
      <c r="P213" s="52">
        <v>7019342</v>
      </c>
      <c r="Q213" s="52"/>
      <c r="R213" s="52">
        <v>840138.45000000007</v>
      </c>
      <c r="S213" s="79"/>
      <c r="T213" s="80">
        <v>298793.73087126703</v>
      </c>
      <c r="U213" s="31">
        <f t="shared" si="24"/>
        <v>2</v>
      </c>
    </row>
    <row r="214" spans="1:22" x14ac:dyDescent="0.25">
      <c r="A214" s="98">
        <f t="shared" si="30"/>
        <v>199</v>
      </c>
      <c r="B214" s="99">
        <f t="shared" si="31"/>
        <v>4</v>
      </c>
      <c r="C214" s="92"/>
      <c r="D214" s="92" t="s">
        <v>566</v>
      </c>
      <c r="E214" s="78">
        <f t="shared" si="29"/>
        <v>11490103.106160862</v>
      </c>
      <c r="F214" s="52"/>
      <c r="G214" s="52"/>
      <c r="H214" s="52">
        <v>3226858.7</v>
      </c>
      <c r="I214" s="52"/>
      <c r="J214" s="52"/>
      <c r="K214" s="52"/>
      <c r="L214" s="52"/>
      <c r="M214" s="52"/>
      <c r="N214" s="52"/>
      <c r="O214" s="52"/>
      <c r="P214" s="52">
        <v>7111916</v>
      </c>
      <c r="Q214" s="52"/>
      <c r="R214" s="52">
        <v>852470.5</v>
      </c>
      <c r="S214" s="79"/>
      <c r="T214" s="80">
        <v>298857.90616086364</v>
      </c>
      <c r="U214" s="31">
        <f t="shared" si="24"/>
        <v>2</v>
      </c>
    </row>
    <row r="215" spans="1:22" x14ac:dyDescent="0.25">
      <c r="A215" s="98">
        <f t="shared" si="30"/>
        <v>200</v>
      </c>
      <c r="B215" s="99">
        <f t="shared" si="31"/>
        <v>5</v>
      </c>
      <c r="C215" s="92"/>
      <c r="D215" s="92" t="s">
        <v>567</v>
      </c>
      <c r="E215" s="78">
        <f t="shared" si="29"/>
        <v>8312375.0256017661</v>
      </c>
      <c r="F215" s="52"/>
      <c r="G215" s="96"/>
      <c r="H215" s="52">
        <v>2078408.78</v>
      </c>
      <c r="I215" s="96"/>
      <c r="J215" s="52"/>
      <c r="K215" s="52"/>
      <c r="L215" s="52"/>
      <c r="M215" s="52"/>
      <c r="N215" s="96"/>
      <c r="O215" s="96"/>
      <c r="P215" s="52">
        <v>4938522</v>
      </c>
      <c r="Q215" s="52"/>
      <c r="R215" s="52">
        <v>693290.04</v>
      </c>
      <c r="S215" s="79"/>
      <c r="T215" s="80">
        <v>602154.20560176542</v>
      </c>
      <c r="U215" s="31">
        <f t="shared" si="24"/>
        <v>2</v>
      </c>
    </row>
    <row r="216" spans="1:22" x14ac:dyDescent="0.25">
      <c r="A216" s="98">
        <f t="shared" si="30"/>
        <v>201</v>
      </c>
      <c r="B216" s="99">
        <f t="shared" si="31"/>
        <v>6</v>
      </c>
      <c r="C216" s="92" t="s">
        <v>61</v>
      </c>
      <c r="D216" s="92" t="s">
        <v>126</v>
      </c>
      <c r="E216" s="78">
        <f t="shared" si="29"/>
        <v>3192771.5425127186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/>
      <c r="L216" s="52"/>
      <c r="M216" s="52">
        <v>0</v>
      </c>
      <c r="N216" s="52">
        <v>0</v>
      </c>
      <c r="O216" s="52"/>
      <c r="P216" s="52">
        <v>3110879.85</v>
      </c>
      <c r="Q216" s="52"/>
      <c r="R216" s="52"/>
      <c r="S216" s="79"/>
      <c r="T216" s="80">
        <v>81891.69251271851</v>
      </c>
      <c r="U216" s="31">
        <f t="shared" si="24"/>
        <v>1</v>
      </c>
    </row>
    <row r="217" spans="1:22" x14ac:dyDescent="0.25">
      <c r="A217" s="98">
        <f t="shared" si="30"/>
        <v>202</v>
      </c>
      <c r="B217" s="99">
        <f t="shared" si="31"/>
        <v>7</v>
      </c>
      <c r="C217" s="92" t="s">
        <v>61</v>
      </c>
      <c r="D217" s="92" t="s">
        <v>281</v>
      </c>
      <c r="E217" s="78">
        <f t="shared" si="29"/>
        <v>7061196.7887973767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/>
      <c r="L217" s="52"/>
      <c r="M217" s="52">
        <v>0</v>
      </c>
      <c r="N217" s="52">
        <v>0</v>
      </c>
      <c r="O217" s="52">
        <v>6881364.6500000004</v>
      </c>
      <c r="P217" s="52"/>
      <c r="Q217" s="52"/>
      <c r="R217" s="52"/>
      <c r="S217" s="79"/>
      <c r="T217" s="80">
        <v>179832.13879737601</v>
      </c>
      <c r="U217" s="31">
        <f t="shared" si="24"/>
        <v>1</v>
      </c>
      <c r="V217" s="1" t="s">
        <v>717</v>
      </c>
    </row>
    <row r="218" spans="1:22" x14ac:dyDescent="0.25">
      <c r="A218" s="98">
        <f t="shared" si="30"/>
        <v>203</v>
      </c>
      <c r="B218" s="99">
        <f t="shared" si="31"/>
        <v>8</v>
      </c>
      <c r="C218" s="92"/>
      <c r="D218" s="92" t="s">
        <v>600</v>
      </c>
      <c r="E218" s="78">
        <f t="shared" si="29"/>
        <v>21778467.133572862</v>
      </c>
      <c r="F218" s="52"/>
      <c r="G218" s="52"/>
      <c r="H218" s="52"/>
      <c r="I218" s="52"/>
      <c r="J218" s="52"/>
      <c r="K218" s="52"/>
      <c r="L218" s="52"/>
      <c r="M218" s="52"/>
      <c r="N218" s="52">
        <v>12577506.747122848</v>
      </c>
      <c r="O218" s="52"/>
      <c r="P218" s="52">
        <v>6530286.391699004</v>
      </c>
      <c r="Q218" s="52">
        <v>0</v>
      </c>
      <c r="R218" s="52">
        <v>2035040.5872914458</v>
      </c>
      <c r="S218" s="79">
        <v>217784.67133572866</v>
      </c>
      <c r="T218" s="80">
        <v>417848.73612383782</v>
      </c>
      <c r="U218" s="31">
        <f t="shared" si="24"/>
        <v>2</v>
      </c>
    </row>
    <row r="219" spans="1:22" x14ac:dyDescent="0.25">
      <c r="A219" s="98">
        <f t="shared" si="30"/>
        <v>204</v>
      </c>
      <c r="B219" s="99">
        <f t="shared" si="31"/>
        <v>9</v>
      </c>
      <c r="C219" s="92"/>
      <c r="D219" s="92" t="s">
        <v>602</v>
      </c>
      <c r="E219" s="78">
        <f t="shared" si="29"/>
        <v>24576346.384432133</v>
      </c>
      <c r="F219" s="52"/>
      <c r="G219" s="52"/>
      <c r="H219" s="52"/>
      <c r="I219" s="52"/>
      <c r="J219" s="52"/>
      <c r="K219" s="52"/>
      <c r="L219" s="52"/>
      <c r="M219" s="52"/>
      <c r="N219" s="52">
        <v>14193338.795332951</v>
      </c>
      <c r="O219" s="52"/>
      <c r="P219" s="52">
        <v>7369232.1579663381</v>
      </c>
      <c r="Q219" s="52">
        <v>0</v>
      </c>
      <c r="R219" s="52">
        <v>2296482.2121274676</v>
      </c>
      <c r="S219" s="79">
        <v>245763.46384432129</v>
      </c>
      <c r="T219" s="80">
        <v>471529.75516105129</v>
      </c>
      <c r="U219" s="31">
        <f t="shared" si="24"/>
        <v>2</v>
      </c>
    </row>
    <row r="220" spans="1:22" x14ac:dyDescent="0.25">
      <c r="A220" s="98">
        <f t="shared" si="30"/>
        <v>205</v>
      </c>
      <c r="B220" s="99">
        <f t="shared" si="31"/>
        <v>10</v>
      </c>
      <c r="C220" s="92"/>
      <c r="D220" s="92" t="s">
        <v>604</v>
      </c>
      <c r="E220" s="78">
        <f t="shared" ref="E220:E290" si="32">SUBTOTAL(9,F220:T220)</f>
        <v>22966511.338083457</v>
      </c>
      <c r="F220" s="52"/>
      <c r="G220" s="52"/>
      <c r="H220" s="52"/>
      <c r="I220" s="52"/>
      <c r="J220" s="52"/>
      <c r="K220" s="52"/>
      <c r="L220" s="52"/>
      <c r="M220" s="52"/>
      <c r="N220" s="52">
        <v>13263626.385684425</v>
      </c>
      <c r="O220" s="52"/>
      <c r="P220" s="52">
        <v>6886522.1567723183</v>
      </c>
      <c r="Q220" s="52">
        <v>0</v>
      </c>
      <c r="R220" s="52">
        <v>2146054.7445710632</v>
      </c>
      <c r="S220" s="79">
        <v>229665.11338083458</v>
      </c>
      <c r="T220" s="80">
        <v>440642.93767481536</v>
      </c>
      <c r="U220" s="31">
        <f t="shared" ref="U220:U290" si="33">COUNTIF(F220:Q220,"&gt;0")</f>
        <v>2</v>
      </c>
    </row>
    <row r="221" spans="1:22" x14ac:dyDescent="0.25">
      <c r="A221" s="98">
        <f t="shared" si="30"/>
        <v>206</v>
      </c>
      <c r="B221" s="99">
        <f t="shared" si="31"/>
        <v>11</v>
      </c>
      <c r="C221" s="92"/>
      <c r="D221" s="92" t="s">
        <v>606</v>
      </c>
      <c r="E221" s="78">
        <f t="shared" si="32"/>
        <v>22903242.711807746</v>
      </c>
      <c r="F221" s="52"/>
      <c r="G221" s="52"/>
      <c r="H221" s="52"/>
      <c r="I221" s="52"/>
      <c r="J221" s="52"/>
      <c r="K221" s="52"/>
      <c r="L221" s="52"/>
      <c r="M221" s="52"/>
      <c r="N221" s="52">
        <v>13227087.470021382</v>
      </c>
      <c r="O221" s="52"/>
      <c r="P221" s="52">
        <v>6867551.0213542134</v>
      </c>
      <c r="Q221" s="52">
        <v>0</v>
      </c>
      <c r="R221" s="52">
        <v>2140142.7480295449</v>
      </c>
      <c r="S221" s="79">
        <v>229032.42711807747</v>
      </c>
      <c r="T221" s="80">
        <v>439429.04528452666</v>
      </c>
      <c r="U221" s="31">
        <f t="shared" si="33"/>
        <v>2</v>
      </c>
    </row>
    <row r="222" spans="1:22" x14ac:dyDescent="0.25">
      <c r="A222" s="98">
        <f t="shared" si="30"/>
        <v>207</v>
      </c>
      <c r="B222" s="99">
        <f t="shared" si="31"/>
        <v>12</v>
      </c>
      <c r="C222" s="92"/>
      <c r="D222" s="92" t="s">
        <v>607</v>
      </c>
      <c r="E222" s="78">
        <f t="shared" si="32"/>
        <v>22818884.54344013</v>
      </c>
      <c r="F222" s="52"/>
      <c r="G222" s="52"/>
      <c r="H222" s="52"/>
      <c r="I222" s="52"/>
      <c r="J222" s="52"/>
      <c r="K222" s="52"/>
      <c r="L222" s="52"/>
      <c r="M222" s="52"/>
      <c r="N222" s="52">
        <v>13178368.915803995</v>
      </c>
      <c r="O222" s="52"/>
      <c r="P222" s="52">
        <v>6842256.1741300728</v>
      </c>
      <c r="Q222" s="52">
        <v>0</v>
      </c>
      <c r="R222" s="52">
        <v>2132260.0859741876</v>
      </c>
      <c r="S222" s="79">
        <v>228188.8454344013</v>
      </c>
      <c r="T222" s="80">
        <v>437810.52209747501</v>
      </c>
      <c r="U222" s="31">
        <f t="shared" si="33"/>
        <v>2</v>
      </c>
    </row>
    <row r="223" spans="1:22" x14ac:dyDescent="0.25">
      <c r="A223" s="98">
        <f t="shared" si="30"/>
        <v>208</v>
      </c>
      <c r="B223" s="99">
        <f t="shared" si="31"/>
        <v>13</v>
      </c>
      <c r="C223" s="92"/>
      <c r="D223" s="92" t="s">
        <v>608</v>
      </c>
      <c r="E223" s="78">
        <f t="shared" si="32"/>
        <v>15360216.49027008</v>
      </c>
      <c r="F223" s="52"/>
      <c r="G223" s="52"/>
      <c r="H223" s="52"/>
      <c r="I223" s="52"/>
      <c r="J223" s="52"/>
      <c r="K223" s="52"/>
      <c r="L223" s="52"/>
      <c r="M223" s="52"/>
      <c r="N223" s="52">
        <v>8870836.747083094</v>
      </c>
      <c r="O223" s="52"/>
      <c r="P223" s="52">
        <v>4605770.0987289613</v>
      </c>
      <c r="Q223" s="52">
        <v>0</v>
      </c>
      <c r="R223" s="52">
        <v>1435301.3825796675</v>
      </c>
      <c r="S223" s="79">
        <v>153602.16490270081</v>
      </c>
      <c r="T223" s="80">
        <v>294706.0969756571</v>
      </c>
      <c r="U223" s="31">
        <f t="shared" si="33"/>
        <v>2</v>
      </c>
    </row>
    <row r="224" spans="1:22" x14ac:dyDescent="0.25">
      <c r="A224" s="98">
        <f t="shared" si="30"/>
        <v>209</v>
      </c>
      <c r="B224" s="99">
        <f t="shared" si="31"/>
        <v>14</v>
      </c>
      <c r="C224" s="92" t="s">
        <v>546</v>
      </c>
      <c r="D224" s="92" t="s">
        <v>128</v>
      </c>
      <c r="E224" s="78">
        <f t="shared" si="32"/>
        <v>2774182.8301903871</v>
      </c>
      <c r="F224" s="52">
        <v>0</v>
      </c>
      <c r="G224" s="52">
        <v>0</v>
      </c>
      <c r="H224" s="52">
        <v>2714815.3176243128</v>
      </c>
      <c r="I224" s="52">
        <v>0</v>
      </c>
      <c r="J224" s="52">
        <v>0</v>
      </c>
      <c r="K224" s="52"/>
      <c r="L224" s="52"/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/>
      <c r="S224" s="79"/>
      <c r="T224" s="80">
        <v>59367.512566074292</v>
      </c>
      <c r="U224" s="31">
        <f t="shared" si="33"/>
        <v>1</v>
      </c>
    </row>
    <row r="225" spans="1:22" x14ac:dyDescent="0.25">
      <c r="A225" s="98">
        <f t="shared" si="30"/>
        <v>210</v>
      </c>
      <c r="B225" s="99">
        <f t="shared" si="31"/>
        <v>15</v>
      </c>
      <c r="C225" s="92" t="s">
        <v>546</v>
      </c>
      <c r="D225" s="92" t="s">
        <v>129</v>
      </c>
      <c r="E225" s="78">
        <f t="shared" si="32"/>
        <v>1941089.6798392318</v>
      </c>
      <c r="F225" s="52"/>
      <c r="G225" s="52">
        <v>0</v>
      </c>
      <c r="H225" s="52">
        <v>1899550.3606906722</v>
      </c>
      <c r="I225" s="52">
        <v>0</v>
      </c>
      <c r="J225" s="52">
        <v>0</v>
      </c>
      <c r="K225" s="52"/>
      <c r="L225" s="52"/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/>
      <c r="S225" s="79"/>
      <c r="T225" s="80">
        <v>41539.31914855956</v>
      </c>
      <c r="U225" s="31">
        <f t="shared" si="33"/>
        <v>1</v>
      </c>
    </row>
    <row r="226" spans="1:22" x14ac:dyDescent="0.25">
      <c r="A226" s="98">
        <f t="shared" si="30"/>
        <v>211</v>
      </c>
      <c r="B226" s="99">
        <f t="shared" si="31"/>
        <v>16</v>
      </c>
      <c r="C226" s="92" t="s">
        <v>546</v>
      </c>
      <c r="D226" s="92" t="s">
        <v>132</v>
      </c>
      <c r="E226" s="78">
        <f t="shared" si="32"/>
        <v>3942804.3934862674</v>
      </c>
      <c r="F226" s="52"/>
      <c r="G226" s="52"/>
      <c r="H226" s="52">
        <v>3492077.6109207738</v>
      </c>
      <c r="I226" s="52"/>
      <c r="J226" s="52">
        <v>0</v>
      </c>
      <c r="K226" s="52"/>
      <c r="L226" s="52"/>
      <c r="M226" s="52">
        <v>0</v>
      </c>
      <c r="N226" s="52">
        <v>0</v>
      </c>
      <c r="O226" s="52">
        <v>0</v>
      </c>
      <c r="P226" s="52">
        <v>0</v>
      </c>
      <c r="Q226" s="52">
        <v>0</v>
      </c>
      <c r="R226" s="52"/>
      <c r="S226" s="79"/>
      <c r="T226" s="80">
        <v>450726.78256549343</v>
      </c>
      <c r="U226" s="31">
        <f t="shared" si="33"/>
        <v>1</v>
      </c>
    </row>
    <row r="227" spans="1:22" x14ac:dyDescent="0.25">
      <c r="A227" s="98">
        <f t="shared" si="30"/>
        <v>212</v>
      </c>
      <c r="B227" s="99">
        <f t="shared" si="31"/>
        <v>17</v>
      </c>
      <c r="C227" s="92" t="s">
        <v>546</v>
      </c>
      <c r="D227" s="92" t="s">
        <v>130</v>
      </c>
      <c r="E227" s="78">
        <f t="shared" si="32"/>
        <v>2933317.4926648322</v>
      </c>
      <c r="F227" s="52">
        <v>0</v>
      </c>
      <c r="G227" s="52">
        <v>0</v>
      </c>
      <c r="H227" s="52">
        <v>2870544.4983218047</v>
      </c>
      <c r="I227" s="52">
        <v>0</v>
      </c>
      <c r="J227" s="52">
        <v>0</v>
      </c>
      <c r="K227" s="52"/>
      <c r="L227" s="52"/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/>
      <c r="S227" s="79"/>
      <c r="T227" s="80">
        <v>62772.994343027407</v>
      </c>
      <c r="U227" s="31">
        <f t="shared" si="33"/>
        <v>1</v>
      </c>
    </row>
    <row r="228" spans="1:22" x14ac:dyDescent="0.25">
      <c r="A228" s="98">
        <f t="shared" si="30"/>
        <v>213</v>
      </c>
      <c r="B228" s="99">
        <f t="shared" si="31"/>
        <v>18</v>
      </c>
      <c r="C228" s="92" t="s">
        <v>546</v>
      </c>
      <c r="D228" s="92" t="s">
        <v>282</v>
      </c>
      <c r="E228" s="78">
        <f t="shared" si="32"/>
        <v>6651991.1786065921</v>
      </c>
      <c r="F228" s="52"/>
      <c r="G228" s="52"/>
      <c r="H228" s="52">
        <v>6509638.5673844106</v>
      </c>
      <c r="I228" s="52"/>
      <c r="J228" s="52"/>
      <c r="K228" s="52"/>
      <c r="L228" s="52"/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/>
      <c r="S228" s="79"/>
      <c r="T228" s="80">
        <v>142352.61122218109</v>
      </c>
      <c r="U228" s="31">
        <f t="shared" si="33"/>
        <v>1</v>
      </c>
    </row>
    <row r="229" spans="1:22" x14ac:dyDescent="0.25">
      <c r="A229" s="98">
        <f t="shared" si="30"/>
        <v>214</v>
      </c>
      <c r="B229" s="99">
        <f t="shared" si="31"/>
        <v>19</v>
      </c>
      <c r="C229" s="92" t="s">
        <v>546</v>
      </c>
      <c r="D229" s="92" t="s">
        <v>134</v>
      </c>
      <c r="E229" s="78">
        <f t="shared" si="32"/>
        <v>2815397.6870522881</v>
      </c>
      <c r="F229" s="52"/>
      <c r="G229" s="52"/>
      <c r="H229" s="52">
        <v>2755148.176549369</v>
      </c>
      <c r="I229" s="52"/>
      <c r="J229" s="52"/>
      <c r="K229" s="52"/>
      <c r="L229" s="52"/>
      <c r="M229" s="52">
        <v>0</v>
      </c>
      <c r="N229" s="52">
        <v>0</v>
      </c>
      <c r="O229" s="52"/>
      <c r="P229" s="52">
        <v>0</v>
      </c>
      <c r="Q229" s="52">
        <v>0</v>
      </c>
      <c r="R229" s="52"/>
      <c r="S229" s="79"/>
      <c r="T229" s="80">
        <v>60249.510502918965</v>
      </c>
      <c r="U229" s="31">
        <f t="shared" si="33"/>
        <v>1</v>
      </c>
    </row>
    <row r="230" spans="1:22" x14ac:dyDescent="0.25">
      <c r="A230" s="98">
        <f t="shared" si="30"/>
        <v>215</v>
      </c>
      <c r="B230" s="99">
        <f t="shared" si="31"/>
        <v>20</v>
      </c>
      <c r="C230" s="92" t="s">
        <v>546</v>
      </c>
      <c r="D230" s="92" t="s">
        <v>283</v>
      </c>
      <c r="E230" s="78">
        <f t="shared" si="32"/>
        <v>5085565.8713689661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/>
      <c r="L230" s="52"/>
      <c r="M230" s="52">
        <v>0</v>
      </c>
      <c r="N230" s="52">
        <v>0</v>
      </c>
      <c r="O230" s="52">
        <v>0</v>
      </c>
      <c r="P230" s="52">
        <v>4644971.0999999996</v>
      </c>
      <c r="Q230" s="52">
        <v>0</v>
      </c>
      <c r="R230" s="96"/>
      <c r="S230" s="96"/>
      <c r="T230" s="80">
        <v>440594.77136896638</v>
      </c>
      <c r="U230" s="31">
        <f t="shared" si="33"/>
        <v>1</v>
      </c>
      <c r="V230" s="1" t="s">
        <v>717</v>
      </c>
    </row>
    <row r="231" spans="1:22" x14ac:dyDescent="0.25">
      <c r="A231" s="98">
        <f t="shared" si="30"/>
        <v>216</v>
      </c>
      <c r="B231" s="99">
        <f t="shared" si="31"/>
        <v>21</v>
      </c>
      <c r="C231" s="92"/>
      <c r="D231" s="92" t="s">
        <v>759</v>
      </c>
      <c r="E231" s="78">
        <f t="shared" si="32"/>
        <v>29033939.039601605</v>
      </c>
      <c r="F231" s="52"/>
      <c r="G231" s="52"/>
      <c r="H231" s="52"/>
      <c r="I231" s="52"/>
      <c r="J231" s="52"/>
      <c r="K231" s="52"/>
      <c r="L231" s="52"/>
      <c r="M231" s="52"/>
      <c r="N231" s="52">
        <v>25571351.469738718</v>
      </c>
      <c r="O231" s="52">
        <v>0</v>
      </c>
      <c r="P231" s="52"/>
      <c r="Q231" s="52"/>
      <c r="R231" s="96">
        <v>2613054.5135641443</v>
      </c>
      <c r="S231" s="96">
        <v>290339.39039601607</v>
      </c>
      <c r="T231" s="80">
        <v>559193.66590272693</v>
      </c>
      <c r="U231" s="31"/>
    </row>
    <row r="232" spans="1:22" x14ac:dyDescent="0.25">
      <c r="A232" s="98">
        <f t="shared" si="30"/>
        <v>217</v>
      </c>
      <c r="B232" s="99">
        <f t="shared" si="31"/>
        <v>22</v>
      </c>
      <c r="C232" s="92" t="s">
        <v>546</v>
      </c>
      <c r="D232" s="92" t="s">
        <v>44</v>
      </c>
      <c r="E232" s="78">
        <f t="shared" si="32"/>
        <v>3925263.292793856</v>
      </c>
      <c r="F232" s="52">
        <v>0</v>
      </c>
      <c r="G232" s="52">
        <v>0</v>
      </c>
      <c r="H232" s="52">
        <v>3841262.6583280675</v>
      </c>
      <c r="I232" s="52">
        <v>0</v>
      </c>
      <c r="J232" s="52">
        <v>0</v>
      </c>
      <c r="K232" s="52"/>
      <c r="L232" s="52"/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/>
      <c r="S232" s="79"/>
      <c r="T232" s="80">
        <v>84000.634465788535</v>
      </c>
      <c r="U232" s="31">
        <f t="shared" si="33"/>
        <v>1</v>
      </c>
    </row>
    <row r="233" spans="1:22" x14ac:dyDescent="0.25">
      <c r="A233" s="98">
        <f t="shared" si="30"/>
        <v>218</v>
      </c>
      <c r="B233" s="99">
        <f t="shared" si="31"/>
        <v>23</v>
      </c>
      <c r="C233" s="92" t="s">
        <v>546</v>
      </c>
      <c r="D233" s="92" t="s">
        <v>137</v>
      </c>
      <c r="E233" s="78">
        <f t="shared" si="32"/>
        <v>34187098.075670823</v>
      </c>
      <c r="F233" s="52">
        <v>24967938.10343796</v>
      </c>
      <c r="G233" s="52">
        <v>0</v>
      </c>
      <c r="H233" s="52">
        <v>7378265.4321645685</v>
      </c>
      <c r="I233" s="52">
        <v>0</v>
      </c>
      <c r="J233" s="52">
        <v>0</v>
      </c>
      <c r="K233" s="52"/>
      <c r="L233" s="52">
        <v>1109290.6412489424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/>
      <c r="S233" s="79"/>
      <c r="T233" s="80">
        <v>731603.89881935576</v>
      </c>
      <c r="U233" s="31">
        <f t="shared" si="33"/>
        <v>3</v>
      </c>
    </row>
    <row r="234" spans="1:22" x14ac:dyDescent="0.25">
      <c r="A234" s="98">
        <f t="shared" si="30"/>
        <v>219</v>
      </c>
      <c r="B234" s="99">
        <f t="shared" si="31"/>
        <v>24</v>
      </c>
      <c r="C234" s="92" t="s">
        <v>546</v>
      </c>
      <c r="D234" s="92" t="s">
        <v>142</v>
      </c>
      <c r="E234" s="78">
        <f t="shared" si="32"/>
        <v>4356885.5964561403</v>
      </c>
      <c r="F234" s="52">
        <v>3825570</v>
      </c>
      <c r="G234" s="52"/>
      <c r="H234" s="52"/>
      <c r="I234" s="52">
        <v>0</v>
      </c>
      <c r="J234" s="52">
        <v>0</v>
      </c>
      <c r="K234" s="52"/>
      <c r="L234" s="52"/>
      <c r="M234" s="52"/>
      <c r="N234" s="52"/>
      <c r="O234" s="52">
        <v>0</v>
      </c>
      <c r="P234" s="52">
        <v>0</v>
      </c>
      <c r="Q234" s="52">
        <v>0</v>
      </c>
      <c r="R234" s="52"/>
      <c r="S234" s="79"/>
      <c r="T234" s="80">
        <v>531315.59645614028</v>
      </c>
      <c r="U234" s="31">
        <f t="shared" si="33"/>
        <v>1</v>
      </c>
      <c r="V234" s="1" t="s">
        <v>717</v>
      </c>
    </row>
    <row r="235" spans="1:22" x14ac:dyDescent="0.25">
      <c r="A235" s="98">
        <f t="shared" si="30"/>
        <v>220</v>
      </c>
      <c r="B235" s="99">
        <f t="shared" si="31"/>
        <v>25</v>
      </c>
      <c r="C235" s="92" t="s">
        <v>546</v>
      </c>
      <c r="D235" s="92" t="s">
        <v>287</v>
      </c>
      <c r="E235" s="78">
        <f t="shared" si="32"/>
        <v>5964947.0233067526</v>
      </c>
      <c r="F235" s="52"/>
      <c r="G235" s="52"/>
      <c r="H235" s="52">
        <v>5837297.1570079876</v>
      </c>
      <c r="I235" s="52"/>
      <c r="J235" s="52"/>
      <c r="K235" s="52"/>
      <c r="L235" s="52"/>
      <c r="M235" s="52"/>
      <c r="N235" s="52"/>
      <c r="O235" s="52"/>
      <c r="P235" s="52">
        <v>0</v>
      </c>
      <c r="Q235" s="52">
        <v>0</v>
      </c>
      <c r="R235" s="52"/>
      <c r="S235" s="79"/>
      <c r="T235" s="80">
        <v>127649.86629876452</v>
      </c>
      <c r="U235" s="31">
        <f t="shared" si="33"/>
        <v>1</v>
      </c>
    </row>
    <row r="236" spans="1:22" x14ac:dyDescent="0.25">
      <c r="A236" s="98">
        <f t="shared" si="30"/>
        <v>221</v>
      </c>
      <c r="B236" s="99">
        <f t="shared" si="31"/>
        <v>26</v>
      </c>
      <c r="C236" s="92" t="s">
        <v>546</v>
      </c>
      <c r="D236" s="92" t="s">
        <v>288</v>
      </c>
      <c r="E236" s="78">
        <f t="shared" si="32"/>
        <v>4916517.9743421944</v>
      </c>
      <c r="F236" s="52"/>
      <c r="G236" s="52"/>
      <c r="H236" s="52"/>
      <c r="I236" s="52"/>
      <c r="J236" s="52">
        <v>0</v>
      </c>
      <c r="K236" s="52"/>
      <c r="L236" s="52"/>
      <c r="M236" s="52">
        <v>0</v>
      </c>
      <c r="N236" s="52">
        <v>0</v>
      </c>
      <c r="O236" s="52">
        <v>3968655.74</v>
      </c>
      <c r="P236" s="52">
        <v>0</v>
      </c>
      <c r="Q236" s="52">
        <v>0</v>
      </c>
      <c r="R236" s="52"/>
      <c r="S236" s="79"/>
      <c r="T236" s="80">
        <v>947862.23434219416</v>
      </c>
      <c r="U236" s="31">
        <f t="shared" si="33"/>
        <v>1</v>
      </c>
      <c r="V236" s="1" t="s">
        <v>717</v>
      </c>
    </row>
    <row r="237" spans="1:22" x14ac:dyDescent="0.25">
      <c r="A237" s="98">
        <f t="shared" si="30"/>
        <v>222</v>
      </c>
      <c r="B237" s="99">
        <f t="shared" si="31"/>
        <v>27</v>
      </c>
      <c r="C237" s="92" t="s">
        <v>546</v>
      </c>
      <c r="D237" s="92" t="s">
        <v>291</v>
      </c>
      <c r="E237" s="78">
        <f t="shared" si="32"/>
        <v>2204474.695667712</v>
      </c>
      <c r="F237" s="52"/>
      <c r="G237" s="52"/>
      <c r="H237" s="52">
        <v>2157298.9371804232</v>
      </c>
      <c r="I237" s="52"/>
      <c r="J237" s="52">
        <v>0</v>
      </c>
      <c r="K237" s="52"/>
      <c r="L237" s="52"/>
      <c r="M237" s="52">
        <v>0</v>
      </c>
      <c r="N237" s="52">
        <v>0</v>
      </c>
      <c r="O237" s="52"/>
      <c r="P237" s="52">
        <v>0</v>
      </c>
      <c r="Q237" s="52">
        <v>0</v>
      </c>
      <c r="R237" s="52"/>
      <c r="S237" s="79"/>
      <c r="T237" s="80">
        <v>47175.758487289037</v>
      </c>
      <c r="U237" s="31">
        <f t="shared" si="33"/>
        <v>1</v>
      </c>
    </row>
    <row r="238" spans="1:22" x14ac:dyDescent="0.25">
      <c r="A238" s="98">
        <f t="shared" si="30"/>
        <v>223</v>
      </c>
      <c r="B238" s="99">
        <f t="shared" si="31"/>
        <v>28</v>
      </c>
      <c r="C238" s="92" t="s">
        <v>546</v>
      </c>
      <c r="D238" s="92" t="s">
        <v>292</v>
      </c>
      <c r="E238" s="78">
        <f t="shared" si="32"/>
        <v>1338332.7178491487</v>
      </c>
      <c r="F238" s="52"/>
      <c r="G238" s="52"/>
      <c r="H238" s="52"/>
      <c r="I238" s="52"/>
      <c r="J238" s="52"/>
      <c r="K238" s="52"/>
      <c r="L238" s="52"/>
      <c r="M238" s="52">
        <v>0</v>
      </c>
      <c r="N238" s="52">
        <v>0</v>
      </c>
      <c r="O238" s="52">
        <v>1088656.8700000001</v>
      </c>
      <c r="P238" s="52">
        <v>0</v>
      </c>
      <c r="Q238" s="52">
        <v>0</v>
      </c>
      <c r="R238" s="52"/>
      <c r="S238" s="79"/>
      <c r="T238" s="80">
        <v>249675.84784914847</v>
      </c>
      <c r="U238" s="31">
        <f t="shared" si="33"/>
        <v>1</v>
      </c>
      <c r="V238" s="1" t="s">
        <v>717</v>
      </c>
    </row>
    <row r="239" spans="1:22" x14ac:dyDescent="0.25">
      <c r="A239" s="98">
        <f t="shared" si="30"/>
        <v>224</v>
      </c>
      <c r="B239" s="99">
        <f t="shared" si="31"/>
        <v>29</v>
      </c>
      <c r="C239" s="92" t="s">
        <v>546</v>
      </c>
      <c r="D239" s="92" t="s">
        <v>293</v>
      </c>
      <c r="E239" s="78">
        <f t="shared" si="32"/>
        <v>2354342.2921141018</v>
      </c>
      <c r="F239" s="52"/>
      <c r="G239" s="52"/>
      <c r="H239" s="52">
        <v>1971493.3699526463</v>
      </c>
      <c r="I239" s="52"/>
      <c r="J239" s="52">
        <v>0</v>
      </c>
      <c r="K239" s="52"/>
      <c r="L239" s="52"/>
      <c r="M239" s="52">
        <v>0</v>
      </c>
      <c r="N239" s="52">
        <v>0</v>
      </c>
      <c r="O239" s="52"/>
      <c r="P239" s="52">
        <v>0</v>
      </c>
      <c r="Q239" s="52">
        <v>0</v>
      </c>
      <c r="R239" s="52"/>
      <c r="S239" s="79"/>
      <c r="T239" s="80">
        <v>382848.92216145538</v>
      </c>
      <c r="U239" s="31">
        <f t="shared" si="33"/>
        <v>1</v>
      </c>
    </row>
    <row r="240" spans="1:22" x14ac:dyDescent="0.25">
      <c r="A240" s="98">
        <f t="shared" si="30"/>
        <v>225</v>
      </c>
      <c r="B240" s="99">
        <f t="shared" si="31"/>
        <v>30</v>
      </c>
      <c r="C240" s="92" t="s">
        <v>546</v>
      </c>
      <c r="D240" s="92" t="s">
        <v>297</v>
      </c>
      <c r="E240" s="78">
        <f t="shared" si="32"/>
        <v>1852088.6992158722</v>
      </c>
      <c r="F240" s="52"/>
      <c r="G240" s="52"/>
      <c r="H240" s="52">
        <v>1812454.0010526525</v>
      </c>
      <c r="I240" s="52"/>
      <c r="J240" s="52"/>
      <c r="K240" s="52"/>
      <c r="L240" s="52"/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/>
      <c r="S240" s="79"/>
      <c r="T240" s="80">
        <v>39634.698163219669</v>
      </c>
      <c r="U240" s="31">
        <f t="shared" si="33"/>
        <v>1</v>
      </c>
    </row>
    <row r="241" spans="1:21" x14ac:dyDescent="0.25">
      <c r="A241" s="98">
        <f t="shared" si="30"/>
        <v>226</v>
      </c>
      <c r="B241" s="99">
        <f t="shared" si="31"/>
        <v>31</v>
      </c>
      <c r="C241" s="92" t="s">
        <v>546</v>
      </c>
      <c r="D241" s="92" t="s">
        <v>298</v>
      </c>
      <c r="E241" s="78">
        <f t="shared" si="32"/>
        <v>3347402.022785434</v>
      </c>
      <c r="F241" s="52"/>
      <c r="G241" s="52"/>
      <c r="H241" s="52">
        <v>3275767.6194978259</v>
      </c>
      <c r="I241" s="52"/>
      <c r="J241" s="52"/>
      <c r="K241" s="52"/>
      <c r="L241" s="52"/>
      <c r="M241" s="52"/>
      <c r="N241" s="52"/>
      <c r="O241" s="52">
        <v>0</v>
      </c>
      <c r="P241" s="52">
        <v>0</v>
      </c>
      <c r="Q241" s="52">
        <v>0</v>
      </c>
      <c r="R241" s="52"/>
      <c r="S241" s="79"/>
      <c r="T241" s="80">
        <v>71634.403287608293</v>
      </c>
      <c r="U241" s="31">
        <f t="shared" si="33"/>
        <v>1</v>
      </c>
    </row>
    <row r="242" spans="1:21" x14ac:dyDescent="0.25">
      <c r="A242" s="98">
        <f t="shared" si="30"/>
        <v>227</v>
      </c>
      <c r="B242" s="99">
        <f t="shared" si="31"/>
        <v>32</v>
      </c>
      <c r="C242" s="92" t="s">
        <v>546</v>
      </c>
      <c r="D242" s="92" t="s">
        <v>154</v>
      </c>
      <c r="E242" s="78">
        <f t="shared" si="32"/>
        <v>5076500.6375817275</v>
      </c>
      <c r="F242" s="52"/>
      <c r="G242" s="52"/>
      <c r="H242" s="52">
        <v>4496173.9029232748</v>
      </c>
      <c r="I242" s="52"/>
      <c r="J242" s="52">
        <v>0</v>
      </c>
      <c r="K242" s="52"/>
      <c r="L242" s="52"/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/>
      <c r="S242" s="79"/>
      <c r="T242" s="80">
        <v>580326.73465845292</v>
      </c>
      <c r="U242" s="31">
        <f t="shared" si="33"/>
        <v>1</v>
      </c>
    </row>
    <row r="243" spans="1:21" x14ac:dyDescent="0.25">
      <c r="A243" s="98">
        <f t="shared" si="30"/>
        <v>228</v>
      </c>
      <c r="B243" s="99">
        <f t="shared" si="31"/>
        <v>33</v>
      </c>
      <c r="C243" s="92" t="s">
        <v>546</v>
      </c>
      <c r="D243" s="92" t="s">
        <v>156</v>
      </c>
      <c r="E243" s="78">
        <f t="shared" si="32"/>
        <v>3746079.1046375427</v>
      </c>
      <c r="F243" s="52">
        <v>0</v>
      </c>
      <c r="G243" s="52">
        <v>0</v>
      </c>
      <c r="H243" s="52">
        <v>3665913.0117982994</v>
      </c>
      <c r="I243" s="52">
        <v>0</v>
      </c>
      <c r="J243" s="52">
        <v>0</v>
      </c>
      <c r="K243" s="52"/>
      <c r="L243" s="52"/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/>
      <c r="S243" s="79"/>
      <c r="T243" s="80">
        <v>80166.092839243414</v>
      </c>
      <c r="U243" s="31">
        <f t="shared" si="33"/>
        <v>1</v>
      </c>
    </row>
    <row r="244" spans="1:21" x14ac:dyDescent="0.25">
      <c r="A244" s="98">
        <f t="shared" si="30"/>
        <v>229</v>
      </c>
      <c r="B244" s="99">
        <f t="shared" si="31"/>
        <v>34</v>
      </c>
      <c r="C244" s="92" t="s">
        <v>546</v>
      </c>
      <c r="D244" s="92" t="s">
        <v>301</v>
      </c>
      <c r="E244" s="78">
        <f t="shared" si="32"/>
        <v>5935901.4009709377</v>
      </c>
      <c r="F244" s="52">
        <v>5754660.8418093584</v>
      </c>
      <c r="G244" s="52"/>
      <c r="H244" s="52">
        <v>0</v>
      </c>
      <c r="I244" s="52">
        <v>0</v>
      </c>
      <c r="J244" s="52">
        <v>0</v>
      </c>
      <c r="K244" s="52"/>
      <c r="L244" s="52"/>
      <c r="M244" s="52"/>
      <c r="N244" s="52"/>
      <c r="O244" s="52"/>
      <c r="P244" s="52"/>
      <c r="Q244" s="52">
        <v>0</v>
      </c>
      <c r="R244" s="52"/>
      <c r="S244" s="79"/>
      <c r="T244" s="80">
        <v>181240.55916157967</v>
      </c>
      <c r="U244" s="31">
        <f t="shared" si="33"/>
        <v>1</v>
      </c>
    </row>
    <row r="245" spans="1:21" x14ac:dyDescent="0.25">
      <c r="A245" s="98">
        <f t="shared" si="30"/>
        <v>230</v>
      </c>
      <c r="B245" s="99">
        <f t="shared" si="31"/>
        <v>35</v>
      </c>
      <c r="C245" s="92" t="s">
        <v>546</v>
      </c>
      <c r="D245" s="92" t="s">
        <v>302</v>
      </c>
      <c r="E245" s="78">
        <f t="shared" si="32"/>
        <v>41702387.5</v>
      </c>
      <c r="F245" s="52">
        <v>10425186.939999999</v>
      </c>
      <c r="G245" s="52">
        <v>4510570.45</v>
      </c>
      <c r="H245" s="52">
        <v>0</v>
      </c>
      <c r="I245" s="52">
        <v>0</v>
      </c>
      <c r="J245" s="52">
        <v>0</v>
      </c>
      <c r="K245" s="52"/>
      <c r="L245" s="52">
        <v>397015.54</v>
      </c>
      <c r="M245" s="52">
        <v>0</v>
      </c>
      <c r="N245" s="52">
        <v>17477225.23</v>
      </c>
      <c r="O245" s="52">
        <v>7999958.25</v>
      </c>
      <c r="P245" s="52">
        <v>0</v>
      </c>
      <c r="Q245" s="52">
        <v>0</v>
      </c>
      <c r="R245" s="52"/>
      <c r="S245" s="79"/>
      <c r="T245" s="80">
        <v>892431.09</v>
      </c>
      <c r="U245" s="31">
        <f t="shared" si="33"/>
        <v>5</v>
      </c>
    </row>
    <row r="246" spans="1:21" x14ac:dyDescent="0.25">
      <c r="A246" s="98">
        <f t="shared" si="30"/>
        <v>231</v>
      </c>
      <c r="B246" s="99">
        <f t="shared" si="31"/>
        <v>36</v>
      </c>
      <c r="C246" s="92" t="s">
        <v>546</v>
      </c>
      <c r="D246" s="92" t="s">
        <v>303</v>
      </c>
      <c r="E246" s="78">
        <f t="shared" si="32"/>
        <v>18498158.429174457</v>
      </c>
      <c r="F246" s="52">
        <v>9987277.6916511413</v>
      </c>
      <c r="G246" s="52">
        <v>0</v>
      </c>
      <c r="H246" s="52">
        <v>3500633.098855949</v>
      </c>
      <c r="I246" s="52">
        <v>4233998.4929506173</v>
      </c>
      <c r="J246" s="52">
        <v>0</v>
      </c>
      <c r="K246" s="52"/>
      <c r="L246" s="52">
        <v>380388.55533241422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/>
      <c r="S246" s="79"/>
      <c r="T246" s="80">
        <v>395860.59038433328</v>
      </c>
      <c r="U246" s="31">
        <f t="shared" si="33"/>
        <v>4</v>
      </c>
    </row>
    <row r="247" spans="1:21" x14ac:dyDescent="0.25">
      <c r="A247" s="98">
        <f t="shared" si="30"/>
        <v>232</v>
      </c>
      <c r="B247" s="99">
        <f t="shared" si="31"/>
        <v>37</v>
      </c>
      <c r="C247" s="92" t="s">
        <v>546</v>
      </c>
      <c r="D247" s="92" t="s">
        <v>304</v>
      </c>
      <c r="E247" s="78">
        <f t="shared" si="32"/>
        <v>18345600.889129095</v>
      </c>
      <c r="F247" s="52">
        <v>9904894.5340016168</v>
      </c>
      <c r="G247" s="52">
        <v>0</v>
      </c>
      <c r="H247" s="52">
        <v>3471938.1437459388</v>
      </c>
      <c r="I247" s="52">
        <v>4198901.8708705176</v>
      </c>
      <c r="J247" s="52">
        <v>0</v>
      </c>
      <c r="K247" s="52"/>
      <c r="L247" s="52">
        <v>377270.48148366035</v>
      </c>
      <c r="M247" s="52">
        <v>0</v>
      </c>
      <c r="N247" s="52">
        <v>0</v>
      </c>
      <c r="O247" s="52">
        <v>0</v>
      </c>
      <c r="P247" s="52">
        <v>0</v>
      </c>
      <c r="Q247" s="52">
        <v>0</v>
      </c>
      <c r="R247" s="52"/>
      <c r="S247" s="79"/>
      <c r="T247" s="80">
        <v>392595.8590273626</v>
      </c>
      <c r="U247" s="31">
        <f t="shared" si="33"/>
        <v>4</v>
      </c>
    </row>
    <row r="248" spans="1:21" x14ac:dyDescent="0.25">
      <c r="A248" s="98">
        <f t="shared" si="30"/>
        <v>233</v>
      </c>
      <c r="B248" s="99">
        <f t="shared" si="31"/>
        <v>38</v>
      </c>
      <c r="C248" s="92" t="s">
        <v>546</v>
      </c>
      <c r="D248" s="92" t="s">
        <v>305</v>
      </c>
      <c r="E248" s="78">
        <f t="shared" si="32"/>
        <v>18417459.107653033</v>
      </c>
      <c r="F248" s="52">
        <v>9966368.6576054357</v>
      </c>
      <c r="G248" s="52">
        <v>0</v>
      </c>
      <c r="H248" s="52">
        <v>3475648.0455939346</v>
      </c>
      <c r="I248" s="52">
        <v>4203635.1697849901</v>
      </c>
      <c r="J248" s="52">
        <v>0</v>
      </c>
      <c r="K248" s="52"/>
      <c r="L248" s="52">
        <v>377673.60976489773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/>
      <c r="S248" s="79"/>
      <c r="T248" s="80">
        <v>394133.62490377499</v>
      </c>
      <c r="U248" s="31">
        <f t="shared" si="33"/>
        <v>4</v>
      </c>
    </row>
    <row r="249" spans="1:21" x14ac:dyDescent="0.25">
      <c r="A249" s="98">
        <f t="shared" si="30"/>
        <v>234</v>
      </c>
      <c r="B249" s="99">
        <f t="shared" si="31"/>
        <v>39</v>
      </c>
      <c r="C249" s="92"/>
      <c r="D249" s="92" t="s">
        <v>760</v>
      </c>
      <c r="E249" s="78">
        <f t="shared" si="32"/>
        <v>10844684.448000001</v>
      </c>
      <c r="F249" s="52"/>
      <c r="G249" s="52"/>
      <c r="H249" s="52"/>
      <c r="I249" s="52"/>
      <c r="J249" s="52"/>
      <c r="K249" s="52"/>
      <c r="L249" s="52"/>
      <c r="M249" s="52"/>
      <c r="N249" s="52"/>
      <c r="O249" s="52">
        <v>9445221.2987233922</v>
      </c>
      <c r="P249" s="52"/>
      <c r="Q249" s="52"/>
      <c r="R249" s="52">
        <v>1084468.4448000002</v>
      </c>
      <c r="S249" s="79">
        <v>108446.84448000001</v>
      </c>
      <c r="T249" s="80">
        <v>206547.85999660802</v>
      </c>
      <c r="U249" s="31"/>
    </row>
    <row r="250" spans="1:21" x14ac:dyDescent="0.25">
      <c r="A250" s="98">
        <f t="shared" si="30"/>
        <v>235</v>
      </c>
      <c r="B250" s="99">
        <f t="shared" si="31"/>
        <v>40</v>
      </c>
      <c r="C250" s="92"/>
      <c r="D250" s="92" t="s">
        <v>761</v>
      </c>
      <c r="E250" s="78">
        <f t="shared" si="32"/>
        <v>11234559.024000002</v>
      </c>
      <c r="F250" s="52"/>
      <c r="G250" s="52"/>
      <c r="H250" s="52"/>
      <c r="I250" s="52"/>
      <c r="J250" s="52"/>
      <c r="K250" s="52"/>
      <c r="L250" s="52"/>
      <c r="M250" s="52"/>
      <c r="N250" s="52"/>
      <c r="O250" s="52">
        <v>9784784.1201888975</v>
      </c>
      <c r="P250" s="52"/>
      <c r="Q250" s="52"/>
      <c r="R250" s="52">
        <v>1123455.9024000003</v>
      </c>
      <c r="S250" s="79">
        <v>112345.59024000002</v>
      </c>
      <c r="T250" s="80">
        <v>213973.41117110406</v>
      </c>
      <c r="U250" s="31"/>
    </row>
    <row r="251" spans="1:21" x14ac:dyDescent="0.25">
      <c r="A251" s="98">
        <f t="shared" si="30"/>
        <v>236</v>
      </c>
      <c r="B251" s="99">
        <f t="shared" si="31"/>
        <v>41</v>
      </c>
      <c r="C251" s="92"/>
      <c r="D251" s="92" t="s">
        <v>594</v>
      </c>
      <c r="E251" s="78">
        <f t="shared" si="32"/>
        <v>11280046.000319112</v>
      </c>
      <c r="F251" s="52">
        <v>6799089.6135530761</v>
      </c>
      <c r="G251" s="52"/>
      <c r="H251" s="52">
        <v>2042435.9517245644</v>
      </c>
      <c r="I251" s="52">
        <v>1151848.7610665632</v>
      </c>
      <c r="J251" s="52"/>
      <c r="K251" s="52"/>
      <c r="L251" s="52">
        <v>295198.03432807833</v>
      </c>
      <c r="M251" s="52"/>
      <c r="N251" s="52"/>
      <c r="O251" s="52"/>
      <c r="P251" s="52"/>
      <c r="Q251" s="52"/>
      <c r="R251" s="52">
        <v>766483.4</v>
      </c>
      <c r="S251" s="79"/>
      <c r="T251" s="80">
        <v>224990.239646829</v>
      </c>
      <c r="U251" s="31">
        <f t="shared" si="33"/>
        <v>4</v>
      </c>
    </row>
    <row r="252" spans="1:21" x14ac:dyDescent="0.25">
      <c r="A252" s="98">
        <f t="shared" si="30"/>
        <v>237</v>
      </c>
      <c r="B252" s="99">
        <f t="shared" si="31"/>
        <v>42</v>
      </c>
      <c r="C252" s="92" t="s">
        <v>546</v>
      </c>
      <c r="D252" s="92" t="s">
        <v>308</v>
      </c>
      <c r="E252" s="78">
        <f t="shared" si="32"/>
        <v>11736958.542351823</v>
      </c>
      <c r="F252" s="52">
        <v>6602013.7682673624</v>
      </c>
      <c r="G252" s="52"/>
      <c r="H252" s="52"/>
      <c r="I252" s="52"/>
      <c r="J252" s="52">
        <v>0</v>
      </c>
      <c r="K252" s="52"/>
      <c r="L252" s="52">
        <v>293318.25704611279</v>
      </c>
      <c r="M252" s="52">
        <v>0</v>
      </c>
      <c r="N252" s="52">
        <v>0</v>
      </c>
      <c r="O252" s="52">
        <v>4590455.6042320197</v>
      </c>
      <c r="P252" s="52">
        <v>0</v>
      </c>
      <c r="Q252" s="52">
        <v>0</v>
      </c>
      <c r="R252" s="52"/>
      <c r="S252" s="79"/>
      <c r="T252" s="80">
        <v>251170.91280632906</v>
      </c>
      <c r="U252" s="31">
        <f t="shared" si="33"/>
        <v>3</v>
      </c>
    </row>
    <row r="253" spans="1:21" x14ac:dyDescent="0.25">
      <c r="A253" s="98">
        <f t="shared" si="30"/>
        <v>238</v>
      </c>
      <c r="B253" s="99">
        <f t="shared" si="31"/>
        <v>43</v>
      </c>
      <c r="C253" s="92" t="s">
        <v>547</v>
      </c>
      <c r="D253" s="92" t="s">
        <v>683</v>
      </c>
      <c r="E253" s="78">
        <f t="shared" si="32"/>
        <v>17694269.120000001</v>
      </c>
      <c r="F253" s="52">
        <v>17694269.120000001</v>
      </c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79"/>
      <c r="T253" s="80"/>
      <c r="U253" s="31">
        <f t="shared" si="33"/>
        <v>1</v>
      </c>
    </row>
    <row r="254" spans="1:21" x14ac:dyDescent="0.25">
      <c r="A254" s="98">
        <f t="shared" si="30"/>
        <v>239</v>
      </c>
      <c r="B254" s="99">
        <f t="shared" si="31"/>
        <v>44</v>
      </c>
      <c r="C254" s="99" t="s">
        <v>276</v>
      </c>
      <c r="D254" s="92" t="s">
        <v>455</v>
      </c>
      <c r="E254" s="78">
        <f t="shared" si="32"/>
        <v>9483523.7207000013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/>
      <c r="L254" s="52"/>
      <c r="M254" s="52">
        <v>0</v>
      </c>
      <c r="N254" s="52">
        <v>0</v>
      </c>
      <c r="O254" s="52">
        <v>0</v>
      </c>
      <c r="P254" s="52">
        <v>9280576.3130770214</v>
      </c>
      <c r="Q254" s="52">
        <v>0</v>
      </c>
      <c r="R254" s="52"/>
      <c r="S254" s="79"/>
      <c r="T254" s="80">
        <v>202947.40762298004</v>
      </c>
      <c r="U254" s="31">
        <f t="shared" si="33"/>
        <v>1</v>
      </c>
    </row>
    <row r="255" spans="1:21" x14ac:dyDescent="0.25">
      <c r="A255" s="98">
        <f t="shared" si="30"/>
        <v>240</v>
      </c>
      <c r="B255" s="99">
        <f t="shared" si="31"/>
        <v>45</v>
      </c>
      <c r="C255" s="92" t="s">
        <v>276</v>
      </c>
      <c r="D255" s="92" t="s">
        <v>277</v>
      </c>
      <c r="E255" s="78">
        <f t="shared" si="32"/>
        <v>18608626.178599998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/>
      <c r="L255" s="52"/>
      <c r="M255" s="52">
        <v>0</v>
      </c>
      <c r="N255" s="52">
        <v>0</v>
      </c>
      <c r="O255" s="52">
        <v>0</v>
      </c>
      <c r="P255" s="52">
        <v>18210401.578377958</v>
      </c>
      <c r="Q255" s="52">
        <v>0</v>
      </c>
      <c r="R255" s="52"/>
      <c r="S255" s="79"/>
      <c r="T255" s="80">
        <v>398224.60022203997</v>
      </c>
      <c r="U255" s="31">
        <f t="shared" si="33"/>
        <v>1</v>
      </c>
    </row>
    <row r="256" spans="1:21" x14ac:dyDescent="0.25">
      <c r="A256" s="98">
        <f t="shared" si="30"/>
        <v>241</v>
      </c>
      <c r="B256" s="99">
        <f t="shared" si="31"/>
        <v>46</v>
      </c>
      <c r="C256" s="92" t="s">
        <v>546</v>
      </c>
      <c r="D256" s="92" t="s">
        <v>127</v>
      </c>
      <c r="E256" s="78">
        <f t="shared" si="32"/>
        <v>3609894.245787648</v>
      </c>
      <c r="F256" s="52"/>
      <c r="G256" s="52"/>
      <c r="H256" s="52">
        <v>3532642.5089277923</v>
      </c>
      <c r="I256" s="52"/>
      <c r="J256" s="52"/>
      <c r="K256" s="52"/>
      <c r="L256" s="52"/>
      <c r="M256" s="52">
        <v>0</v>
      </c>
      <c r="N256" s="52"/>
      <c r="O256" s="52">
        <v>0</v>
      </c>
      <c r="P256" s="52">
        <v>0</v>
      </c>
      <c r="Q256" s="52">
        <v>0</v>
      </c>
      <c r="R256" s="52"/>
      <c r="S256" s="79"/>
      <c r="T256" s="80">
        <v>77251.736859855664</v>
      </c>
      <c r="U256" s="31">
        <f t="shared" si="33"/>
        <v>1</v>
      </c>
    </row>
    <row r="257" spans="1:22" x14ac:dyDescent="0.25">
      <c r="A257" s="98">
        <f t="shared" si="30"/>
        <v>242</v>
      </c>
      <c r="B257" s="99">
        <f t="shared" si="31"/>
        <v>47</v>
      </c>
      <c r="C257" s="92" t="s">
        <v>546</v>
      </c>
      <c r="D257" s="92" t="s">
        <v>140</v>
      </c>
      <c r="E257" s="78">
        <f t="shared" si="32"/>
        <v>2085412.7608436176</v>
      </c>
      <c r="F257" s="52"/>
      <c r="G257" s="52">
        <v>0</v>
      </c>
      <c r="H257" s="52">
        <v>1897284.4391391145</v>
      </c>
      <c r="I257" s="52">
        <v>0</v>
      </c>
      <c r="J257" s="52">
        <v>0</v>
      </c>
      <c r="K257" s="52"/>
      <c r="L257" s="52"/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/>
      <c r="S257" s="79"/>
      <c r="T257" s="80">
        <v>188128.32170450315</v>
      </c>
      <c r="U257" s="31">
        <f t="shared" si="33"/>
        <v>1</v>
      </c>
    </row>
    <row r="258" spans="1:22" x14ac:dyDescent="0.25">
      <c r="A258" s="98">
        <f t="shared" si="30"/>
        <v>243</v>
      </c>
      <c r="B258" s="99">
        <f t="shared" si="31"/>
        <v>48</v>
      </c>
      <c r="C258" s="92" t="s">
        <v>546</v>
      </c>
      <c r="D258" s="92" t="s">
        <v>145</v>
      </c>
      <c r="E258" s="78">
        <f t="shared" si="32"/>
        <v>19703004.987476178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/>
      <c r="L258" s="52"/>
      <c r="M258" s="52">
        <v>0</v>
      </c>
      <c r="N258" s="52">
        <v>0</v>
      </c>
      <c r="O258" s="52">
        <v>0</v>
      </c>
      <c r="P258" s="52">
        <v>19281360.680744186</v>
      </c>
      <c r="Q258" s="52">
        <v>0</v>
      </c>
      <c r="R258" s="52"/>
      <c r="S258" s="52"/>
      <c r="T258" s="80">
        <v>421644.30673199019</v>
      </c>
      <c r="U258" s="31">
        <f t="shared" si="33"/>
        <v>1</v>
      </c>
    </row>
    <row r="259" spans="1:22" x14ac:dyDescent="0.25">
      <c r="A259" s="98">
        <f t="shared" si="30"/>
        <v>244</v>
      </c>
      <c r="B259" s="99">
        <f t="shared" si="31"/>
        <v>49</v>
      </c>
      <c r="C259" s="92" t="s">
        <v>546</v>
      </c>
      <c r="D259" s="92" t="s">
        <v>151</v>
      </c>
      <c r="E259" s="78">
        <f t="shared" si="32"/>
        <v>7890001.6978085171</v>
      </c>
      <c r="F259" s="52">
        <v>6414391.2079975698</v>
      </c>
      <c r="G259" s="52">
        <v>0</v>
      </c>
      <c r="H259" s="52">
        <v>0</v>
      </c>
      <c r="I259" s="52">
        <v>1211320.4642977021</v>
      </c>
      <c r="J259" s="52">
        <v>0</v>
      </c>
      <c r="K259" s="52"/>
      <c r="L259" s="52"/>
      <c r="M259" s="52">
        <v>0</v>
      </c>
      <c r="N259" s="52">
        <v>0</v>
      </c>
      <c r="O259" s="52"/>
      <c r="P259" s="52">
        <v>0</v>
      </c>
      <c r="Q259" s="52">
        <v>0</v>
      </c>
      <c r="R259" s="52"/>
      <c r="S259" s="79"/>
      <c r="T259" s="80">
        <v>264290.02551324526</v>
      </c>
      <c r="U259" s="31">
        <f t="shared" si="33"/>
        <v>2</v>
      </c>
    </row>
    <row r="260" spans="1:22" x14ac:dyDescent="0.25">
      <c r="A260" s="98">
        <f t="shared" si="30"/>
        <v>245</v>
      </c>
      <c r="B260" s="99">
        <f t="shared" si="31"/>
        <v>50</v>
      </c>
      <c r="C260" s="92" t="s">
        <v>546</v>
      </c>
      <c r="D260" s="92" t="s">
        <v>66</v>
      </c>
      <c r="E260" s="78">
        <f t="shared" si="32"/>
        <v>11172353.687432691</v>
      </c>
      <c r="F260" s="52">
        <v>7789654.8248060504</v>
      </c>
      <c r="G260" s="52">
        <v>0</v>
      </c>
      <c r="H260" s="52">
        <v>0</v>
      </c>
      <c r="I260" s="52">
        <v>3143610.4937155819</v>
      </c>
      <c r="J260" s="52">
        <v>0</v>
      </c>
      <c r="K260" s="52"/>
      <c r="L260" s="52"/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/>
      <c r="S260" s="79"/>
      <c r="T260" s="80">
        <v>239088.3689110596</v>
      </c>
      <c r="U260" s="31">
        <f t="shared" si="33"/>
        <v>2</v>
      </c>
    </row>
    <row r="261" spans="1:22" x14ac:dyDescent="0.25">
      <c r="A261" s="98">
        <f t="shared" si="30"/>
        <v>246</v>
      </c>
      <c r="B261" s="99">
        <f t="shared" si="31"/>
        <v>51</v>
      </c>
      <c r="C261" s="92" t="s">
        <v>546</v>
      </c>
      <c r="D261" s="92" t="s">
        <v>159</v>
      </c>
      <c r="E261" s="78">
        <f t="shared" si="32"/>
        <v>12298370.967827702</v>
      </c>
      <c r="F261" s="52">
        <v>8574743.2839111742</v>
      </c>
      <c r="G261" s="52">
        <v>0</v>
      </c>
      <c r="H261" s="52">
        <v>0</v>
      </c>
      <c r="I261" s="52">
        <v>3460442.5452050162</v>
      </c>
      <c r="J261" s="52">
        <v>0</v>
      </c>
      <c r="K261" s="52"/>
      <c r="L261" s="52"/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/>
      <c r="S261" s="79"/>
      <c r="T261" s="80">
        <v>263185.13871151285</v>
      </c>
      <c r="U261" s="31">
        <f t="shared" si="33"/>
        <v>2</v>
      </c>
    </row>
    <row r="262" spans="1:22" x14ac:dyDescent="0.25">
      <c r="A262" s="98">
        <f t="shared" si="30"/>
        <v>247</v>
      </c>
      <c r="B262" s="99">
        <f t="shared" si="31"/>
        <v>52</v>
      </c>
      <c r="C262" s="92" t="s">
        <v>546</v>
      </c>
      <c r="D262" s="92" t="s">
        <v>157</v>
      </c>
      <c r="E262" s="78">
        <f t="shared" si="32"/>
        <v>15830114.837610561</v>
      </c>
      <c r="F262" s="52">
        <v>11159574.199489523</v>
      </c>
      <c r="G262" s="52">
        <v>0</v>
      </c>
      <c r="H262" s="52">
        <v>3907208.0564832622</v>
      </c>
      <c r="I262" s="52">
        <v>0</v>
      </c>
      <c r="J262" s="52">
        <v>0</v>
      </c>
      <c r="K262" s="52"/>
      <c r="L262" s="52">
        <v>424568.12411291135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/>
      <c r="S262" s="79"/>
      <c r="T262" s="80">
        <v>338764.45752486604</v>
      </c>
      <c r="U262" s="31">
        <f t="shared" si="33"/>
        <v>3</v>
      </c>
    </row>
    <row r="263" spans="1:22" x14ac:dyDescent="0.25">
      <c r="A263" s="98">
        <f t="shared" si="30"/>
        <v>248</v>
      </c>
      <c r="B263" s="99">
        <f t="shared" si="31"/>
        <v>53</v>
      </c>
      <c r="C263" s="92" t="s">
        <v>73</v>
      </c>
      <c r="D263" s="92" t="s">
        <v>74</v>
      </c>
      <c r="E263" s="78">
        <f t="shared" si="32"/>
        <v>2251512.1387999998</v>
      </c>
      <c r="F263" s="52">
        <v>0</v>
      </c>
      <c r="G263" s="52">
        <v>0</v>
      </c>
      <c r="H263" s="52">
        <v>2203329.77902968</v>
      </c>
      <c r="I263" s="52">
        <v>0</v>
      </c>
      <c r="J263" s="52">
        <v>0</v>
      </c>
      <c r="K263" s="52"/>
      <c r="L263" s="52"/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52"/>
      <c r="S263" s="79"/>
      <c r="T263" s="80">
        <v>48182.359770319999</v>
      </c>
      <c r="U263" s="31">
        <f t="shared" si="33"/>
        <v>1</v>
      </c>
    </row>
    <row r="264" spans="1:22" x14ac:dyDescent="0.25">
      <c r="A264" s="98">
        <f t="shared" si="30"/>
        <v>249</v>
      </c>
      <c r="B264" s="99">
        <f t="shared" si="31"/>
        <v>54</v>
      </c>
      <c r="C264" s="92" t="s">
        <v>73</v>
      </c>
      <c r="D264" s="92" t="s">
        <v>171</v>
      </c>
      <c r="E264" s="78">
        <f t="shared" si="32"/>
        <v>3102944.9011479998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/>
      <c r="L264" s="52"/>
      <c r="M264" s="52">
        <v>0</v>
      </c>
      <c r="N264" s="52">
        <v>2608175.2000000002</v>
      </c>
      <c r="O264" s="52">
        <v>0</v>
      </c>
      <c r="P264" s="52">
        <v>0</v>
      </c>
      <c r="Q264" s="52">
        <v>0</v>
      </c>
      <c r="R264" s="52">
        <v>101648.88</v>
      </c>
      <c r="S264" s="52">
        <v>46818</v>
      </c>
      <c r="T264" s="80">
        <v>346302.82114799996</v>
      </c>
      <c r="U264" s="31">
        <f t="shared" si="33"/>
        <v>1</v>
      </c>
      <c r="V264" s="1" t="s">
        <v>717</v>
      </c>
    </row>
    <row r="265" spans="1:22" x14ac:dyDescent="0.25">
      <c r="A265" s="98">
        <f t="shared" si="30"/>
        <v>250</v>
      </c>
      <c r="B265" s="99">
        <f t="shared" si="31"/>
        <v>55</v>
      </c>
      <c r="C265" s="92" t="s">
        <v>73</v>
      </c>
      <c r="D265" s="92" t="s">
        <v>310</v>
      </c>
      <c r="E265" s="78">
        <f t="shared" si="32"/>
        <v>1283744.6199999999</v>
      </c>
      <c r="F265" s="52"/>
      <c r="G265" s="52">
        <v>0</v>
      </c>
      <c r="H265" s="52"/>
      <c r="I265" s="52">
        <v>1020106.99</v>
      </c>
      <c r="J265" s="52">
        <v>0</v>
      </c>
      <c r="K265" s="52"/>
      <c r="L265" s="52"/>
      <c r="M265" s="52">
        <v>0</v>
      </c>
      <c r="N265" s="52"/>
      <c r="O265" s="52">
        <v>0</v>
      </c>
      <c r="P265" s="52">
        <v>0</v>
      </c>
      <c r="Q265" s="52">
        <v>0</v>
      </c>
      <c r="R265" s="52">
        <v>86907.22</v>
      </c>
      <c r="S265" s="79">
        <v>25537.94</v>
      </c>
      <c r="T265" s="80">
        <v>151192.47</v>
      </c>
      <c r="U265" s="31">
        <f t="shared" si="33"/>
        <v>1</v>
      </c>
      <c r="V265" s="1" t="s">
        <v>720</v>
      </c>
    </row>
    <row r="266" spans="1:22" x14ac:dyDescent="0.25">
      <c r="A266" s="98">
        <f t="shared" si="30"/>
        <v>251</v>
      </c>
      <c r="B266" s="99">
        <f t="shared" si="31"/>
        <v>56</v>
      </c>
      <c r="C266" s="92" t="s">
        <v>73</v>
      </c>
      <c r="D266" s="92" t="s">
        <v>311</v>
      </c>
      <c r="E266" s="78">
        <f t="shared" si="32"/>
        <v>11425328.479018999</v>
      </c>
      <c r="F266" s="52">
        <v>6361806.5999999996</v>
      </c>
      <c r="G266" s="52">
        <v>3744858.18609</v>
      </c>
      <c r="H266" s="52"/>
      <c r="I266" s="52"/>
      <c r="J266" s="52"/>
      <c r="K266" s="52"/>
      <c r="L266" s="52"/>
      <c r="M266" s="52">
        <v>0</v>
      </c>
      <c r="N266" s="52"/>
      <c r="O266" s="52"/>
      <c r="P266" s="52"/>
      <c r="Q266" s="52"/>
      <c r="R266" s="52"/>
      <c r="S266" s="79"/>
      <c r="T266" s="80">
        <v>1318663.6929290001</v>
      </c>
      <c r="U266" s="31">
        <f t="shared" si="33"/>
        <v>2</v>
      </c>
      <c r="V266" s="1" t="s">
        <v>718</v>
      </c>
    </row>
    <row r="267" spans="1:22" x14ac:dyDescent="0.25">
      <c r="A267" s="98">
        <f t="shared" si="30"/>
        <v>252</v>
      </c>
      <c r="B267" s="99">
        <f t="shared" si="31"/>
        <v>57</v>
      </c>
      <c r="C267" s="92" t="s">
        <v>73</v>
      </c>
      <c r="D267" s="92" t="s">
        <v>312</v>
      </c>
      <c r="E267" s="78">
        <f t="shared" si="32"/>
        <v>4526101.9687000001</v>
      </c>
      <c r="F267" s="52"/>
      <c r="G267" s="52"/>
      <c r="H267" s="52">
        <v>4429243.3865698203</v>
      </c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79"/>
      <c r="T267" s="80">
        <v>96858.582130180002</v>
      </c>
      <c r="U267" s="31">
        <f t="shared" si="33"/>
        <v>1</v>
      </c>
    </row>
    <row r="268" spans="1:22" x14ac:dyDescent="0.25">
      <c r="A268" s="98">
        <f t="shared" si="30"/>
        <v>253</v>
      </c>
      <c r="B268" s="99">
        <f t="shared" si="31"/>
        <v>58</v>
      </c>
      <c r="C268" s="92" t="s">
        <v>73</v>
      </c>
      <c r="D268" s="92" t="s">
        <v>464</v>
      </c>
      <c r="E268" s="78">
        <f t="shared" si="32"/>
        <v>3657664.2127659055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/>
      <c r="L268" s="52"/>
      <c r="M268" s="52">
        <v>0</v>
      </c>
      <c r="N268" s="52">
        <v>3125457.58</v>
      </c>
      <c r="O268" s="52">
        <v>0</v>
      </c>
      <c r="P268" s="52">
        <v>0</v>
      </c>
      <c r="Q268" s="52">
        <v>0</v>
      </c>
      <c r="R268" s="52">
        <v>144246.84530748578</v>
      </c>
      <c r="S268" s="52">
        <v>41549</v>
      </c>
      <c r="T268" s="80">
        <v>346410.7874584198</v>
      </c>
      <c r="U268" s="31">
        <f t="shared" si="33"/>
        <v>1</v>
      </c>
      <c r="V268" s="1" t="s">
        <v>717</v>
      </c>
    </row>
    <row r="269" spans="1:22" x14ac:dyDescent="0.25">
      <c r="A269" s="98">
        <f t="shared" si="30"/>
        <v>254</v>
      </c>
      <c r="B269" s="99">
        <f t="shared" si="31"/>
        <v>59</v>
      </c>
      <c r="C269" s="92" t="s">
        <v>73</v>
      </c>
      <c r="D269" s="92" t="s">
        <v>465</v>
      </c>
      <c r="E269" s="78">
        <f t="shared" si="32"/>
        <v>1141676.7975668802</v>
      </c>
      <c r="F269" s="52"/>
      <c r="G269" s="52"/>
      <c r="H269" s="52"/>
      <c r="I269" s="52"/>
      <c r="J269" s="52">
        <v>1117005.0322620003</v>
      </c>
      <c r="K269" s="52"/>
      <c r="L269" s="52"/>
      <c r="M269" s="52"/>
      <c r="N269" s="52"/>
      <c r="O269" s="52">
        <v>0</v>
      </c>
      <c r="P269" s="52">
        <v>0</v>
      </c>
      <c r="Q269" s="52">
        <v>0</v>
      </c>
      <c r="R269" s="52"/>
      <c r="S269" s="79"/>
      <c r="T269" s="80">
        <v>24671.765304880006</v>
      </c>
      <c r="U269" s="31">
        <f t="shared" si="33"/>
        <v>1</v>
      </c>
    </row>
    <row r="270" spans="1:22" x14ac:dyDescent="0.25">
      <c r="A270" s="98">
        <f t="shared" si="30"/>
        <v>255</v>
      </c>
      <c r="B270" s="99">
        <f t="shared" si="31"/>
        <v>60</v>
      </c>
      <c r="C270" s="92" t="s">
        <v>73</v>
      </c>
      <c r="D270" s="92" t="s">
        <v>466</v>
      </c>
      <c r="E270" s="78">
        <f t="shared" si="32"/>
        <v>5487157.1376640005</v>
      </c>
      <c r="F270" s="52">
        <v>3199919.31</v>
      </c>
      <c r="G270" s="52">
        <v>1171719.57</v>
      </c>
      <c r="H270" s="52"/>
      <c r="I270" s="52">
        <v>1045267.03</v>
      </c>
      <c r="J270" s="52"/>
      <c r="K270" s="52"/>
      <c r="L270" s="52"/>
      <c r="M270" s="52"/>
      <c r="N270" s="52"/>
      <c r="O270" s="52">
        <v>0</v>
      </c>
      <c r="P270" s="52">
        <v>0</v>
      </c>
      <c r="Q270" s="52">
        <v>0</v>
      </c>
      <c r="R270" s="52"/>
      <c r="S270" s="79"/>
      <c r="T270" s="80">
        <v>70251.227664000005</v>
      </c>
      <c r="U270" s="31">
        <f t="shared" si="33"/>
        <v>3</v>
      </c>
    </row>
    <row r="271" spans="1:22" x14ac:dyDescent="0.25">
      <c r="A271" s="98">
        <f t="shared" si="30"/>
        <v>256</v>
      </c>
      <c r="B271" s="99">
        <f t="shared" si="31"/>
        <v>61</v>
      </c>
      <c r="C271" s="92" t="s">
        <v>73</v>
      </c>
      <c r="D271" s="92" t="s">
        <v>317</v>
      </c>
      <c r="E271" s="78">
        <f t="shared" si="32"/>
        <v>4535092.0845060004</v>
      </c>
      <c r="F271" s="52"/>
      <c r="G271" s="52">
        <v>2634178.6800000002</v>
      </c>
      <c r="H271" s="52"/>
      <c r="I271" s="52">
        <v>732868.56</v>
      </c>
      <c r="J271" s="52"/>
      <c r="K271" s="52"/>
      <c r="L271" s="52"/>
      <c r="M271" s="52">
        <v>0</v>
      </c>
      <c r="N271" s="52"/>
      <c r="O271" s="52"/>
      <c r="P271" s="52"/>
      <c r="Q271" s="52"/>
      <c r="R271" s="52"/>
      <c r="S271" s="52"/>
      <c r="T271" s="80">
        <v>1168044.8445060002</v>
      </c>
      <c r="U271" s="31">
        <f t="shared" si="33"/>
        <v>2</v>
      </c>
    </row>
    <row r="272" spans="1:22" x14ac:dyDescent="0.25">
      <c r="A272" s="98">
        <f t="shared" si="30"/>
        <v>257</v>
      </c>
      <c r="B272" s="99">
        <f t="shared" si="31"/>
        <v>62</v>
      </c>
      <c r="C272" s="92" t="s">
        <v>73</v>
      </c>
      <c r="D272" s="92" t="s">
        <v>320</v>
      </c>
      <c r="E272" s="78">
        <f t="shared" si="32"/>
        <v>12736306.474216621</v>
      </c>
      <c r="F272" s="52">
        <v>6402530.3799999999</v>
      </c>
      <c r="G272" s="52">
        <v>0</v>
      </c>
      <c r="H272" s="52">
        <v>1227624.8600000001</v>
      </c>
      <c r="I272" s="52"/>
      <c r="J272" s="52">
        <v>0</v>
      </c>
      <c r="K272" s="52"/>
      <c r="L272" s="52"/>
      <c r="M272" s="52">
        <v>0</v>
      </c>
      <c r="N272" s="52">
        <v>4215079.9000000004</v>
      </c>
      <c r="O272" s="52">
        <v>0</v>
      </c>
      <c r="P272" s="52"/>
      <c r="Q272" s="52">
        <v>0</v>
      </c>
      <c r="R272" s="52"/>
      <c r="S272" s="79"/>
      <c r="T272" s="80">
        <v>891071.33421662007</v>
      </c>
      <c r="U272" s="31">
        <f t="shared" si="33"/>
        <v>3</v>
      </c>
      <c r="V272" s="1" t="s">
        <v>717</v>
      </c>
    </row>
    <row r="273" spans="1:22" x14ac:dyDescent="0.25">
      <c r="A273" s="98">
        <f t="shared" si="30"/>
        <v>258</v>
      </c>
      <c r="B273" s="99">
        <f t="shared" si="31"/>
        <v>63</v>
      </c>
      <c r="C273" s="92" t="s">
        <v>73</v>
      </c>
      <c r="D273" s="92" t="s">
        <v>322</v>
      </c>
      <c r="E273" s="78">
        <f t="shared" si="32"/>
        <v>8031120.1458791811</v>
      </c>
      <c r="F273" s="52">
        <v>4667209.49</v>
      </c>
      <c r="G273" s="52">
        <v>0</v>
      </c>
      <c r="H273" s="52"/>
      <c r="I273" s="52"/>
      <c r="J273" s="52"/>
      <c r="K273" s="52"/>
      <c r="L273" s="52"/>
      <c r="M273" s="52">
        <v>0</v>
      </c>
      <c r="N273" s="52"/>
      <c r="O273" s="52">
        <v>0</v>
      </c>
      <c r="P273" s="52"/>
      <c r="Q273" s="52">
        <v>0</v>
      </c>
      <c r="R273" s="52">
        <v>2550189.8570000003</v>
      </c>
      <c r="S273" s="79">
        <v>278424.56929999997</v>
      </c>
      <c r="T273" s="80">
        <v>535296.22957918001</v>
      </c>
      <c r="U273" s="31">
        <f t="shared" si="33"/>
        <v>1</v>
      </c>
      <c r="V273" s="1" t="s">
        <v>717</v>
      </c>
    </row>
    <row r="274" spans="1:22" x14ac:dyDescent="0.25">
      <c r="A274" s="98">
        <f t="shared" si="30"/>
        <v>259</v>
      </c>
      <c r="B274" s="99">
        <f t="shared" si="31"/>
        <v>64</v>
      </c>
      <c r="C274" s="92" t="s">
        <v>73</v>
      </c>
      <c r="D274" s="92" t="s">
        <v>178</v>
      </c>
      <c r="E274" s="78">
        <f t="shared" si="32"/>
        <v>1069515.91491576</v>
      </c>
      <c r="F274" s="52">
        <v>0</v>
      </c>
      <c r="G274" s="52">
        <v>0</v>
      </c>
      <c r="H274" s="52">
        <v>0</v>
      </c>
      <c r="I274" s="52">
        <v>0</v>
      </c>
      <c r="J274" s="52">
        <v>1043888.04</v>
      </c>
      <c r="K274" s="52"/>
      <c r="L274" s="52"/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/>
      <c r="S274" s="79"/>
      <c r="T274" s="80">
        <v>25627.874915760007</v>
      </c>
      <c r="U274" s="31">
        <f t="shared" si="33"/>
        <v>1</v>
      </c>
    </row>
    <row r="275" spans="1:22" x14ac:dyDescent="0.25">
      <c r="A275" s="98">
        <f t="shared" si="30"/>
        <v>260</v>
      </c>
      <c r="B275" s="99">
        <f t="shared" si="31"/>
        <v>65</v>
      </c>
      <c r="C275" s="92" t="s">
        <v>73</v>
      </c>
      <c r="D275" s="92" t="s">
        <v>179</v>
      </c>
      <c r="E275" s="78">
        <f t="shared" si="32"/>
        <v>1137882.68042862</v>
      </c>
      <c r="F275" s="52">
        <v>0</v>
      </c>
      <c r="G275" s="52">
        <v>0</v>
      </c>
      <c r="H275" s="52">
        <v>0</v>
      </c>
      <c r="I275" s="52">
        <v>0</v>
      </c>
      <c r="J275" s="52">
        <v>1112510.52</v>
      </c>
      <c r="K275" s="52"/>
      <c r="L275" s="52"/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/>
      <c r="S275" s="79"/>
      <c r="T275" s="80">
        <v>25372.160428620005</v>
      </c>
      <c r="U275" s="31">
        <f t="shared" si="33"/>
        <v>1</v>
      </c>
    </row>
    <row r="276" spans="1:22" x14ac:dyDescent="0.25">
      <c r="A276" s="98">
        <f t="shared" si="30"/>
        <v>261</v>
      </c>
      <c r="B276" s="99">
        <f t="shared" si="31"/>
        <v>66</v>
      </c>
      <c r="C276" s="92" t="s">
        <v>73</v>
      </c>
      <c r="D276" s="92" t="s">
        <v>181</v>
      </c>
      <c r="E276" s="78">
        <f t="shared" si="32"/>
        <v>1319013.2964199998</v>
      </c>
      <c r="F276" s="52">
        <v>0</v>
      </c>
      <c r="G276" s="52">
        <v>0</v>
      </c>
      <c r="H276" s="52">
        <v>0</v>
      </c>
      <c r="I276" s="52">
        <v>0</v>
      </c>
      <c r="J276" s="52">
        <v>1314097.3999999999</v>
      </c>
      <c r="K276" s="52"/>
      <c r="L276" s="52"/>
      <c r="M276" s="52">
        <v>0</v>
      </c>
      <c r="N276" s="52">
        <v>0</v>
      </c>
      <c r="O276" s="52">
        <v>0</v>
      </c>
      <c r="P276" s="52">
        <v>0</v>
      </c>
      <c r="Q276" s="52"/>
      <c r="R276" s="52"/>
      <c r="S276" s="79"/>
      <c r="T276" s="80">
        <v>4915.89642</v>
      </c>
      <c r="U276" s="31">
        <f t="shared" si="33"/>
        <v>1</v>
      </c>
    </row>
    <row r="277" spans="1:22" x14ac:dyDescent="0.25">
      <c r="A277" s="98">
        <f t="shared" si="30"/>
        <v>262</v>
      </c>
      <c r="B277" s="99">
        <f t="shared" si="31"/>
        <v>67</v>
      </c>
      <c r="C277" s="92"/>
      <c r="D277" s="92" t="s">
        <v>654</v>
      </c>
      <c r="E277" s="78">
        <f t="shared" si="32"/>
        <v>5459436.29</v>
      </c>
      <c r="F277" s="52"/>
      <c r="G277" s="52">
        <v>5131838.1197179221</v>
      </c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>
        <v>191375.2643328</v>
      </c>
      <c r="S277" s="79">
        <v>24000</v>
      </c>
      <c r="T277" s="80">
        <v>112222.90594927808</v>
      </c>
      <c r="U277" s="31">
        <f t="shared" si="33"/>
        <v>1</v>
      </c>
    </row>
    <row r="278" spans="1:22" x14ac:dyDescent="0.25">
      <c r="A278" s="98">
        <f t="shared" ref="A278:A282" si="34">+A277+1</f>
        <v>263</v>
      </c>
      <c r="B278" s="99">
        <f t="shared" ref="B278:B282" si="35">+B277+1</f>
        <v>68</v>
      </c>
      <c r="C278" s="92"/>
      <c r="D278" s="92" t="s">
        <v>655</v>
      </c>
      <c r="E278" s="78">
        <f t="shared" si="32"/>
        <v>3841382.1100000003</v>
      </c>
      <c r="F278" s="52"/>
      <c r="G278" s="52">
        <v>3569615.4462360675</v>
      </c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>
        <v>169706.40364800001</v>
      </c>
      <c r="S278" s="79">
        <v>24000</v>
      </c>
      <c r="T278" s="80">
        <v>78060.26011593279</v>
      </c>
      <c r="U278" s="31">
        <f t="shared" si="33"/>
        <v>1</v>
      </c>
    </row>
    <row r="279" spans="1:22" x14ac:dyDescent="0.25">
      <c r="A279" s="98">
        <f t="shared" si="34"/>
        <v>264</v>
      </c>
      <c r="B279" s="99">
        <f t="shared" si="35"/>
        <v>69</v>
      </c>
      <c r="C279" s="92" t="s">
        <v>73</v>
      </c>
      <c r="D279" s="92" t="s">
        <v>182</v>
      </c>
      <c r="E279" s="78">
        <f t="shared" si="32"/>
        <v>1998837.3649560001</v>
      </c>
      <c r="F279" s="52">
        <v>0</v>
      </c>
      <c r="G279" s="52">
        <v>0</v>
      </c>
      <c r="H279" s="52">
        <v>0</v>
      </c>
      <c r="I279" s="52">
        <v>0</v>
      </c>
      <c r="J279" s="52">
        <v>1990543.04</v>
      </c>
      <c r="K279" s="52"/>
      <c r="L279" s="52"/>
      <c r="M279" s="52">
        <v>0</v>
      </c>
      <c r="N279" s="52">
        <v>0</v>
      </c>
      <c r="O279" s="52">
        <v>0</v>
      </c>
      <c r="P279" s="52"/>
      <c r="Q279" s="52"/>
      <c r="R279" s="52"/>
      <c r="S279" s="79"/>
      <c r="T279" s="80">
        <v>8294.3249559999986</v>
      </c>
      <c r="U279" s="31">
        <f t="shared" si="33"/>
        <v>1</v>
      </c>
    </row>
    <row r="280" spans="1:22" x14ac:dyDescent="0.25">
      <c r="A280" s="98">
        <f t="shared" si="34"/>
        <v>265</v>
      </c>
      <c r="B280" s="99">
        <f t="shared" si="35"/>
        <v>70</v>
      </c>
      <c r="C280" s="92" t="s">
        <v>73</v>
      </c>
      <c r="D280" s="92" t="s">
        <v>183</v>
      </c>
      <c r="E280" s="78">
        <f t="shared" si="32"/>
        <v>9874517.7376999985</v>
      </c>
      <c r="F280" s="52">
        <v>9306102.4321519788</v>
      </c>
      <c r="G280" s="52">
        <v>0</v>
      </c>
      <c r="H280" s="52">
        <v>0</v>
      </c>
      <c r="I280" s="52">
        <v>0</v>
      </c>
      <c r="J280" s="52">
        <v>0</v>
      </c>
      <c r="K280" s="52"/>
      <c r="L280" s="52">
        <v>357100.62596124003</v>
      </c>
      <c r="M280" s="52">
        <v>0</v>
      </c>
      <c r="N280" s="52"/>
      <c r="O280" s="52">
        <v>0</v>
      </c>
      <c r="P280" s="52"/>
      <c r="Q280" s="52">
        <v>0</v>
      </c>
      <c r="R280" s="52"/>
      <c r="S280" s="79"/>
      <c r="T280" s="80">
        <v>211314.67958678002</v>
      </c>
      <c r="U280" s="31">
        <f t="shared" si="33"/>
        <v>2</v>
      </c>
    </row>
    <row r="281" spans="1:22" x14ac:dyDescent="0.25">
      <c r="A281" s="98">
        <f t="shared" si="34"/>
        <v>266</v>
      </c>
      <c r="B281" s="99">
        <f t="shared" si="35"/>
        <v>71</v>
      </c>
      <c r="C281" s="92" t="s">
        <v>73</v>
      </c>
      <c r="D281" s="92" t="s">
        <v>186</v>
      </c>
      <c r="E281" s="78">
        <f t="shared" si="32"/>
        <v>9641868.1699999999</v>
      </c>
      <c r="F281" s="52"/>
      <c r="G281" s="52"/>
      <c r="H281" s="52"/>
      <c r="I281" s="52"/>
      <c r="J281" s="52"/>
      <c r="K281" s="52"/>
      <c r="L281" s="52"/>
      <c r="M281" s="52">
        <v>0</v>
      </c>
      <c r="N281" s="52">
        <v>0</v>
      </c>
      <c r="O281" s="52">
        <v>0</v>
      </c>
      <c r="P281" s="52">
        <v>0</v>
      </c>
      <c r="Q281" s="52">
        <v>8397623.6501341797</v>
      </c>
      <c r="R281" s="52">
        <v>964186.81700000004</v>
      </c>
      <c r="S281" s="79">
        <v>96418.681700000001</v>
      </c>
      <c r="T281" s="80">
        <v>183639.02116581998</v>
      </c>
      <c r="U281" s="31">
        <f t="shared" si="33"/>
        <v>1</v>
      </c>
    </row>
    <row r="282" spans="1:22" x14ac:dyDescent="0.25">
      <c r="A282" s="98">
        <f t="shared" si="34"/>
        <v>267</v>
      </c>
      <c r="B282" s="99">
        <f t="shared" si="35"/>
        <v>72</v>
      </c>
      <c r="C282" s="92" t="s">
        <v>73</v>
      </c>
      <c r="D282" s="92" t="s">
        <v>187</v>
      </c>
      <c r="E282" s="78">
        <f t="shared" si="32"/>
        <v>2005001.28</v>
      </c>
      <c r="F282" s="52">
        <v>0</v>
      </c>
      <c r="G282" s="52">
        <v>0</v>
      </c>
      <c r="H282" s="52">
        <v>0</v>
      </c>
      <c r="I282" s="52">
        <v>0</v>
      </c>
      <c r="J282" s="52">
        <v>1990601.96</v>
      </c>
      <c r="K282" s="52"/>
      <c r="L282" s="52"/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/>
      <c r="S282" s="79"/>
      <c r="T282" s="80">
        <v>14399.32</v>
      </c>
      <c r="U282" s="31">
        <f t="shared" si="33"/>
        <v>1</v>
      </c>
    </row>
    <row r="283" spans="1:22" x14ac:dyDescent="0.25">
      <c r="A283" s="98">
        <f t="shared" ref="A283:A348" si="36">+A282+1</f>
        <v>268</v>
      </c>
      <c r="B283" s="99">
        <f t="shared" ref="B283:B348" si="37">+B282+1</f>
        <v>73</v>
      </c>
      <c r="C283" s="92" t="s">
        <v>73</v>
      </c>
      <c r="D283" s="92" t="s">
        <v>188</v>
      </c>
      <c r="E283" s="78">
        <f t="shared" si="32"/>
        <v>1363080.4118900001</v>
      </c>
      <c r="F283" s="52">
        <v>0</v>
      </c>
      <c r="G283" s="52">
        <v>0</v>
      </c>
      <c r="H283" s="52">
        <v>0</v>
      </c>
      <c r="I283" s="52">
        <v>0</v>
      </c>
      <c r="J283" s="52">
        <v>1356671.24</v>
      </c>
      <c r="K283" s="52"/>
      <c r="L283" s="52"/>
      <c r="M283" s="52">
        <v>0</v>
      </c>
      <c r="N283" s="52">
        <v>0</v>
      </c>
      <c r="O283" s="52">
        <v>0</v>
      </c>
      <c r="P283" s="52"/>
      <c r="Q283" s="52">
        <v>0</v>
      </c>
      <c r="R283" s="52"/>
      <c r="S283" s="79"/>
      <c r="T283" s="80">
        <v>6409.1718899999996</v>
      </c>
      <c r="U283" s="31">
        <f t="shared" si="33"/>
        <v>1</v>
      </c>
    </row>
    <row r="284" spans="1:22" x14ac:dyDescent="0.25">
      <c r="A284" s="98">
        <f t="shared" si="36"/>
        <v>269</v>
      </c>
      <c r="B284" s="99">
        <f t="shared" si="37"/>
        <v>74</v>
      </c>
      <c r="C284" s="92" t="s">
        <v>73</v>
      </c>
      <c r="D284" s="92" t="s">
        <v>189</v>
      </c>
      <c r="E284" s="78">
        <f t="shared" si="32"/>
        <v>30038627.562941588</v>
      </c>
      <c r="F284" s="52">
        <v>0</v>
      </c>
      <c r="G284" s="52">
        <v>2812958.6787006906</v>
      </c>
      <c r="H284" s="52"/>
      <c r="I284" s="52"/>
      <c r="J284" s="52">
        <v>1471946.54</v>
      </c>
      <c r="K284" s="52"/>
      <c r="L284" s="52"/>
      <c r="M284" s="52">
        <v>0</v>
      </c>
      <c r="N284" s="52">
        <v>0</v>
      </c>
      <c r="O284" s="52">
        <v>0</v>
      </c>
      <c r="P284" s="52">
        <v>25094924.378064241</v>
      </c>
      <c r="Q284" s="52">
        <v>0</v>
      </c>
      <c r="R284" s="52"/>
      <c r="S284" s="79"/>
      <c r="T284" s="80">
        <f>555416.30026576+103381.6659109</f>
        <v>658797.96617666003</v>
      </c>
      <c r="U284" s="31">
        <f t="shared" si="33"/>
        <v>3</v>
      </c>
    </row>
    <row r="285" spans="1:22" x14ac:dyDescent="0.25">
      <c r="A285" s="98">
        <f t="shared" si="36"/>
        <v>270</v>
      </c>
      <c r="B285" s="99">
        <f t="shared" si="37"/>
        <v>75</v>
      </c>
      <c r="C285" s="92" t="s">
        <v>73</v>
      </c>
      <c r="D285" s="92" t="s">
        <v>335</v>
      </c>
      <c r="E285" s="78">
        <f t="shared" si="32"/>
        <v>12109051.856773799</v>
      </c>
      <c r="F285" s="52"/>
      <c r="G285" s="52"/>
      <c r="H285" s="52">
        <v>2280000.91</v>
      </c>
      <c r="I285" s="52"/>
      <c r="J285" s="52"/>
      <c r="K285" s="52"/>
      <c r="L285" s="52"/>
      <c r="M285" s="52">
        <v>0</v>
      </c>
      <c r="N285" s="52"/>
      <c r="O285" s="52">
        <v>0</v>
      </c>
      <c r="P285" s="52"/>
      <c r="Q285" s="52">
        <v>9438063.7599999998</v>
      </c>
      <c r="R285" s="52"/>
      <c r="S285" s="79"/>
      <c r="T285" s="80">
        <v>390987.18677379994</v>
      </c>
      <c r="U285" s="31">
        <f t="shared" si="33"/>
        <v>2</v>
      </c>
      <c r="V285" s="1" t="s">
        <v>717</v>
      </c>
    </row>
    <row r="286" spans="1:22" x14ac:dyDescent="0.25">
      <c r="A286" s="98">
        <f t="shared" si="36"/>
        <v>271</v>
      </c>
      <c r="B286" s="99">
        <f t="shared" si="37"/>
        <v>76</v>
      </c>
      <c r="C286" s="92" t="s">
        <v>73</v>
      </c>
      <c r="D286" s="92" t="s">
        <v>336</v>
      </c>
      <c r="E286" s="78">
        <f t="shared" si="32"/>
        <v>12818538.9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/>
      <c r="L286" s="52"/>
      <c r="M286" s="52">
        <v>0</v>
      </c>
      <c r="N286" s="52">
        <v>0</v>
      </c>
      <c r="O286" s="52">
        <v>0</v>
      </c>
      <c r="P286" s="52">
        <v>0</v>
      </c>
      <c r="Q286" s="52">
        <v>12345202.504488003</v>
      </c>
      <c r="R286" s="52">
        <v>155875.03</v>
      </c>
      <c r="S286" s="52">
        <v>47496.79</v>
      </c>
      <c r="T286" s="80">
        <v>269964.57551200007</v>
      </c>
      <c r="U286" s="31">
        <f t="shared" si="33"/>
        <v>1</v>
      </c>
    </row>
    <row r="287" spans="1:22" x14ac:dyDescent="0.25">
      <c r="A287" s="98">
        <f t="shared" si="36"/>
        <v>272</v>
      </c>
      <c r="B287" s="99">
        <f t="shared" si="37"/>
        <v>77</v>
      </c>
      <c r="C287" s="92" t="s">
        <v>73</v>
      </c>
      <c r="D287" s="92" t="s">
        <v>469</v>
      </c>
      <c r="E287" s="78">
        <f t="shared" si="32"/>
        <v>6684749.9553653197</v>
      </c>
      <c r="F287" s="52">
        <v>6546503.21</v>
      </c>
      <c r="G287" s="52"/>
      <c r="H287" s="52"/>
      <c r="I287" s="52"/>
      <c r="J287" s="52"/>
      <c r="K287" s="52"/>
      <c r="L287" s="52"/>
      <c r="M287" s="52"/>
      <c r="N287" s="52"/>
      <c r="O287" s="52">
        <v>0</v>
      </c>
      <c r="P287" s="52">
        <v>0</v>
      </c>
      <c r="Q287" s="52">
        <v>0</v>
      </c>
      <c r="R287" s="52"/>
      <c r="S287" s="79"/>
      <c r="T287" s="80">
        <v>138246.74536532001</v>
      </c>
      <c r="U287" s="31">
        <f t="shared" si="33"/>
        <v>1</v>
      </c>
    </row>
    <row r="288" spans="1:22" x14ac:dyDescent="0.25">
      <c r="A288" s="98">
        <f t="shared" si="36"/>
        <v>273</v>
      </c>
      <c r="B288" s="99">
        <f t="shared" si="37"/>
        <v>78</v>
      </c>
      <c r="C288" s="92"/>
      <c r="D288" s="92" t="s">
        <v>340</v>
      </c>
      <c r="E288" s="78">
        <f t="shared" si="32"/>
        <v>8773415.9399999995</v>
      </c>
      <c r="F288" s="52">
        <v>8773415.9399999995</v>
      </c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80"/>
      <c r="U288" s="31">
        <f t="shared" si="33"/>
        <v>1</v>
      </c>
      <c r="V288" s="1" t="s">
        <v>745</v>
      </c>
    </row>
    <row r="289" spans="1:22" x14ac:dyDescent="0.25">
      <c r="A289" s="98">
        <f t="shared" si="36"/>
        <v>274</v>
      </c>
      <c r="B289" s="99">
        <f t="shared" si="37"/>
        <v>79</v>
      </c>
      <c r="C289" s="92"/>
      <c r="D289" s="92" t="s">
        <v>82</v>
      </c>
      <c r="E289" s="78">
        <f t="shared" si="32"/>
        <v>27557769.723289579</v>
      </c>
      <c r="F289" s="52"/>
      <c r="G289" s="52"/>
      <c r="H289" s="52"/>
      <c r="I289" s="52"/>
      <c r="J289" s="52">
        <v>949732.79447620141</v>
      </c>
      <c r="K289" s="52"/>
      <c r="L289" s="52">
        <v>0</v>
      </c>
      <c r="M289" s="52">
        <v>0</v>
      </c>
      <c r="N289" s="52">
        <v>12209113.6236846</v>
      </c>
      <c r="O289" s="52">
        <v>0</v>
      </c>
      <c r="P289" s="52">
        <v>6321352.9122516979</v>
      </c>
      <c r="Q289" s="52">
        <v>6818312.1307106828</v>
      </c>
      <c r="R289" s="52">
        <v>684163.08</v>
      </c>
      <c r="S289" s="52"/>
      <c r="T289" s="80">
        <v>575095.18216639699</v>
      </c>
      <c r="U289" s="31">
        <f t="shared" si="33"/>
        <v>4</v>
      </c>
    </row>
    <row r="290" spans="1:22" x14ac:dyDescent="0.25">
      <c r="A290" s="98">
        <f t="shared" si="36"/>
        <v>275</v>
      </c>
      <c r="B290" s="99">
        <f t="shared" si="37"/>
        <v>80</v>
      </c>
      <c r="C290" s="92"/>
      <c r="D290" s="92" t="s">
        <v>83</v>
      </c>
      <c r="E290" s="78">
        <f t="shared" si="32"/>
        <v>26132279.709870167</v>
      </c>
      <c r="F290" s="52"/>
      <c r="G290" s="52"/>
      <c r="H290" s="52"/>
      <c r="I290" s="52"/>
      <c r="J290" s="52">
        <v>863761.78615712165</v>
      </c>
      <c r="K290" s="52"/>
      <c r="L290" s="52">
        <v>0</v>
      </c>
      <c r="M290" s="52">
        <v>0</v>
      </c>
      <c r="N290" s="52">
        <v>12089519.128083602</v>
      </c>
      <c r="O290" s="52">
        <v>0</v>
      </c>
      <c r="P290" s="52">
        <v>5749136.0877218517</v>
      </c>
      <c r="Q290" s="52">
        <v>6201109.93202837</v>
      </c>
      <c r="R290" s="52">
        <v>684163.08</v>
      </c>
      <c r="S290" s="52"/>
      <c r="T290" s="80">
        <v>544589.69587922154</v>
      </c>
      <c r="U290" s="31">
        <f t="shared" si="33"/>
        <v>4</v>
      </c>
    </row>
    <row r="291" spans="1:22" x14ac:dyDescent="0.25">
      <c r="A291" s="98">
        <f t="shared" si="36"/>
        <v>276</v>
      </c>
      <c r="B291" s="99">
        <f t="shared" si="37"/>
        <v>81</v>
      </c>
      <c r="C291" s="92"/>
      <c r="D291" s="92" t="s">
        <v>592</v>
      </c>
      <c r="E291" s="78">
        <f t="shared" ref="E291:E363" si="38">SUBTOTAL(9,F291:T291)</f>
        <v>51364810.400115289</v>
      </c>
      <c r="F291" s="52">
        <v>6144729.9015154075</v>
      </c>
      <c r="G291" s="52">
        <v>3579457.7618007269</v>
      </c>
      <c r="H291" s="52">
        <v>3887139.10374681</v>
      </c>
      <c r="I291" s="52">
        <v>2975701.9584087268</v>
      </c>
      <c r="J291" s="52">
        <v>1375468.2230831808</v>
      </c>
      <c r="K291" s="52"/>
      <c r="L291" s="52">
        <v>292698.95808608586</v>
      </c>
      <c r="M291" s="52"/>
      <c r="N291" s="52"/>
      <c r="O291" s="52"/>
      <c r="P291" s="52">
        <v>22115449.1287481</v>
      </c>
      <c r="Q291" s="52">
        <v>8607388.0582517814</v>
      </c>
      <c r="R291" s="52">
        <v>1315726.9200000002</v>
      </c>
      <c r="S291" s="79"/>
      <c r="T291" s="80">
        <v>1071050.3864744671</v>
      </c>
      <c r="U291" s="31">
        <f t="shared" ref="U291:U363" si="39">COUNTIF(F291:Q291,"&gt;0")</f>
        <v>8</v>
      </c>
    </row>
    <row r="292" spans="1:22" x14ac:dyDescent="0.25">
      <c r="A292" s="98">
        <f t="shared" si="36"/>
        <v>277</v>
      </c>
      <c r="B292" s="99">
        <f t="shared" si="37"/>
        <v>82</v>
      </c>
      <c r="C292" s="92" t="s">
        <v>73</v>
      </c>
      <c r="D292" s="92" t="s">
        <v>193</v>
      </c>
      <c r="E292" s="78">
        <f t="shared" si="38"/>
        <v>1361469.02</v>
      </c>
      <c r="F292" s="52">
        <v>0</v>
      </c>
      <c r="G292" s="52">
        <v>0</v>
      </c>
      <c r="H292" s="52">
        <v>0</v>
      </c>
      <c r="I292" s="52">
        <v>0</v>
      </c>
      <c r="J292" s="52">
        <v>1350771.93</v>
      </c>
      <c r="K292" s="52"/>
      <c r="L292" s="52"/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/>
      <c r="S292" s="79"/>
      <c r="T292" s="80">
        <v>10697.09</v>
      </c>
      <c r="U292" s="31">
        <f t="shared" si="39"/>
        <v>1</v>
      </c>
    </row>
    <row r="293" spans="1:22" x14ac:dyDescent="0.25">
      <c r="A293" s="98">
        <f t="shared" si="36"/>
        <v>278</v>
      </c>
      <c r="B293" s="99">
        <f t="shared" si="37"/>
        <v>83</v>
      </c>
      <c r="C293" s="92" t="s">
        <v>73</v>
      </c>
      <c r="D293" s="92" t="s">
        <v>345</v>
      </c>
      <c r="E293" s="78">
        <f t="shared" si="38"/>
        <v>3564254.2832919997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/>
      <c r="L293" s="92"/>
      <c r="M293" s="92">
        <v>0</v>
      </c>
      <c r="N293" s="92">
        <v>3263979.76</v>
      </c>
      <c r="O293" s="92">
        <v>0</v>
      </c>
      <c r="P293" s="92">
        <v>0</v>
      </c>
      <c r="Q293" s="92">
        <v>0</v>
      </c>
      <c r="R293" s="52"/>
      <c r="S293" s="92"/>
      <c r="T293" s="111">
        <v>300274.52329200006</v>
      </c>
      <c r="U293" s="31">
        <f t="shared" si="39"/>
        <v>1</v>
      </c>
    </row>
    <row r="294" spans="1:22" x14ac:dyDescent="0.25">
      <c r="A294" s="98">
        <f t="shared" si="36"/>
        <v>279</v>
      </c>
      <c r="B294" s="99">
        <f t="shared" si="37"/>
        <v>84</v>
      </c>
      <c r="C294" s="92" t="s">
        <v>73</v>
      </c>
      <c r="D294" s="92" t="s">
        <v>346</v>
      </c>
      <c r="E294" s="78">
        <f t="shared" si="38"/>
        <v>79737727.121219635</v>
      </c>
      <c r="F294" s="52">
        <v>12940969.379562</v>
      </c>
      <c r="G294" s="52">
        <v>4683661.9785479996</v>
      </c>
      <c r="H294" s="52">
        <v>4913333.9575319998</v>
      </c>
      <c r="I294" s="52">
        <v>3167052.5843460001</v>
      </c>
      <c r="J294" s="52">
        <v>1684797.1438548602</v>
      </c>
      <c r="K294" s="52"/>
      <c r="L294" s="52">
        <v>453343.1808108</v>
      </c>
      <c r="M294" s="52">
        <v>0</v>
      </c>
      <c r="N294" s="52">
        <v>23720691.238029338</v>
      </c>
      <c r="O294" s="52">
        <v>0</v>
      </c>
      <c r="P294" s="52">
        <v>12262218.115820052</v>
      </c>
      <c r="Q294" s="52">
        <v>13351798.375892486</v>
      </c>
      <c r="R294" s="52">
        <v>872137.55</v>
      </c>
      <c r="S294" s="79"/>
      <c r="T294" s="80">
        <v>1687723.6168241003</v>
      </c>
      <c r="U294" s="31">
        <f t="shared" si="39"/>
        <v>9</v>
      </c>
    </row>
    <row r="295" spans="1:22" x14ac:dyDescent="0.25">
      <c r="A295" s="98">
        <f t="shared" si="36"/>
        <v>280</v>
      </c>
      <c r="B295" s="99">
        <f t="shared" si="37"/>
        <v>85</v>
      </c>
      <c r="C295" s="92" t="s">
        <v>73</v>
      </c>
      <c r="D295" s="92" t="s">
        <v>347</v>
      </c>
      <c r="E295" s="78">
        <f t="shared" si="38"/>
        <v>20464603.039999999</v>
      </c>
      <c r="F295" s="52">
        <v>9211045.8918660004</v>
      </c>
      <c r="G295" s="52"/>
      <c r="H295" s="52">
        <v>5754481.5923699997</v>
      </c>
      <c r="I295" s="52">
        <v>4529120.957676</v>
      </c>
      <c r="J295" s="52"/>
      <c r="K295" s="52"/>
      <c r="L295" s="52">
        <v>418375.75401383999</v>
      </c>
      <c r="M295" s="52">
        <v>0</v>
      </c>
      <c r="N295" s="52">
        <v>0</v>
      </c>
      <c r="O295" s="52">
        <v>0</v>
      </c>
      <c r="P295" s="52">
        <v>0</v>
      </c>
      <c r="Q295" s="52">
        <v>0</v>
      </c>
      <c r="R295" s="52">
        <v>93758.837799999994</v>
      </c>
      <c r="S295" s="79">
        <v>22362.497800000001</v>
      </c>
      <c r="T295" s="80">
        <v>435457.50847415999</v>
      </c>
      <c r="U295" s="31">
        <f t="shared" si="39"/>
        <v>4</v>
      </c>
    </row>
    <row r="296" spans="1:22" x14ac:dyDescent="0.25">
      <c r="A296" s="98">
        <f t="shared" si="36"/>
        <v>281</v>
      </c>
      <c r="B296" s="99">
        <f t="shared" si="37"/>
        <v>86</v>
      </c>
      <c r="C296" s="92" t="s">
        <v>73</v>
      </c>
      <c r="D296" s="92" t="s">
        <v>195</v>
      </c>
      <c r="E296" s="78">
        <f t="shared" si="38"/>
        <v>16119475.25326384</v>
      </c>
      <c r="F296" s="52"/>
      <c r="G296" s="52"/>
      <c r="H296" s="52">
        <v>0</v>
      </c>
      <c r="I296" s="52">
        <v>0</v>
      </c>
      <c r="J296" s="52">
        <v>924975.13</v>
      </c>
      <c r="K296" s="52"/>
      <c r="L296" s="52"/>
      <c r="M296" s="52">
        <v>0</v>
      </c>
      <c r="N296" s="52">
        <v>14844557.210124599</v>
      </c>
      <c r="O296" s="52">
        <v>0</v>
      </c>
      <c r="P296" s="52">
        <v>0</v>
      </c>
      <c r="Q296" s="52">
        <v>0</v>
      </c>
      <c r="R296" s="52"/>
      <c r="S296" s="79"/>
      <c r="T296" s="80">
        <v>349942.91313923994</v>
      </c>
      <c r="U296" s="31">
        <f t="shared" si="39"/>
        <v>2</v>
      </c>
    </row>
    <row r="297" spans="1:22" x14ac:dyDescent="0.25">
      <c r="A297" s="98">
        <f t="shared" si="36"/>
        <v>282</v>
      </c>
      <c r="B297" s="99">
        <f t="shared" si="37"/>
        <v>87</v>
      </c>
      <c r="C297" s="92" t="s">
        <v>73</v>
      </c>
      <c r="D297" s="92" t="s">
        <v>348</v>
      </c>
      <c r="E297" s="78">
        <f t="shared" si="38"/>
        <v>4072408.9076445596</v>
      </c>
      <c r="F297" s="52"/>
      <c r="G297" s="52"/>
      <c r="H297" s="52"/>
      <c r="I297" s="52">
        <v>3683298.32</v>
      </c>
      <c r="J297" s="52"/>
      <c r="K297" s="52"/>
      <c r="L297" s="52"/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/>
      <c r="S297" s="79"/>
      <c r="T297" s="80">
        <v>389110.58764456003</v>
      </c>
      <c r="U297" s="31">
        <f t="shared" si="39"/>
        <v>1</v>
      </c>
    </row>
    <row r="298" spans="1:22" x14ac:dyDescent="0.25">
      <c r="A298" s="98">
        <f t="shared" si="36"/>
        <v>283</v>
      </c>
      <c r="B298" s="99">
        <f t="shared" si="37"/>
        <v>88</v>
      </c>
      <c r="C298" s="92" t="s">
        <v>73</v>
      </c>
      <c r="D298" s="92" t="s">
        <v>349</v>
      </c>
      <c r="E298" s="78">
        <f t="shared" si="38"/>
        <v>22165138.859996557</v>
      </c>
      <c r="F298" s="52">
        <v>0</v>
      </c>
      <c r="G298" s="52">
        <v>4852018.6895581791</v>
      </c>
      <c r="H298" s="52"/>
      <c r="I298" s="52">
        <v>4510734.7664399995</v>
      </c>
      <c r="J298" s="52">
        <v>1562309.5679603999</v>
      </c>
      <c r="K298" s="52"/>
      <c r="L298" s="52"/>
      <c r="M298" s="52">
        <v>0</v>
      </c>
      <c r="N298" s="52">
        <v>0</v>
      </c>
      <c r="O298" s="52">
        <v>0</v>
      </c>
      <c r="P298" s="52">
        <v>0</v>
      </c>
      <c r="Q298" s="52">
        <v>11240075.836037977</v>
      </c>
      <c r="R298" s="52"/>
      <c r="S298" s="79"/>
      <c r="T298" s="80"/>
      <c r="U298" s="31">
        <f t="shared" si="39"/>
        <v>4</v>
      </c>
    </row>
    <row r="299" spans="1:22" x14ac:dyDescent="0.25">
      <c r="A299" s="98">
        <f t="shared" si="36"/>
        <v>284</v>
      </c>
      <c r="B299" s="99">
        <f t="shared" si="37"/>
        <v>89</v>
      </c>
      <c r="C299" s="92" t="s">
        <v>73</v>
      </c>
      <c r="D299" s="92" t="s">
        <v>196</v>
      </c>
      <c r="E299" s="78">
        <f t="shared" si="38"/>
        <v>9072553.7200000007</v>
      </c>
      <c r="F299" s="52">
        <v>9072553.7200000007</v>
      </c>
      <c r="G299" s="52">
        <v>0</v>
      </c>
      <c r="H299" s="52"/>
      <c r="I299" s="52">
        <v>0</v>
      </c>
      <c r="J299" s="52">
        <v>0</v>
      </c>
      <c r="K299" s="52"/>
      <c r="L299" s="52"/>
      <c r="M299" s="52">
        <v>0</v>
      </c>
      <c r="N299" s="52">
        <v>0</v>
      </c>
      <c r="O299" s="52">
        <v>0</v>
      </c>
      <c r="P299" s="52"/>
      <c r="Q299" s="52">
        <v>0</v>
      </c>
      <c r="R299" s="52"/>
      <c r="S299" s="79"/>
      <c r="T299" s="80"/>
      <c r="U299" s="31">
        <f t="shared" si="39"/>
        <v>1</v>
      </c>
      <c r="V299" s="1" t="s">
        <v>745</v>
      </c>
    </row>
    <row r="300" spans="1:22" x14ac:dyDescent="0.25">
      <c r="A300" s="98">
        <f t="shared" si="36"/>
        <v>285</v>
      </c>
      <c r="B300" s="99">
        <f t="shared" si="37"/>
        <v>90</v>
      </c>
      <c r="C300" s="92" t="s">
        <v>73</v>
      </c>
      <c r="D300" s="92" t="s">
        <v>473</v>
      </c>
      <c r="E300" s="78">
        <f t="shared" si="38"/>
        <v>1447716.48246928</v>
      </c>
      <c r="F300" s="52"/>
      <c r="G300" s="52">
        <v>773824.99</v>
      </c>
      <c r="H300" s="52"/>
      <c r="I300" s="52">
        <v>492005.51</v>
      </c>
      <c r="J300" s="52"/>
      <c r="K300" s="52"/>
      <c r="L300" s="52"/>
      <c r="M300" s="52">
        <v>0</v>
      </c>
      <c r="N300" s="52"/>
      <c r="O300" s="52">
        <v>0</v>
      </c>
      <c r="P300" s="52">
        <v>0</v>
      </c>
      <c r="Q300" s="52">
        <v>0</v>
      </c>
      <c r="R300" s="52"/>
      <c r="S300" s="79"/>
      <c r="T300" s="80">
        <v>181885.98246928002</v>
      </c>
      <c r="U300" s="31">
        <f t="shared" si="39"/>
        <v>2</v>
      </c>
      <c r="V300" s="1" t="s">
        <v>717</v>
      </c>
    </row>
    <row r="301" spans="1:22" x14ac:dyDescent="0.25">
      <c r="A301" s="98">
        <f t="shared" si="36"/>
        <v>286</v>
      </c>
      <c r="B301" s="99">
        <f t="shared" si="37"/>
        <v>91</v>
      </c>
      <c r="C301" s="92" t="s">
        <v>73</v>
      </c>
      <c r="D301" s="92" t="s">
        <v>474</v>
      </c>
      <c r="E301" s="78">
        <f t="shared" si="38"/>
        <v>1251160.895</v>
      </c>
      <c r="F301" s="52"/>
      <c r="G301" s="52"/>
      <c r="H301" s="52"/>
      <c r="I301" s="52">
        <v>1224386.0518469999</v>
      </c>
      <c r="J301" s="52"/>
      <c r="K301" s="52"/>
      <c r="L301" s="52"/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/>
      <c r="S301" s="79"/>
      <c r="T301" s="80">
        <v>26774.843153000005</v>
      </c>
      <c r="U301" s="31">
        <f t="shared" si="39"/>
        <v>1</v>
      </c>
    </row>
    <row r="302" spans="1:22" x14ac:dyDescent="0.25">
      <c r="A302" s="98">
        <f t="shared" si="36"/>
        <v>287</v>
      </c>
      <c r="B302" s="99">
        <f t="shared" si="37"/>
        <v>92</v>
      </c>
      <c r="C302" s="92" t="s">
        <v>73</v>
      </c>
      <c r="D302" s="92" t="s">
        <v>354</v>
      </c>
      <c r="E302" s="78">
        <f>SUBTOTAL(9,F302:T302)</f>
        <v>14886688.384542881</v>
      </c>
      <c r="F302" s="52"/>
      <c r="G302" s="52"/>
      <c r="H302" s="52"/>
      <c r="I302" s="52"/>
      <c r="J302" s="52"/>
      <c r="K302" s="52"/>
      <c r="L302" s="52"/>
      <c r="M302" s="52"/>
      <c r="N302" s="52"/>
      <c r="O302" s="52">
        <v>0</v>
      </c>
      <c r="P302" s="52">
        <v>14156807.720000001</v>
      </c>
      <c r="Q302" s="52"/>
      <c r="R302" s="52">
        <v>185105.35</v>
      </c>
      <c r="S302" s="79"/>
      <c r="T302" s="80">
        <v>544775.31454288005</v>
      </c>
      <c r="U302" s="31">
        <f>COUNTIF(F302:Q302,"&gt;0")</f>
        <v>1</v>
      </c>
      <c r="V302" s="1" t="s">
        <v>720</v>
      </c>
    </row>
    <row r="303" spans="1:22" x14ac:dyDescent="0.25">
      <c r="A303" s="98">
        <f t="shared" si="36"/>
        <v>288</v>
      </c>
      <c r="B303" s="99">
        <f t="shared" si="37"/>
        <v>93</v>
      </c>
      <c r="C303" s="92" t="s">
        <v>73</v>
      </c>
      <c r="D303" s="92" t="s">
        <v>357</v>
      </c>
      <c r="E303" s="78">
        <f t="shared" si="38"/>
        <v>2425305.8059979999</v>
      </c>
      <c r="F303" s="52"/>
      <c r="G303" s="52"/>
      <c r="H303" s="52">
        <v>2131365.73</v>
      </c>
      <c r="I303" s="52"/>
      <c r="J303" s="52"/>
      <c r="K303" s="52"/>
      <c r="L303" s="52"/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2"/>
      <c r="S303" s="79"/>
      <c r="T303" s="80">
        <v>293940.07599800004</v>
      </c>
      <c r="U303" s="31">
        <f t="shared" si="39"/>
        <v>1</v>
      </c>
      <c r="V303" s="1" t="s">
        <v>720</v>
      </c>
    </row>
    <row r="304" spans="1:22" x14ac:dyDescent="0.25">
      <c r="A304" s="98">
        <f t="shared" si="36"/>
        <v>289</v>
      </c>
      <c r="B304" s="99">
        <f t="shared" si="37"/>
        <v>94</v>
      </c>
      <c r="C304" s="92" t="s">
        <v>73</v>
      </c>
      <c r="D304" s="92" t="s">
        <v>475</v>
      </c>
      <c r="E304" s="78">
        <f t="shared" si="38"/>
        <v>3379171.1646039202</v>
      </c>
      <c r="F304" s="52">
        <v>2685666.7031999999</v>
      </c>
      <c r="G304" s="52"/>
      <c r="H304" s="52"/>
      <c r="I304" s="52"/>
      <c r="J304" s="96"/>
      <c r="K304" s="52"/>
      <c r="L304" s="52"/>
      <c r="M304" s="52">
        <v>0</v>
      </c>
      <c r="N304" s="52"/>
      <c r="O304" s="52">
        <v>0</v>
      </c>
      <c r="P304" s="52">
        <v>0</v>
      </c>
      <c r="Q304" s="52">
        <v>0</v>
      </c>
      <c r="R304" s="52">
        <v>513326.799</v>
      </c>
      <c r="S304" s="79">
        <v>73858.718200000003</v>
      </c>
      <c r="T304" s="80">
        <v>106318.94420392002</v>
      </c>
      <c r="U304" s="31">
        <f t="shared" si="39"/>
        <v>1</v>
      </c>
      <c r="V304" s="1" t="s">
        <v>717</v>
      </c>
    </row>
    <row r="305" spans="1:16187" x14ac:dyDescent="0.25">
      <c r="A305" s="98">
        <f t="shared" si="36"/>
        <v>290</v>
      </c>
      <c r="B305" s="99">
        <f t="shared" si="37"/>
        <v>95</v>
      </c>
      <c r="C305" s="92"/>
      <c r="D305" s="92" t="s">
        <v>656</v>
      </c>
      <c r="E305" s="78">
        <f t="shared" si="38"/>
        <v>28649224.581331842</v>
      </c>
      <c r="F305" s="52">
        <v>4576911.5816813763</v>
      </c>
      <c r="G305" s="52">
        <v>1579170.278889101</v>
      </c>
      <c r="H305" s="52">
        <v>1749764.9776173774</v>
      </c>
      <c r="I305" s="52">
        <v>1033837.3260811009</v>
      </c>
      <c r="J305" s="52"/>
      <c r="K305" s="52"/>
      <c r="L305" s="52">
        <v>169508.96361133867</v>
      </c>
      <c r="M305" s="52"/>
      <c r="N305" s="52">
        <v>8581326.8504877668</v>
      </c>
      <c r="O305" s="52"/>
      <c r="P305" s="52">
        <v>4351256.1518796822</v>
      </c>
      <c r="Q305" s="52">
        <v>4796312.227541185</v>
      </c>
      <c r="R305" s="52">
        <v>1182055.9529919669</v>
      </c>
      <c r="S305" s="79">
        <v>42185.634482399997</v>
      </c>
      <c r="T305" s="80">
        <v>586894.63606854994</v>
      </c>
      <c r="U305" s="31">
        <f t="shared" si="39"/>
        <v>8</v>
      </c>
    </row>
    <row r="306" spans="1:16187" x14ac:dyDescent="0.25">
      <c r="A306" s="98">
        <f t="shared" si="36"/>
        <v>291</v>
      </c>
      <c r="B306" s="99">
        <f t="shared" si="37"/>
        <v>96</v>
      </c>
      <c r="C306" s="92" t="s">
        <v>73</v>
      </c>
      <c r="D306" s="92" t="s">
        <v>476</v>
      </c>
      <c r="E306" s="78">
        <f t="shared" si="38"/>
        <v>1618117.19564</v>
      </c>
      <c r="F306" s="52"/>
      <c r="G306" s="52"/>
      <c r="H306" s="52"/>
      <c r="I306" s="52"/>
      <c r="J306" s="52">
        <v>1092251.81</v>
      </c>
      <c r="K306" s="52"/>
      <c r="L306" s="52"/>
      <c r="M306" s="52"/>
      <c r="N306" s="52"/>
      <c r="O306" s="52">
        <v>0</v>
      </c>
      <c r="P306" s="52">
        <v>0</v>
      </c>
      <c r="Q306" s="52">
        <v>0</v>
      </c>
      <c r="R306" s="52">
        <v>501699.37999999995</v>
      </c>
      <c r="S306" s="79"/>
      <c r="T306" s="80">
        <v>24166.005639999999</v>
      </c>
      <c r="U306" s="31">
        <f t="shared" si="39"/>
        <v>1</v>
      </c>
      <c r="V306" s="1" t="s">
        <v>717</v>
      </c>
    </row>
    <row r="307" spans="1:16187" x14ac:dyDescent="0.25">
      <c r="A307" s="98">
        <f t="shared" si="36"/>
        <v>292</v>
      </c>
      <c r="B307" s="99">
        <f t="shared" si="37"/>
        <v>97</v>
      </c>
      <c r="C307" s="92" t="s">
        <v>73</v>
      </c>
      <c r="D307" s="92" t="s">
        <v>360</v>
      </c>
      <c r="E307" s="78">
        <f t="shared" si="38"/>
        <v>9781205.2731140386</v>
      </c>
      <c r="F307" s="52">
        <v>5740166.195995139</v>
      </c>
      <c r="G307" s="52"/>
      <c r="H307" s="52"/>
      <c r="I307" s="52">
        <v>2245953.7400000002</v>
      </c>
      <c r="J307" s="52"/>
      <c r="K307" s="52"/>
      <c r="L307" s="52">
        <v>285227.34661260003</v>
      </c>
      <c r="M307" s="52"/>
      <c r="N307" s="52"/>
      <c r="O307" s="52"/>
      <c r="P307" s="52"/>
      <c r="Q307" s="52"/>
      <c r="R307" s="52">
        <v>1065595.152</v>
      </c>
      <c r="S307" s="79">
        <v>110213.54349999999</v>
      </c>
      <c r="T307" s="80">
        <v>334049.29500629997</v>
      </c>
      <c r="U307" s="31">
        <f t="shared" si="39"/>
        <v>3</v>
      </c>
    </row>
    <row r="308" spans="1:16187" x14ac:dyDescent="0.25">
      <c r="A308" s="98">
        <f t="shared" si="36"/>
        <v>293</v>
      </c>
      <c r="B308" s="99">
        <f t="shared" si="37"/>
        <v>98</v>
      </c>
      <c r="C308" s="92" t="s">
        <v>73</v>
      </c>
      <c r="D308" s="92" t="s">
        <v>197</v>
      </c>
      <c r="E308" s="78">
        <f t="shared" si="38"/>
        <v>1535156.8941092999</v>
      </c>
      <c r="F308" s="52">
        <v>0</v>
      </c>
      <c r="G308" s="52">
        <v>0</v>
      </c>
      <c r="H308" s="52">
        <v>0</v>
      </c>
      <c r="I308" s="52">
        <v>0</v>
      </c>
      <c r="J308" s="52">
        <v>1356649.13</v>
      </c>
      <c r="K308" s="52"/>
      <c r="L308" s="52"/>
      <c r="M308" s="52">
        <v>0</v>
      </c>
      <c r="N308" s="52">
        <v>0</v>
      </c>
      <c r="O308" s="52">
        <v>0</v>
      </c>
      <c r="P308" s="52">
        <v>0</v>
      </c>
      <c r="Q308" s="52"/>
      <c r="R308" s="52"/>
      <c r="S308" s="79"/>
      <c r="T308" s="80">
        <v>178507.76410930001</v>
      </c>
      <c r="U308" s="31">
        <f t="shared" si="39"/>
        <v>1</v>
      </c>
    </row>
    <row r="309" spans="1:16187" x14ac:dyDescent="0.25">
      <c r="A309" s="98">
        <f t="shared" si="36"/>
        <v>294</v>
      </c>
      <c r="B309" s="99">
        <f t="shared" si="37"/>
        <v>99</v>
      </c>
      <c r="C309" s="92" t="s">
        <v>73</v>
      </c>
      <c r="D309" s="92" t="s">
        <v>198</v>
      </c>
      <c r="E309" s="78">
        <f t="shared" si="38"/>
        <v>1572957.3080766001</v>
      </c>
      <c r="F309" s="52">
        <v>0</v>
      </c>
      <c r="G309" s="52">
        <v>0</v>
      </c>
      <c r="H309" s="52">
        <v>0</v>
      </c>
      <c r="I309" s="52">
        <v>0</v>
      </c>
      <c r="J309" s="52">
        <v>1392786.91</v>
      </c>
      <c r="K309" s="52"/>
      <c r="L309" s="52"/>
      <c r="M309" s="52">
        <v>0</v>
      </c>
      <c r="N309" s="52">
        <v>0</v>
      </c>
      <c r="O309" s="52">
        <v>0</v>
      </c>
      <c r="P309" s="52">
        <v>0</v>
      </c>
      <c r="Q309" s="52"/>
      <c r="R309" s="52"/>
      <c r="S309" s="79"/>
      <c r="T309" s="80">
        <v>180170.39807660005</v>
      </c>
      <c r="U309" s="31">
        <f t="shared" si="39"/>
        <v>1</v>
      </c>
    </row>
    <row r="310" spans="1:16187" x14ac:dyDescent="0.25">
      <c r="A310" s="98">
        <f t="shared" si="36"/>
        <v>295</v>
      </c>
      <c r="B310" s="99">
        <f t="shared" si="37"/>
        <v>100</v>
      </c>
      <c r="C310" s="92" t="s">
        <v>73</v>
      </c>
      <c r="D310" s="92" t="s">
        <v>199</v>
      </c>
      <c r="E310" s="78">
        <f t="shared" si="38"/>
        <v>1352653.874176</v>
      </c>
      <c r="F310" s="52">
        <v>0</v>
      </c>
      <c r="G310" s="52">
        <v>0</v>
      </c>
      <c r="H310" s="52">
        <v>0</v>
      </c>
      <c r="I310" s="52">
        <v>0</v>
      </c>
      <c r="J310" s="52">
        <v>1346427.66</v>
      </c>
      <c r="K310" s="52"/>
      <c r="L310" s="52"/>
      <c r="M310" s="52">
        <v>0</v>
      </c>
      <c r="N310" s="52">
        <v>0</v>
      </c>
      <c r="O310" s="52">
        <v>0</v>
      </c>
      <c r="P310" s="52">
        <v>0</v>
      </c>
      <c r="Q310" s="52"/>
      <c r="R310" s="52"/>
      <c r="S310" s="79"/>
      <c r="T310" s="80">
        <v>6226.2141759999995</v>
      </c>
      <c r="U310" s="31">
        <f t="shared" si="39"/>
        <v>1</v>
      </c>
    </row>
    <row r="311" spans="1:16187" x14ac:dyDescent="0.25">
      <c r="A311" s="98">
        <f t="shared" si="36"/>
        <v>296</v>
      </c>
      <c r="B311" s="99">
        <f t="shared" si="37"/>
        <v>101</v>
      </c>
      <c r="C311" s="92" t="s">
        <v>73</v>
      </c>
      <c r="D311" s="92" t="s">
        <v>200</v>
      </c>
      <c r="E311" s="78">
        <f t="shared" si="38"/>
        <v>1352798.894176</v>
      </c>
      <c r="F311" s="52">
        <v>0</v>
      </c>
      <c r="G311" s="52">
        <v>0</v>
      </c>
      <c r="H311" s="52">
        <v>0</v>
      </c>
      <c r="I311" s="52">
        <v>0</v>
      </c>
      <c r="J311" s="52">
        <v>1346569.54</v>
      </c>
      <c r="K311" s="52"/>
      <c r="L311" s="52"/>
      <c r="M311" s="52">
        <v>0</v>
      </c>
      <c r="N311" s="52">
        <v>0</v>
      </c>
      <c r="O311" s="52">
        <v>0</v>
      </c>
      <c r="P311" s="52">
        <v>0</v>
      </c>
      <c r="Q311" s="52"/>
      <c r="R311" s="52"/>
      <c r="S311" s="79"/>
      <c r="T311" s="80">
        <v>6229.3541759999989</v>
      </c>
      <c r="U311" s="31">
        <f t="shared" si="39"/>
        <v>1</v>
      </c>
    </row>
    <row r="312" spans="1:16187" x14ac:dyDescent="0.25">
      <c r="A312" s="98">
        <f t="shared" si="36"/>
        <v>297</v>
      </c>
      <c r="B312" s="99">
        <f t="shared" si="37"/>
        <v>102</v>
      </c>
      <c r="C312" s="92" t="s">
        <v>73</v>
      </c>
      <c r="D312" s="92" t="s">
        <v>477</v>
      </c>
      <c r="E312" s="78">
        <f t="shared" si="38"/>
        <v>25224103.98</v>
      </c>
      <c r="F312" s="52">
        <v>6334618.4835359994</v>
      </c>
      <c r="G312" s="52">
        <v>2285255.0308980001</v>
      </c>
      <c r="H312" s="52">
        <v>2403367.4221200002</v>
      </c>
      <c r="I312" s="52">
        <v>1543119.658416</v>
      </c>
      <c r="J312" s="52"/>
      <c r="K312" s="52"/>
      <c r="L312" s="52">
        <v>222397.71089423998</v>
      </c>
      <c r="M312" s="52">
        <v>0</v>
      </c>
      <c r="N312" s="52">
        <v>11696963.74329</v>
      </c>
      <c r="O312" s="52">
        <v>0</v>
      </c>
      <c r="P312" s="52">
        <v>0</v>
      </c>
      <c r="Q312" s="52"/>
      <c r="R312" s="52">
        <v>176609.79080000002</v>
      </c>
      <c r="S312" s="79">
        <v>26318.9908</v>
      </c>
      <c r="T312" s="80">
        <v>535453.14924575994</v>
      </c>
      <c r="U312" s="31">
        <f t="shared" si="39"/>
        <v>6</v>
      </c>
    </row>
    <row r="313" spans="1:16187" x14ac:dyDescent="0.25">
      <c r="A313" s="98">
        <f t="shared" si="36"/>
        <v>298</v>
      </c>
      <c r="B313" s="99">
        <f t="shared" si="37"/>
        <v>103</v>
      </c>
      <c r="C313" s="92" t="s">
        <v>73</v>
      </c>
      <c r="D313" s="92" t="s">
        <v>478</v>
      </c>
      <c r="E313" s="78">
        <f t="shared" si="38"/>
        <v>25634547.659999996</v>
      </c>
      <c r="F313" s="52">
        <v>6438393.5627339995</v>
      </c>
      <c r="G313" s="52">
        <v>2323154.7703559999</v>
      </c>
      <c r="H313" s="52">
        <v>2442854.4997079996</v>
      </c>
      <c r="I313" s="52">
        <v>1568819.974554</v>
      </c>
      <c r="J313" s="52"/>
      <c r="K313" s="52"/>
      <c r="L313" s="52">
        <v>226016.53592027997</v>
      </c>
      <c r="M313" s="52">
        <v>0</v>
      </c>
      <c r="N313" s="52">
        <v>11889999.423917999</v>
      </c>
      <c r="O313" s="52">
        <v>0</v>
      </c>
      <c r="P313" s="52">
        <v>0</v>
      </c>
      <c r="Q313" s="52">
        <v>0</v>
      </c>
      <c r="R313" s="52">
        <v>174674.92509999999</v>
      </c>
      <c r="S313" s="79">
        <v>26356.7251</v>
      </c>
      <c r="T313" s="80">
        <v>544277.24260971998</v>
      </c>
      <c r="U313" s="31">
        <f t="shared" si="39"/>
        <v>6</v>
      </c>
    </row>
    <row r="314" spans="1:16187" x14ac:dyDescent="0.25">
      <c r="A314" s="98">
        <f t="shared" si="36"/>
        <v>299</v>
      </c>
      <c r="B314" s="99">
        <f t="shared" si="37"/>
        <v>104</v>
      </c>
      <c r="C314" s="92" t="s">
        <v>73</v>
      </c>
      <c r="D314" s="92" t="s">
        <v>364</v>
      </c>
      <c r="E314" s="78">
        <f t="shared" si="38"/>
        <v>35496577.607600003</v>
      </c>
      <c r="F314" s="52">
        <v>7094689.9108260004</v>
      </c>
      <c r="G314" s="52">
        <v>2547296.6905259998</v>
      </c>
      <c r="H314" s="52">
        <v>2688117.7002540003</v>
      </c>
      <c r="I314" s="52">
        <v>1716680.7293160001</v>
      </c>
      <c r="J314" s="52"/>
      <c r="K314" s="52"/>
      <c r="L314" s="52">
        <v>249717.57989135996</v>
      </c>
      <c r="M314" s="52">
        <v>0</v>
      </c>
      <c r="N314" s="52">
        <v>13087063.849398002</v>
      </c>
      <c r="O314" s="52">
        <v>0</v>
      </c>
      <c r="P314" s="52">
        <v>0</v>
      </c>
      <c r="Q314" s="52">
        <v>7353384.3865860002</v>
      </c>
      <c r="R314" s="52"/>
      <c r="S314" s="79"/>
      <c r="T314" s="80">
        <v>759626.76080264</v>
      </c>
      <c r="U314" s="31">
        <f t="shared" si="39"/>
        <v>7</v>
      </c>
    </row>
    <row r="315" spans="1:16187" x14ac:dyDescent="0.25">
      <c r="A315" s="98">
        <f t="shared" si="36"/>
        <v>300</v>
      </c>
      <c r="B315" s="99">
        <f t="shared" si="37"/>
        <v>105</v>
      </c>
      <c r="C315" s="92" t="s">
        <v>73</v>
      </c>
      <c r="D315" s="92" t="s">
        <v>202</v>
      </c>
      <c r="E315" s="78">
        <f t="shared" si="38"/>
        <v>1263115.48</v>
      </c>
      <c r="F315" s="52">
        <v>0</v>
      </c>
      <c r="G315" s="52">
        <v>0</v>
      </c>
      <c r="H315" s="52">
        <v>0</v>
      </c>
      <c r="I315" s="52">
        <v>0</v>
      </c>
      <c r="J315" s="52">
        <v>1256015.48</v>
      </c>
      <c r="K315" s="52"/>
      <c r="L315" s="52"/>
      <c r="M315" s="52">
        <v>0</v>
      </c>
      <c r="N315" s="52">
        <v>0</v>
      </c>
      <c r="O315" s="52">
        <v>0</v>
      </c>
      <c r="P315" s="52">
        <v>0</v>
      </c>
      <c r="Q315" s="52">
        <v>0</v>
      </c>
      <c r="R315" s="52"/>
      <c r="S315" s="79"/>
      <c r="T315" s="80">
        <v>7100</v>
      </c>
      <c r="U315" s="31">
        <f t="shared" si="39"/>
        <v>1</v>
      </c>
    </row>
    <row r="316" spans="1:16187" x14ac:dyDescent="0.25">
      <c r="A316" s="98">
        <f t="shared" si="36"/>
        <v>301</v>
      </c>
      <c r="B316" s="99">
        <f t="shared" si="37"/>
        <v>106</v>
      </c>
      <c r="C316" s="92" t="s">
        <v>73</v>
      </c>
      <c r="D316" s="92" t="s">
        <v>203</v>
      </c>
      <c r="E316" s="78">
        <f t="shared" si="38"/>
        <v>3004433.9797793045</v>
      </c>
      <c r="F316" s="52">
        <v>0</v>
      </c>
      <c r="G316" s="52">
        <v>0</v>
      </c>
      <c r="H316" s="52">
        <v>0</v>
      </c>
      <c r="I316" s="52">
        <v>0</v>
      </c>
      <c r="J316" s="52">
        <v>1274871.31</v>
      </c>
      <c r="K316" s="52"/>
      <c r="L316" s="52"/>
      <c r="M316" s="52">
        <v>0</v>
      </c>
      <c r="N316" s="52">
        <v>0</v>
      </c>
      <c r="O316" s="52">
        <v>0</v>
      </c>
      <c r="P316" s="52">
        <v>0</v>
      </c>
      <c r="Q316" s="52">
        <v>1722169.4597793045</v>
      </c>
      <c r="R316" s="52"/>
      <c r="S316" s="79"/>
      <c r="T316" s="80">
        <v>7393.21</v>
      </c>
      <c r="U316" s="31">
        <f t="shared" si="39"/>
        <v>2</v>
      </c>
    </row>
    <row r="317" spans="1:16187" x14ac:dyDescent="0.25">
      <c r="A317" s="98">
        <f t="shared" si="36"/>
        <v>302</v>
      </c>
      <c r="B317" s="99">
        <f t="shared" si="37"/>
        <v>107</v>
      </c>
      <c r="C317" s="92" t="s">
        <v>73</v>
      </c>
      <c r="D317" s="92" t="s">
        <v>363</v>
      </c>
      <c r="E317" s="78">
        <f t="shared" si="38"/>
        <v>7714678.3128470806</v>
      </c>
      <c r="F317" s="52">
        <v>6146198.4400000004</v>
      </c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79"/>
      <c r="T317" s="80">
        <v>1568479.8728470802</v>
      </c>
      <c r="U317" s="31">
        <f t="shared" si="39"/>
        <v>1</v>
      </c>
    </row>
    <row r="318" spans="1:16187" x14ac:dyDescent="0.25">
      <c r="A318" s="98">
        <f t="shared" si="36"/>
        <v>303</v>
      </c>
      <c r="B318" s="99">
        <f t="shared" si="37"/>
        <v>108</v>
      </c>
      <c r="C318" s="92" t="s">
        <v>73</v>
      </c>
      <c r="D318" s="92" t="s">
        <v>365</v>
      </c>
      <c r="E318" s="78">
        <f>SUBTOTAL(9,F318:T318)</f>
        <v>8408352.8849089202</v>
      </c>
      <c r="F318" s="52">
        <v>5873059.1900000004</v>
      </c>
      <c r="G318" s="52"/>
      <c r="H318" s="52"/>
      <c r="I318" s="52">
        <v>1749661.57</v>
      </c>
      <c r="J318" s="52"/>
      <c r="K318" s="52"/>
      <c r="L318" s="52"/>
      <c r="M318" s="52"/>
      <c r="N318" s="52"/>
      <c r="O318" s="52"/>
      <c r="P318" s="52"/>
      <c r="Q318" s="52"/>
      <c r="R318" s="52"/>
      <c r="S318" s="79"/>
      <c r="T318" s="80">
        <v>785632.12490892003</v>
      </c>
      <c r="U318" s="31">
        <f>COUNTIF(F318:Q318,"&gt;0")</f>
        <v>2</v>
      </c>
      <c r="V318" s="1" t="s">
        <v>720</v>
      </c>
    </row>
    <row r="319" spans="1:16187" x14ac:dyDescent="0.25">
      <c r="A319" s="98">
        <f t="shared" si="36"/>
        <v>304</v>
      </c>
      <c r="B319" s="99">
        <f t="shared" si="37"/>
        <v>109</v>
      </c>
      <c r="C319" s="92" t="s">
        <v>73</v>
      </c>
      <c r="D319" s="92" t="s">
        <v>542</v>
      </c>
      <c r="E319" s="78">
        <f t="shared" si="38"/>
        <v>4018667.23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/>
      <c r="L319" s="52"/>
      <c r="M319" s="52">
        <v>0</v>
      </c>
      <c r="N319" s="52">
        <v>3789709.0289940001</v>
      </c>
      <c r="O319" s="52">
        <v>0</v>
      </c>
      <c r="P319" s="52">
        <v>0</v>
      </c>
      <c r="Q319" s="52">
        <v>0</v>
      </c>
      <c r="R319" s="52">
        <v>122084.94</v>
      </c>
      <c r="S319" s="52">
        <v>24000</v>
      </c>
      <c r="T319" s="80">
        <v>82873.261006000001</v>
      </c>
      <c r="U319" s="31">
        <f t="shared" si="39"/>
        <v>1</v>
      </c>
    </row>
    <row r="320" spans="1:16187" x14ac:dyDescent="0.25">
      <c r="A320" s="98">
        <f t="shared" si="36"/>
        <v>305</v>
      </c>
      <c r="B320" s="99">
        <f t="shared" si="37"/>
        <v>110</v>
      </c>
      <c r="C320" s="92" t="s">
        <v>367</v>
      </c>
      <c r="D320" s="92" t="s">
        <v>367</v>
      </c>
      <c r="E320" s="78">
        <f t="shared" si="38"/>
        <v>17682096.61403282</v>
      </c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>
        <v>14257827.475101</v>
      </c>
      <c r="R320" s="52">
        <v>2584774.6794000003</v>
      </c>
      <c r="S320" s="52">
        <v>286926.38929999998</v>
      </c>
      <c r="T320" s="80">
        <v>552568.07023181999</v>
      </c>
      <c r="U320" s="31">
        <f t="shared" si="39"/>
        <v>1</v>
      </c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 t="s">
        <v>367</v>
      </c>
      <c r="BT320" s="33" t="s">
        <v>367</v>
      </c>
      <c r="BU320" s="33" t="s">
        <v>367</v>
      </c>
      <c r="BV320" s="33" t="s">
        <v>367</v>
      </c>
      <c r="BW320" s="33" t="s">
        <v>367</v>
      </c>
      <c r="BX320" s="33" t="s">
        <v>367</v>
      </c>
      <c r="BY320" s="33" t="s">
        <v>367</v>
      </c>
      <c r="BZ320" s="33" t="s">
        <v>367</v>
      </c>
      <c r="CA320" s="33" t="s">
        <v>367</v>
      </c>
      <c r="CB320" s="33" t="s">
        <v>367</v>
      </c>
      <c r="CC320" s="33" t="s">
        <v>367</v>
      </c>
      <c r="CD320" s="33" t="s">
        <v>367</v>
      </c>
      <c r="CE320" s="33" t="s">
        <v>367</v>
      </c>
      <c r="CF320" s="33" t="s">
        <v>367</v>
      </c>
      <c r="CG320" s="33" t="s">
        <v>367</v>
      </c>
      <c r="CH320" s="33" t="s">
        <v>367</v>
      </c>
      <c r="CI320" s="33" t="s">
        <v>367</v>
      </c>
      <c r="CJ320" s="33" t="s">
        <v>367</v>
      </c>
      <c r="CK320" s="33" t="s">
        <v>367</v>
      </c>
      <c r="CL320" s="33" t="s">
        <v>367</v>
      </c>
      <c r="CM320" s="33" t="s">
        <v>367</v>
      </c>
      <c r="CN320" s="33" t="s">
        <v>367</v>
      </c>
      <c r="CO320" s="33" t="s">
        <v>367</v>
      </c>
      <c r="CP320" s="33" t="s">
        <v>367</v>
      </c>
      <c r="CQ320" s="33" t="s">
        <v>367</v>
      </c>
      <c r="CR320" s="33" t="s">
        <v>367</v>
      </c>
      <c r="CS320" s="33" t="s">
        <v>367</v>
      </c>
      <c r="CT320" s="33" t="s">
        <v>367</v>
      </c>
      <c r="CU320" s="33" t="s">
        <v>367</v>
      </c>
      <c r="CV320" s="33" t="s">
        <v>367</v>
      </c>
      <c r="CW320" s="33" t="s">
        <v>367</v>
      </c>
      <c r="CX320" s="33" t="s">
        <v>367</v>
      </c>
      <c r="CY320" s="33" t="s">
        <v>367</v>
      </c>
      <c r="CZ320" s="33" t="s">
        <v>367</v>
      </c>
      <c r="DA320" s="33" t="s">
        <v>367</v>
      </c>
      <c r="DB320" s="33" t="s">
        <v>367</v>
      </c>
      <c r="DC320" s="33" t="s">
        <v>367</v>
      </c>
      <c r="DD320" s="33" t="s">
        <v>367</v>
      </c>
      <c r="DE320" s="33" t="s">
        <v>367</v>
      </c>
      <c r="DF320" s="33" t="s">
        <v>367</v>
      </c>
      <c r="DG320" s="33" t="s">
        <v>367</v>
      </c>
      <c r="DH320" s="33" t="s">
        <v>367</v>
      </c>
      <c r="DI320" s="33" t="s">
        <v>367</v>
      </c>
      <c r="DJ320" s="33" t="s">
        <v>367</v>
      </c>
      <c r="DK320" s="33" t="s">
        <v>367</v>
      </c>
      <c r="DL320" s="33" t="s">
        <v>367</v>
      </c>
      <c r="DM320" s="33" t="s">
        <v>367</v>
      </c>
      <c r="DN320" s="33" t="s">
        <v>367</v>
      </c>
      <c r="DO320" s="33" t="s">
        <v>367</v>
      </c>
      <c r="DP320" s="33" t="s">
        <v>367</v>
      </c>
      <c r="DQ320" s="33" t="s">
        <v>367</v>
      </c>
      <c r="DR320" s="33" t="s">
        <v>367</v>
      </c>
      <c r="DS320" s="33" t="s">
        <v>367</v>
      </c>
      <c r="DT320" s="33" t="s">
        <v>367</v>
      </c>
      <c r="DU320" s="33" t="s">
        <v>367</v>
      </c>
      <c r="DV320" s="33" t="s">
        <v>367</v>
      </c>
      <c r="DW320" s="33" t="s">
        <v>367</v>
      </c>
      <c r="DX320" s="33" t="s">
        <v>367</v>
      </c>
      <c r="DY320" s="33" t="s">
        <v>367</v>
      </c>
      <c r="DZ320" s="33" t="s">
        <v>367</v>
      </c>
      <c r="EA320" s="33" t="s">
        <v>367</v>
      </c>
      <c r="EB320" s="33" t="s">
        <v>367</v>
      </c>
      <c r="EC320" s="33" t="s">
        <v>367</v>
      </c>
      <c r="ED320" s="33" t="s">
        <v>367</v>
      </c>
      <c r="EE320" s="33" t="s">
        <v>367</v>
      </c>
      <c r="EF320" s="33" t="s">
        <v>367</v>
      </c>
      <c r="EG320" s="33" t="s">
        <v>367</v>
      </c>
      <c r="EH320" s="33" t="s">
        <v>367</v>
      </c>
      <c r="EI320" s="33" t="s">
        <v>367</v>
      </c>
      <c r="EJ320" s="33" t="s">
        <v>367</v>
      </c>
      <c r="EK320" s="33" t="s">
        <v>367</v>
      </c>
      <c r="EL320" s="33" t="s">
        <v>367</v>
      </c>
      <c r="EM320" s="33" t="s">
        <v>367</v>
      </c>
      <c r="EN320" s="33" t="s">
        <v>367</v>
      </c>
      <c r="EO320" s="33" t="s">
        <v>367</v>
      </c>
      <c r="EP320" s="33" t="s">
        <v>367</v>
      </c>
      <c r="EQ320" s="33" t="s">
        <v>367</v>
      </c>
      <c r="ER320" s="33" t="s">
        <v>367</v>
      </c>
      <c r="ES320" s="33" t="s">
        <v>367</v>
      </c>
      <c r="ET320" s="33" t="s">
        <v>367</v>
      </c>
      <c r="EU320" s="33" t="s">
        <v>367</v>
      </c>
      <c r="EV320" s="33" t="s">
        <v>367</v>
      </c>
      <c r="EW320" s="33" t="s">
        <v>367</v>
      </c>
      <c r="EX320" s="33" t="s">
        <v>367</v>
      </c>
      <c r="EY320" s="33" t="s">
        <v>367</v>
      </c>
      <c r="EZ320" s="33" t="s">
        <v>367</v>
      </c>
      <c r="FA320" s="33" t="s">
        <v>367</v>
      </c>
      <c r="FB320" s="33" t="s">
        <v>367</v>
      </c>
      <c r="FC320" s="33" t="s">
        <v>367</v>
      </c>
      <c r="FD320" s="33" t="s">
        <v>367</v>
      </c>
      <c r="FE320" s="33" t="s">
        <v>367</v>
      </c>
      <c r="FF320" s="33" t="s">
        <v>367</v>
      </c>
      <c r="FG320" s="33" t="s">
        <v>367</v>
      </c>
      <c r="FH320" s="33" t="s">
        <v>367</v>
      </c>
      <c r="FI320" s="33" t="s">
        <v>367</v>
      </c>
      <c r="FJ320" s="33" t="s">
        <v>367</v>
      </c>
      <c r="FK320" s="33" t="s">
        <v>367</v>
      </c>
      <c r="FL320" s="33" t="s">
        <v>367</v>
      </c>
      <c r="FM320" s="33" t="s">
        <v>367</v>
      </c>
      <c r="FN320" s="33" t="s">
        <v>367</v>
      </c>
      <c r="FO320" s="33" t="s">
        <v>367</v>
      </c>
      <c r="FP320" s="33" t="s">
        <v>367</v>
      </c>
      <c r="FQ320" s="33" t="s">
        <v>367</v>
      </c>
      <c r="FR320" s="33" t="s">
        <v>367</v>
      </c>
      <c r="FS320" s="33" t="s">
        <v>367</v>
      </c>
      <c r="FT320" s="33" t="s">
        <v>367</v>
      </c>
      <c r="FU320" s="33" t="s">
        <v>367</v>
      </c>
      <c r="FV320" s="33" t="s">
        <v>367</v>
      </c>
      <c r="FW320" s="33" t="s">
        <v>367</v>
      </c>
      <c r="FX320" s="33" t="s">
        <v>367</v>
      </c>
      <c r="FY320" s="33" t="s">
        <v>367</v>
      </c>
      <c r="FZ320" s="33" t="s">
        <v>367</v>
      </c>
      <c r="GA320" s="33" t="s">
        <v>367</v>
      </c>
      <c r="GB320" s="33" t="s">
        <v>367</v>
      </c>
      <c r="GC320" s="33" t="s">
        <v>367</v>
      </c>
      <c r="GD320" s="33" t="s">
        <v>367</v>
      </c>
      <c r="GE320" s="33" t="s">
        <v>367</v>
      </c>
      <c r="GF320" s="33" t="s">
        <v>367</v>
      </c>
      <c r="GG320" s="33" t="s">
        <v>367</v>
      </c>
      <c r="GH320" s="33" t="s">
        <v>367</v>
      </c>
      <c r="GI320" s="33" t="s">
        <v>367</v>
      </c>
      <c r="GJ320" s="33" t="s">
        <v>367</v>
      </c>
      <c r="GK320" s="33" t="s">
        <v>367</v>
      </c>
      <c r="GL320" s="33" t="s">
        <v>367</v>
      </c>
      <c r="GM320" s="33" t="s">
        <v>367</v>
      </c>
      <c r="GN320" s="33" t="s">
        <v>367</v>
      </c>
      <c r="GO320" s="33" t="s">
        <v>367</v>
      </c>
      <c r="GP320" s="33" t="s">
        <v>367</v>
      </c>
      <c r="GQ320" s="33" t="s">
        <v>367</v>
      </c>
      <c r="GR320" s="33" t="s">
        <v>367</v>
      </c>
      <c r="GS320" s="33" t="s">
        <v>367</v>
      </c>
      <c r="GT320" s="33" t="s">
        <v>367</v>
      </c>
      <c r="GU320" s="33" t="s">
        <v>367</v>
      </c>
      <c r="GV320" s="33" t="s">
        <v>367</v>
      </c>
      <c r="GW320" s="33" t="s">
        <v>367</v>
      </c>
      <c r="GX320" s="33" t="s">
        <v>367</v>
      </c>
      <c r="GY320" s="33" t="s">
        <v>367</v>
      </c>
      <c r="GZ320" s="33" t="s">
        <v>367</v>
      </c>
      <c r="HA320" s="33" t="s">
        <v>367</v>
      </c>
      <c r="HB320" s="33" t="s">
        <v>367</v>
      </c>
      <c r="HC320" s="33" t="s">
        <v>367</v>
      </c>
      <c r="HD320" s="33" t="s">
        <v>367</v>
      </c>
      <c r="HE320" s="33" t="s">
        <v>367</v>
      </c>
      <c r="HF320" s="33" t="s">
        <v>367</v>
      </c>
      <c r="HG320" s="33" t="s">
        <v>367</v>
      </c>
      <c r="HH320" s="33" t="s">
        <v>367</v>
      </c>
      <c r="HI320" s="33" t="s">
        <v>367</v>
      </c>
      <c r="HJ320" s="33" t="s">
        <v>367</v>
      </c>
      <c r="HK320" s="33" t="s">
        <v>367</v>
      </c>
      <c r="HL320" s="33" t="s">
        <v>367</v>
      </c>
      <c r="HM320" s="33" t="s">
        <v>367</v>
      </c>
      <c r="HN320" s="33" t="s">
        <v>367</v>
      </c>
      <c r="HO320" s="33" t="s">
        <v>367</v>
      </c>
      <c r="HP320" s="33" t="s">
        <v>367</v>
      </c>
      <c r="HQ320" s="33" t="s">
        <v>367</v>
      </c>
      <c r="HR320" s="33" t="s">
        <v>367</v>
      </c>
      <c r="HS320" s="33" t="s">
        <v>367</v>
      </c>
      <c r="HT320" s="33" t="s">
        <v>367</v>
      </c>
      <c r="HU320" s="33" t="s">
        <v>367</v>
      </c>
      <c r="HV320" s="33" t="s">
        <v>367</v>
      </c>
      <c r="HW320" s="33" t="s">
        <v>367</v>
      </c>
      <c r="HX320" s="33" t="s">
        <v>367</v>
      </c>
      <c r="HY320" s="33" t="s">
        <v>367</v>
      </c>
      <c r="HZ320" s="33" t="s">
        <v>367</v>
      </c>
      <c r="IA320" s="33" t="s">
        <v>367</v>
      </c>
      <c r="IB320" s="33" t="s">
        <v>367</v>
      </c>
      <c r="IC320" s="33" t="s">
        <v>367</v>
      </c>
      <c r="ID320" s="33" t="s">
        <v>367</v>
      </c>
      <c r="IE320" s="33" t="s">
        <v>367</v>
      </c>
      <c r="IF320" s="33" t="s">
        <v>367</v>
      </c>
      <c r="IG320" s="33" t="s">
        <v>367</v>
      </c>
      <c r="IH320" s="33" t="s">
        <v>367</v>
      </c>
      <c r="II320" s="33" t="s">
        <v>367</v>
      </c>
      <c r="IJ320" s="33" t="s">
        <v>367</v>
      </c>
      <c r="IK320" s="33" t="s">
        <v>367</v>
      </c>
      <c r="IL320" s="33" t="s">
        <v>367</v>
      </c>
      <c r="IM320" s="33" t="s">
        <v>367</v>
      </c>
      <c r="IN320" s="33" t="s">
        <v>367</v>
      </c>
      <c r="IO320" s="33" t="s">
        <v>367</v>
      </c>
      <c r="IP320" s="33" t="s">
        <v>367</v>
      </c>
      <c r="IQ320" s="33" t="s">
        <v>367</v>
      </c>
      <c r="IR320" s="33" t="s">
        <v>367</v>
      </c>
      <c r="IS320" s="33" t="s">
        <v>367</v>
      </c>
      <c r="IT320" s="33" t="s">
        <v>367</v>
      </c>
      <c r="IU320" s="33" t="s">
        <v>367</v>
      </c>
      <c r="IV320" s="33" t="s">
        <v>367</v>
      </c>
      <c r="IW320" s="33" t="s">
        <v>367</v>
      </c>
      <c r="IX320" s="33" t="s">
        <v>367</v>
      </c>
      <c r="IY320" s="33" t="s">
        <v>367</v>
      </c>
      <c r="IZ320" s="33" t="s">
        <v>367</v>
      </c>
      <c r="JA320" s="33" t="s">
        <v>367</v>
      </c>
      <c r="JB320" s="33" t="s">
        <v>367</v>
      </c>
      <c r="JC320" s="33" t="s">
        <v>367</v>
      </c>
      <c r="JD320" s="33" t="s">
        <v>367</v>
      </c>
      <c r="JE320" s="33" t="s">
        <v>367</v>
      </c>
      <c r="JF320" s="33" t="s">
        <v>367</v>
      </c>
      <c r="JG320" s="33" t="s">
        <v>367</v>
      </c>
      <c r="JH320" s="33" t="s">
        <v>367</v>
      </c>
      <c r="JI320" s="33" t="s">
        <v>367</v>
      </c>
      <c r="JJ320" s="33" t="s">
        <v>367</v>
      </c>
      <c r="JK320" s="33" t="s">
        <v>367</v>
      </c>
      <c r="JL320" s="33" t="s">
        <v>367</v>
      </c>
      <c r="JM320" s="33" t="s">
        <v>367</v>
      </c>
      <c r="JN320" s="33" t="s">
        <v>367</v>
      </c>
      <c r="JO320" s="33" t="s">
        <v>367</v>
      </c>
      <c r="JP320" s="33" t="s">
        <v>367</v>
      </c>
      <c r="JQ320" s="33" t="s">
        <v>367</v>
      </c>
      <c r="JR320" s="33" t="s">
        <v>367</v>
      </c>
      <c r="JS320" s="33" t="s">
        <v>367</v>
      </c>
      <c r="JT320" s="33" t="s">
        <v>367</v>
      </c>
      <c r="JU320" s="33" t="s">
        <v>367</v>
      </c>
      <c r="JV320" s="33" t="s">
        <v>367</v>
      </c>
      <c r="JW320" s="33" t="s">
        <v>367</v>
      </c>
      <c r="JX320" s="33" t="s">
        <v>367</v>
      </c>
      <c r="JY320" s="33" t="s">
        <v>367</v>
      </c>
      <c r="JZ320" s="33" t="s">
        <v>367</v>
      </c>
      <c r="KA320" s="33" t="s">
        <v>367</v>
      </c>
      <c r="KB320" s="33" t="s">
        <v>367</v>
      </c>
      <c r="KC320" s="33" t="s">
        <v>367</v>
      </c>
      <c r="KD320" s="33" t="s">
        <v>367</v>
      </c>
      <c r="KE320" s="33" t="s">
        <v>367</v>
      </c>
      <c r="KF320" s="33" t="s">
        <v>367</v>
      </c>
      <c r="KG320" s="33" t="s">
        <v>367</v>
      </c>
      <c r="KH320" s="33" t="s">
        <v>367</v>
      </c>
      <c r="KI320" s="33" t="s">
        <v>367</v>
      </c>
      <c r="KJ320" s="33" t="s">
        <v>367</v>
      </c>
      <c r="KK320" s="33" t="s">
        <v>367</v>
      </c>
      <c r="KL320" s="33" t="s">
        <v>367</v>
      </c>
      <c r="KM320" s="33" t="s">
        <v>367</v>
      </c>
      <c r="KN320" s="33" t="s">
        <v>367</v>
      </c>
      <c r="KO320" s="33" t="s">
        <v>367</v>
      </c>
      <c r="KP320" s="33" t="s">
        <v>367</v>
      </c>
      <c r="KQ320" s="33" t="s">
        <v>367</v>
      </c>
      <c r="KR320" s="33" t="s">
        <v>367</v>
      </c>
      <c r="KS320" s="33" t="s">
        <v>367</v>
      </c>
      <c r="KT320" s="33" t="s">
        <v>367</v>
      </c>
      <c r="KU320" s="33" t="s">
        <v>367</v>
      </c>
      <c r="KV320" s="33" t="s">
        <v>367</v>
      </c>
      <c r="KW320" s="33" t="s">
        <v>367</v>
      </c>
      <c r="KX320" s="33" t="s">
        <v>367</v>
      </c>
      <c r="KY320" s="33" t="s">
        <v>367</v>
      </c>
      <c r="KZ320" s="33" t="s">
        <v>367</v>
      </c>
      <c r="LA320" s="33" t="s">
        <v>367</v>
      </c>
      <c r="LB320" s="33" t="s">
        <v>367</v>
      </c>
      <c r="LC320" s="33" t="s">
        <v>367</v>
      </c>
      <c r="LD320" s="33" t="s">
        <v>367</v>
      </c>
      <c r="LE320" s="33" t="s">
        <v>367</v>
      </c>
      <c r="LF320" s="33" t="s">
        <v>367</v>
      </c>
      <c r="LG320" s="33" t="s">
        <v>367</v>
      </c>
      <c r="LH320" s="33" t="s">
        <v>367</v>
      </c>
      <c r="LI320" s="33" t="s">
        <v>367</v>
      </c>
      <c r="LJ320" s="33" t="s">
        <v>367</v>
      </c>
      <c r="LK320" s="33" t="s">
        <v>367</v>
      </c>
      <c r="LL320" s="33" t="s">
        <v>367</v>
      </c>
      <c r="LM320" s="33" t="s">
        <v>367</v>
      </c>
      <c r="LN320" s="33" t="s">
        <v>367</v>
      </c>
      <c r="LO320" s="33" t="s">
        <v>367</v>
      </c>
      <c r="LP320" s="33" t="s">
        <v>367</v>
      </c>
      <c r="LQ320" s="33" t="s">
        <v>367</v>
      </c>
      <c r="LR320" s="33" t="s">
        <v>367</v>
      </c>
      <c r="LS320" s="33" t="s">
        <v>367</v>
      </c>
      <c r="LT320" s="33" t="s">
        <v>367</v>
      </c>
      <c r="LU320" s="33" t="s">
        <v>367</v>
      </c>
      <c r="LV320" s="33" t="s">
        <v>367</v>
      </c>
      <c r="LW320" s="33" t="s">
        <v>367</v>
      </c>
      <c r="LX320" s="33" t="s">
        <v>367</v>
      </c>
      <c r="LY320" s="33" t="s">
        <v>367</v>
      </c>
      <c r="LZ320" s="33" t="s">
        <v>367</v>
      </c>
      <c r="MA320" s="33" t="s">
        <v>367</v>
      </c>
      <c r="MB320" s="33" t="s">
        <v>367</v>
      </c>
      <c r="MC320" s="33" t="s">
        <v>367</v>
      </c>
      <c r="MD320" s="33" t="s">
        <v>367</v>
      </c>
      <c r="ME320" s="33" t="s">
        <v>367</v>
      </c>
      <c r="MF320" s="33" t="s">
        <v>367</v>
      </c>
      <c r="MG320" s="33" t="s">
        <v>367</v>
      </c>
      <c r="MH320" s="33" t="s">
        <v>367</v>
      </c>
      <c r="MI320" s="33" t="s">
        <v>367</v>
      </c>
      <c r="MJ320" s="33" t="s">
        <v>367</v>
      </c>
      <c r="MK320" s="33" t="s">
        <v>367</v>
      </c>
      <c r="ML320" s="33" t="s">
        <v>367</v>
      </c>
      <c r="MM320" s="33" t="s">
        <v>367</v>
      </c>
      <c r="MN320" s="33" t="s">
        <v>367</v>
      </c>
      <c r="MO320" s="33" t="s">
        <v>367</v>
      </c>
      <c r="MP320" s="33" t="s">
        <v>367</v>
      </c>
      <c r="MQ320" s="33" t="s">
        <v>367</v>
      </c>
      <c r="MR320" s="33" t="s">
        <v>367</v>
      </c>
      <c r="MS320" s="33" t="s">
        <v>367</v>
      </c>
      <c r="MT320" s="33" t="s">
        <v>367</v>
      </c>
      <c r="MU320" s="33" t="s">
        <v>367</v>
      </c>
      <c r="MV320" s="33" t="s">
        <v>367</v>
      </c>
      <c r="MW320" s="33" t="s">
        <v>367</v>
      </c>
      <c r="MX320" s="33" t="s">
        <v>367</v>
      </c>
      <c r="MY320" s="33" t="s">
        <v>367</v>
      </c>
      <c r="MZ320" s="33" t="s">
        <v>367</v>
      </c>
      <c r="NA320" s="33" t="s">
        <v>367</v>
      </c>
      <c r="NB320" s="33" t="s">
        <v>367</v>
      </c>
      <c r="NC320" s="33" t="s">
        <v>367</v>
      </c>
      <c r="ND320" s="33" t="s">
        <v>367</v>
      </c>
      <c r="NE320" s="33" t="s">
        <v>367</v>
      </c>
      <c r="NF320" s="33" t="s">
        <v>367</v>
      </c>
      <c r="NG320" s="33" t="s">
        <v>367</v>
      </c>
      <c r="NH320" s="33" t="s">
        <v>367</v>
      </c>
      <c r="NI320" s="33" t="s">
        <v>367</v>
      </c>
      <c r="NJ320" s="33" t="s">
        <v>367</v>
      </c>
      <c r="NK320" s="33" t="s">
        <v>367</v>
      </c>
      <c r="NL320" s="33" t="s">
        <v>367</v>
      </c>
      <c r="NM320" s="33" t="s">
        <v>367</v>
      </c>
      <c r="NN320" s="33" t="s">
        <v>367</v>
      </c>
      <c r="NO320" s="33" t="s">
        <v>367</v>
      </c>
      <c r="NP320" s="33" t="s">
        <v>367</v>
      </c>
      <c r="NQ320" s="33" t="s">
        <v>367</v>
      </c>
      <c r="NR320" s="33" t="s">
        <v>367</v>
      </c>
      <c r="NS320" s="33" t="s">
        <v>367</v>
      </c>
      <c r="NT320" s="33" t="s">
        <v>367</v>
      </c>
      <c r="NU320" s="33" t="s">
        <v>367</v>
      </c>
      <c r="NV320" s="33" t="s">
        <v>367</v>
      </c>
      <c r="NW320" s="33" t="s">
        <v>367</v>
      </c>
      <c r="NX320" s="33" t="s">
        <v>367</v>
      </c>
      <c r="NY320" s="33" t="s">
        <v>367</v>
      </c>
      <c r="NZ320" s="33" t="s">
        <v>367</v>
      </c>
      <c r="OA320" s="33" t="s">
        <v>367</v>
      </c>
      <c r="OB320" s="33" t="s">
        <v>367</v>
      </c>
      <c r="OC320" s="33" t="s">
        <v>367</v>
      </c>
      <c r="OD320" s="33" t="s">
        <v>367</v>
      </c>
      <c r="OE320" s="33" t="s">
        <v>367</v>
      </c>
      <c r="OF320" s="33" t="s">
        <v>367</v>
      </c>
      <c r="OG320" s="33" t="s">
        <v>367</v>
      </c>
      <c r="OH320" s="33" t="s">
        <v>367</v>
      </c>
      <c r="OI320" s="33" t="s">
        <v>367</v>
      </c>
      <c r="OJ320" s="33" t="s">
        <v>367</v>
      </c>
      <c r="OK320" s="33" t="s">
        <v>367</v>
      </c>
      <c r="OL320" s="33" t="s">
        <v>367</v>
      </c>
      <c r="OM320" s="33" t="s">
        <v>367</v>
      </c>
      <c r="ON320" s="33" t="s">
        <v>367</v>
      </c>
      <c r="OO320" s="33" t="s">
        <v>367</v>
      </c>
      <c r="OP320" s="33" t="s">
        <v>367</v>
      </c>
      <c r="OQ320" s="33" t="s">
        <v>367</v>
      </c>
      <c r="OR320" s="33" t="s">
        <v>367</v>
      </c>
      <c r="OS320" s="33" t="s">
        <v>367</v>
      </c>
      <c r="OT320" s="33" t="s">
        <v>367</v>
      </c>
      <c r="OU320" s="33" t="s">
        <v>367</v>
      </c>
      <c r="OV320" s="33" t="s">
        <v>367</v>
      </c>
      <c r="OW320" s="33" t="s">
        <v>367</v>
      </c>
      <c r="OX320" s="33" t="s">
        <v>367</v>
      </c>
      <c r="OY320" s="33" t="s">
        <v>367</v>
      </c>
      <c r="OZ320" s="33" t="s">
        <v>367</v>
      </c>
      <c r="PA320" s="33" t="s">
        <v>367</v>
      </c>
      <c r="PB320" s="33" t="s">
        <v>367</v>
      </c>
      <c r="PC320" s="33" t="s">
        <v>367</v>
      </c>
      <c r="PD320" s="33" t="s">
        <v>367</v>
      </c>
      <c r="PE320" s="33" t="s">
        <v>367</v>
      </c>
      <c r="PF320" s="33" t="s">
        <v>367</v>
      </c>
      <c r="PG320" s="33" t="s">
        <v>367</v>
      </c>
      <c r="PH320" s="33" t="s">
        <v>367</v>
      </c>
      <c r="PI320" s="33" t="s">
        <v>367</v>
      </c>
      <c r="PJ320" s="33" t="s">
        <v>367</v>
      </c>
      <c r="PK320" s="33" t="s">
        <v>367</v>
      </c>
      <c r="PL320" s="33" t="s">
        <v>367</v>
      </c>
      <c r="PM320" s="33" t="s">
        <v>367</v>
      </c>
      <c r="PN320" s="33" t="s">
        <v>367</v>
      </c>
      <c r="PO320" s="33" t="s">
        <v>367</v>
      </c>
      <c r="PP320" s="33" t="s">
        <v>367</v>
      </c>
      <c r="PQ320" s="33" t="s">
        <v>367</v>
      </c>
      <c r="PR320" s="33" t="s">
        <v>367</v>
      </c>
      <c r="PS320" s="33" t="s">
        <v>367</v>
      </c>
      <c r="PT320" s="33" t="s">
        <v>367</v>
      </c>
      <c r="PU320" s="33" t="s">
        <v>367</v>
      </c>
      <c r="PV320" s="33" t="s">
        <v>367</v>
      </c>
      <c r="PW320" s="33" t="s">
        <v>367</v>
      </c>
      <c r="PX320" s="33" t="s">
        <v>367</v>
      </c>
      <c r="PY320" s="33" t="s">
        <v>367</v>
      </c>
      <c r="PZ320" s="33" t="s">
        <v>367</v>
      </c>
      <c r="QA320" s="33" t="s">
        <v>367</v>
      </c>
      <c r="QB320" s="33" t="s">
        <v>367</v>
      </c>
      <c r="QC320" s="33" t="s">
        <v>367</v>
      </c>
      <c r="QD320" s="33" t="s">
        <v>367</v>
      </c>
      <c r="QE320" s="33" t="s">
        <v>367</v>
      </c>
      <c r="QF320" s="33" t="s">
        <v>367</v>
      </c>
      <c r="QG320" s="33" t="s">
        <v>367</v>
      </c>
      <c r="QH320" s="33" t="s">
        <v>367</v>
      </c>
      <c r="QI320" s="33" t="s">
        <v>367</v>
      </c>
      <c r="QJ320" s="33" t="s">
        <v>367</v>
      </c>
      <c r="QK320" s="33" t="s">
        <v>367</v>
      </c>
      <c r="QL320" s="33" t="s">
        <v>367</v>
      </c>
      <c r="QM320" s="33" t="s">
        <v>367</v>
      </c>
      <c r="QN320" s="33" t="s">
        <v>367</v>
      </c>
      <c r="QO320" s="33" t="s">
        <v>367</v>
      </c>
      <c r="QP320" s="33" t="s">
        <v>367</v>
      </c>
      <c r="QQ320" s="33" t="s">
        <v>367</v>
      </c>
      <c r="QR320" s="33" t="s">
        <v>367</v>
      </c>
      <c r="QS320" s="33" t="s">
        <v>367</v>
      </c>
      <c r="QT320" s="33" t="s">
        <v>367</v>
      </c>
      <c r="QU320" s="33" t="s">
        <v>367</v>
      </c>
      <c r="QV320" s="33" t="s">
        <v>367</v>
      </c>
      <c r="QW320" s="33" t="s">
        <v>367</v>
      </c>
      <c r="QX320" s="33" t="s">
        <v>367</v>
      </c>
      <c r="QY320" s="33" t="s">
        <v>367</v>
      </c>
      <c r="QZ320" s="33" t="s">
        <v>367</v>
      </c>
      <c r="RA320" s="33" t="s">
        <v>367</v>
      </c>
      <c r="RB320" s="33" t="s">
        <v>367</v>
      </c>
      <c r="RC320" s="33" t="s">
        <v>367</v>
      </c>
      <c r="RD320" s="33" t="s">
        <v>367</v>
      </c>
      <c r="RE320" s="33" t="s">
        <v>367</v>
      </c>
      <c r="RF320" s="33" t="s">
        <v>367</v>
      </c>
      <c r="RG320" s="33" t="s">
        <v>367</v>
      </c>
      <c r="RH320" s="33" t="s">
        <v>367</v>
      </c>
      <c r="RI320" s="33" t="s">
        <v>367</v>
      </c>
      <c r="RJ320" s="33" t="s">
        <v>367</v>
      </c>
      <c r="RK320" s="33" t="s">
        <v>367</v>
      </c>
      <c r="RL320" s="33" t="s">
        <v>367</v>
      </c>
      <c r="RM320" s="33" t="s">
        <v>367</v>
      </c>
      <c r="RN320" s="33" t="s">
        <v>367</v>
      </c>
      <c r="RO320" s="33" t="s">
        <v>367</v>
      </c>
      <c r="RP320" s="33" t="s">
        <v>367</v>
      </c>
      <c r="RQ320" s="33" t="s">
        <v>367</v>
      </c>
      <c r="RR320" s="33" t="s">
        <v>367</v>
      </c>
      <c r="RS320" s="33" t="s">
        <v>367</v>
      </c>
      <c r="RT320" s="33" t="s">
        <v>367</v>
      </c>
      <c r="RU320" s="33" t="s">
        <v>367</v>
      </c>
      <c r="RV320" s="33" t="s">
        <v>367</v>
      </c>
      <c r="RW320" s="33" t="s">
        <v>367</v>
      </c>
      <c r="RX320" s="33" t="s">
        <v>367</v>
      </c>
      <c r="RY320" s="33" t="s">
        <v>367</v>
      </c>
      <c r="RZ320" s="33" t="s">
        <v>367</v>
      </c>
      <c r="SA320" s="33" t="s">
        <v>367</v>
      </c>
      <c r="SB320" s="33" t="s">
        <v>367</v>
      </c>
      <c r="SC320" s="33" t="s">
        <v>367</v>
      </c>
      <c r="SD320" s="33" t="s">
        <v>367</v>
      </c>
      <c r="SE320" s="33" t="s">
        <v>367</v>
      </c>
      <c r="SF320" s="33" t="s">
        <v>367</v>
      </c>
      <c r="SG320" s="33" t="s">
        <v>367</v>
      </c>
      <c r="SH320" s="33" t="s">
        <v>367</v>
      </c>
      <c r="SI320" s="33" t="s">
        <v>367</v>
      </c>
      <c r="SJ320" s="33" t="s">
        <v>367</v>
      </c>
      <c r="SK320" s="33" t="s">
        <v>367</v>
      </c>
      <c r="SL320" s="33" t="s">
        <v>367</v>
      </c>
      <c r="SM320" s="33" t="s">
        <v>367</v>
      </c>
      <c r="SN320" s="33" t="s">
        <v>367</v>
      </c>
      <c r="SO320" s="33" t="s">
        <v>367</v>
      </c>
      <c r="SP320" s="33" t="s">
        <v>367</v>
      </c>
      <c r="SQ320" s="33" t="s">
        <v>367</v>
      </c>
      <c r="SR320" s="33" t="s">
        <v>367</v>
      </c>
      <c r="SS320" s="33" t="s">
        <v>367</v>
      </c>
      <c r="ST320" s="33" t="s">
        <v>367</v>
      </c>
      <c r="SU320" s="33" t="s">
        <v>367</v>
      </c>
      <c r="SV320" s="33" t="s">
        <v>367</v>
      </c>
      <c r="SW320" s="33" t="s">
        <v>367</v>
      </c>
      <c r="SX320" s="33" t="s">
        <v>367</v>
      </c>
      <c r="SY320" s="33" t="s">
        <v>367</v>
      </c>
      <c r="SZ320" s="33" t="s">
        <v>367</v>
      </c>
      <c r="TA320" s="33" t="s">
        <v>367</v>
      </c>
      <c r="TB320" s="33" t="s">
        <v>367</v>
      </c>
      <c r="TC320" s="33" t="s">
        <v>367</v>
      </c>
      <c r="TD320" s="33" t="s">
        <v>367</v>
      </c>
      <c r="TE320" s="33" t="s">
        <v>367</v>
      </c>
      <c r="TF320" s="33" t="s">
        <v>367</v>
      </c>
      <c r="TG320" s="33" t="s">
        <v>367</v>
      </c>
      <c r="TH320" s="33" t="s">
        <v>367</v>
      </c>
      <c r="TI320" s="33" t="s">
        <v>367</v>
      </c>
      <c r="TJ320" s="33" t="s">
        <v>367</v>
      </c>
      <c r="TK320" s="33" t="s">
        <v>367</v>
      </c>
      <c r="TL320" s="33" t="s">
        <v>367</v>
      </c>
      <c r="TM320" s="33" t="s">
        <v>367</v>
      </c>
      <c r="TN320" s="33" t="s">
        <v>367</v>
      </c>
      <c r="TO320" s="33" t="s">
        <v>367</v>
      </c>
      <c r="TP320" s="33" t="s">
        <v>367</v>
      </c>
      <c r="TQ320" s="33" t="s">
        <v>367</v>
      </c>
      <c r="TR320" s="33" t="s">
        <v>367</v>
      </c>
      <c r="TS320" s="33" t="s">
        <v>367</v>
      </c>
      <c r="TT320" s="33" t="s">
        <v>367</v>
      </c>
      <c r="TU320" s="33" t="s">
        <v>367</v>
      </c>
      <c r="TV320" s="33" t="s">
        <v>367</v>
      </c>
      <c r="TW320" s="33" t="s">
        <v>367</v>
      </c>
      <c r="TX320" s="33" t="s">
        <v>367</v>
      </c>
      <c r="TY320" s="33" t="s">
        <v>367</v>
      </c>
      <c r="TZ320" s="33" t="s">
        <v>367</v>
      </c>
      <c r="UA320" s="33" t="s">
        <v>367</v>
      </c>
      <c r="UB320" s="33" t="s">
        <v>367</v>
      </c>
      <c r="UC320" s="33" t="s">
        <v>367</v>
      </c>
      <c r="UD320" s="33" t="s">
        <v>367</v>
      </c>
      <c r="UE320" s="33" t="s">
        <v>367</v>
      </c>
      <c r="UF320" s="33" t="s">
        <v>367</v>
      </c>
      <c r="UG320" s="33" t="s">
        <v>367</v>
      </c>
      <c r="UH320" s="33" t="s">
        <v>367</v>
      </c>
      <c r="UI320" s="33" t="s">
        <v>367</v>
      </c>
      <c r="UJ320" s="33" t="s">
        <v>367</v>
      </c>
      <c r="UK320" s="33" t="s">
        <v>367</v>
      </c>
      <c r="UL320" s="33" t="s">
        <v>367</v>
      </c>
      <c r="UM320" s="33" t="s">
        <v>367</v>
      </c>
      <c r="UN320" s="33" t="s">
        <v>367</v>
      </c>
      <c r="UO320" s="33" t="s">
        <v>367</v>
      </c>
      <c r="UP320" s="33" t="s">
        <v>367</v>
      </c>
      <c r="UQ320" s="33" t="s">
        <v>367</v>
      </c>
      <c r="UR320" s="33" t="s">
        <v>367</v>
      </c>
      <c r="US320" s="33" t="s">
        <v>367</v>
      </c>
      <c r="UT320" s="33" t="s">
        <v>367</v>
      </c>
      <c r="UU320" s="33" t="s">
        <v>367</v>
      </c>
      <c r="UV320" s="33" t="s">
        <v>367</v>
      </c>
      <c r="UW320" s="33" t="s">
        <v>367</v>
      </c>
      <c r="UX320" s="33" t="s">
        <v>367</v>
      </c>
      <c r="UY320" s="33" t="s">
        <v>367</v>
      </c>
      <c r="UZ320" s="33" t="s">
        <v>367</v>
      </c>
      <c r="VA320" s="33" t="s">
        <v>367</v>
      </c>
      <c r="VB320" s="33" t="s">
        <v>367</v>
      </c>
      <c r="VC320" s="33" t="s">
        <v>367</v>
      </c>
      <c r="VD320" s="33" t="s">
        <v>367</v>
      </c>
      <c r="VE320" s="33" t="s">
        <v>367</v>
      </c>
      <c r="VF320" s="33" t="s">
        <v>367</v>
      </c>
      <c r="VG320" s="33" t="s">
        <v>367</v>
      </c>
      <c r="VH320" s="33" t="s">
        <v>367</v>
      </c>
      <c r="VI320" s="33" t="s">
        <v>367</v>
      </c>
      <c r="VJ320" s="33" t="s">
        <v>367</v>
      </c>
      <c r="VK320" s="33" t="s">
        <v>367</v>
      </c>
      <c r="VL320" s="33" t="s">
        <v>367</v>
      </c>
      <c r="VM320" s="33" t="s">
        <v>367</v>
      </c>
      <c r="VN320" s="33" t="s">
        <v>367</v>
      </c>
      <c r="VO320" s="33" t="s">
        <v>367</v>
      </c>
      <c r="VP320" s="33" t="s">
        <v>367</v>
      </c>
      <c r="VQ320" s="33" t="s">
        <v>367</v>
      </c>
      <c r="VR320" s="33" t="s">
        <v>367</v>
      </c>
      <c r="VS320" s="33" t="s">
        <v>367</v>
      </c>
      <c r="VT320" s="33" t="s">
        <v>367</v>
      </c>
      <c r="VU320" s="33" t="s">
        <v>367</v>
      </c>
      <c r="VV320" s="33" t="s">
        <v>367</v>
      </c>
      <c r="VW320" s="33" t="s">
        <v>367</v>
      </c>
      <c r="VX320" s="33" t="s">
        <v>367</v>
      </c>
      <c r="VY320" s="33" t="s">
        <v>367</v>
      </c>
      <c r="VZ320" s="33" t="s">
        <v>367</v>
      </c>
      <c r="WA320" s="33" t="s">
        <v>367</v>
      </c>
      <c r="WB320" s="33" t="s">
        <v>367</v>
      </c>
      <c r="WC320" s="33" t="s">
        <v>367</v>
      </c>
      <c r="WD320" s="33" t="s">
        <v>367</v>
      </c>
      <c r="WE320" s="33" t="s">
        <v>367</v>
      </c>
      <c r="WF320" s="33" t="s">
        <v>367</v>
      </c>
      <c r="WG320" s="33" t="s">
        <v>367</v>
      </c>
      <c r="WH320" s="33" t="s">
        <v>367</v>
      </c>
      <c r="WI320" s="33" t="s">
        <v>367</v>
      </c>
      <c r="WJ320" s="33" t="s">
        <v>367</v>
      </c>
      <c r="WK320" s="33" t="s">
        <v>367</v>
      </c>
      <c r="WL320" s="33" t="s">
        <v>367</v>
      </c>
      <c r="WM320" s="33" t="s">
        <v>367</v>
      </c>
      <c r="WN320" s="33" t="s">
        <v>367</v>
      </c>
      <c r="WO320" s="33" t="s">
        <v>367</v>
      </c>
      <c r="WP320" s="33" t="s">
        <v>367</v>
      </c>
      <c r="WQ320" s="33" t="s">
        <v>367</v>
      </c>
      <c r="WR320" s="33" t="s">
        <v>367</v>
      </c>
      <c r="WS320" s="33" t="s">
        <v>367</v>
      </c>
      <c r="WT320" s="33" t="s">
        <v>367</v>
      </c>
      <c r="WU320" s="33" t="s">
        <v>367</v>
      </c>
      <c r="WV320" s="33" t="s">
        <v>367</v>
      </c>
      <c r="WW320" s="33" t="s">
        <v>367</v>
      </c>
      <c r="WX320" s="33" t="s">
        <v>367</v>
      </c>
      <c r="WY320" s="33" t="s">
        <v>367</v>
      </c>
      <c r="WZ320" s="33" t="s">
        <v>367</v>
      </c>
      <c r="XA320" s="33" t="s">
        <v>367</v>
      </c>
      <c r="XB320" s="33" t="s">
        <v>367</v>
      </c>
      <c r="XC320" s="33" t="s">
        <v>367</v>
      </c>
      <c r="XD320" s="33" t="s">
        <v>367</v>
      </c>
      <c r="XE320" s="33" t="s">
        <v>367</v>
      </c>
      <c r="XF320" s="33" t="s">
        <v>367</v>
      </c>
      <c r="XG320" s="33" t="s">
        <v>367</v>
      </c>
      <c r="XH320" s="33" t="s">
        <v>367</v>
      </c>
      <c r="XI320" s="33" t="s">
        <v>367</v>
      </c>
      <c r="XJ320" s="33" t="s">
        <v>367</v>
      </c>
      <c r="XK320" s="33" t="s">
        <v>367</v>
      </c>
      <c r="XL320" s="33" t="s">
        <v>367</v>
      </c>
      <c r="XM320" s="33" t="s">
        <v>367</v>
      </c>
      <c r="XN320" s="33" t="s">
        <v>367</v>
      </c>
      <c r="XO320" s="33" t="s">
        <v>367</v>
      </c>
      <c r="XP320" s="33" t="s">
        <v>367</v>
      </c>
      <c r="XQ320" s="33" t="s">
        <v>367</v>
      </c>
      <c r="XR320" s="33" t="s">
        <v>367</v>
      </c>
      <c r="XS320" s="33" t="s">
        <v>367</v>
      </c>
      <c r="XT320" s="33" t="s">
        <v>367</v>
      </c>
      <c r="XU320" s="33" t="s">
        <v>367</v>
      </c>
      <c r="XV320" s="33" t="s">
        <v>367</v>
      </c>
      <c r="XW320" s="33" t="s">
        <v>367</v>
      </c>
      <c r="XX320" s="33" t="s">
        <v>367</v>
      </c>
      <c r="XY320" s="33" t="s">
        <v>367</v>
      </c>
      <c r="XZ320" s="33" t="s">
        <v>367</v>
      </c>
      <c r="YA320" s="33" t="s">
        <v>367</v>
      </c>
      <c r="YB320" s="33" t="s">
        <v>367</v>
      </c>
      <c r="YC320" s="33" t="s">
        <v>367</v>
      </c>
      <c r="YD320" s="33" t="s">
        <v>367</v>
      </c>
      <c r="YE320" s="33" t="s">
        <v>367</v>
      </c>
      <c r="YF320" s="33" t="s">
        <v>367</v>
      </c>
      <c r="YG320" s="33" t="s">
        <v>367</v>
      </c>
      <c r="YH320" s="33" t="s">
        <v>367</v>
      </c>
      <c r="YI320" s="33" t="s">
        <v>367</v>
      </c>
      <c r="YJ320" s="33" t="s">
        <v>367</v>
      </c>
      <c r="YK320" s="33" t="s">
        <v>367</v>
      </c>
      <c r="YL320" s="33" t="s">
        <v>367</v>
      </c>
      <c r="YM320" s="33" t="s">
        <v>367</v>
      </c>
      <c r="YN320" s="33" t="s">
        <v>367</v>
      </c>
      <c r="YO320" s="33" t="s">
        <v>367</v>
      </c>
      <c r="YP320" s="33" t="s">
        <v>367</v>
      </c>
      <c r="YQ320" s="33" t="s">
        <v>367</v>
      </c>
      <c r="YR320" s="33" t="s">
        <v>367</v>
      </c>
      <c r="YS320" s="33" t="s">
        <v>367</v>
      </c>
      <c r="YT320" s="33" t="s">
        <v>367</v>
      </c>
      <c r="YU320" s="33" t="s">
        <v>367</v>
      </c>
      <c r="YV320" s="33" t="s">
        <v>367</v>
      </c>
      <c r="YW320" s="33" t="s">
        <v>367</v>
      </c>
      <c r="YX320" s="33" t="s">
        <v>367</v>
      </c>
      <c r="YY320" s="33" t="s">
        <v>367</v>
      </c>
      <c r="YZ320" s="33" t="s">
        <v>367</v>
      </c>
      <c r="ZA320" s="33" t="s">
        <v>367</v>
      </c>
      <c r="ZB320" s="33" t="s">
        <v>367</v>
      </c>
      <c r="ZC320" s="33" t="s">
        <v>367</v>
      </c>
      <c r="ZD320" s="33" t="s">
        <v>367</v>
      </c>
      <c r="ZE320" s="33" t="s">
        <v>367</v>
      </c>
      <c r="ZF320" s="33" t="s">
        <v>367</v>
      </c>
      <c r="ZG320" s="33" t="s">
        <v>367</v>
      </c>
      <c r="ZH320" s="33" t="s">
        <v>367</v>
      </c>
      <c r="ZI320" s="33" t="s">
        <v>367</v>
      </c>
      <c r="ZJ320" s="33" t="s">
        <v>367</v>
      </c>
      <c r="ZK320" s="33" t="s">
        <v>367</v>
      </c>
      <c r="ZL320" s="33" t="s">
        <v>367</v>
      </c>
      <c r="ZM320" s="33" t="s">
        <v>367</v>
      </c>
      <c r="ZN320" s="33" t="s">
        <v>367</v>
      </c>
      <c r="ZO320" s="33" t="s">
        <v>367</v>
      </c>
      <c r="ZP320" s="33" t="s">
        <v>367</v>
      </c>
      <c r="ZQ320" s="33" t="s">
        <v>367</v>
      </c>
      <c r="ZR320" s="33" t="s">
        <v>367</v>
      </c>
      <c r="ZS320" s="33" t="s">
        <v>367</v>
      </c>
      <c r="ZT320" s="33" t="s">
        <v>367</v>
      </c>
      <c r="ZU320" s="33" t="s">
        <v>367</v>
      </c>
      <c r="ZV320" s="33" t="s">
        <v>367</v>
      </c>
      <c r="ZW320" s="33" t="s">
        <v>367</v>
      </c>
      <c r="ZX320" s="33" t="s">
        <v>367</v>
      </c>
      <c r="ZY320" s="33" t="s">
        <v>367</v>
      </c>
      <c r="ZZ320" s="33" t="s">
        <v>367</v>
      </c>
      <c r="AAA320" s="33" t="s">
        <v>367</v>
      </c>
      <c r="AAB320" s="33" t="s">
        <v>367</v>
      </c>
      <c r="AAC320" s="33" t="s">
        <v>367</v>
      </c>
      <c r="AAD320" s="33" t="s">
        <v>367</v>
      </c>
      <c r="AAE320" s="33" t="s">
        <v>367</v>
      </c>
      <c r="AAF320" s="33" t="s">
        <v>367</v>
      </c>
      <c r="AAG320" s="33" t="s">
        <v>367</v>
      </c>
      <c r="AAH320" s="33" t="s">
        <v>367</v>
      </c>
      <c r="AAI320" s="33" t="s">
        <v>367</v>
      </c>
      <c r="AAJ320" s="33" t="s">
        <v>367</v>
      </c>
      <c r="AAK320" s="33" t="s">
        <v>367</v>
      </c>
      <c r="AAL320" s="33" t="s">
        <v>367</v>
      </c>
      <c r="AAM320" s="33" t="s">
        <v>367</v>
      </c>
      <c r="AAN320" s="33" t="s">
        <v>367</v>
      </c>
      <c r="AAO320" s="33" t="s">
        <v>367</v>
      </c>
      <c r="AAP320" s="33" t="s">
        <v>367</v>
      </c>
      <c r="AAQ320" s="33" t="s">
        <v>367</v>
      </c>
      <c r="AAR320" s="33" t="s">
        <v>367</v>
      </c>
      <c r="AAS320" s="33" t="s">
        <v>367</v>
      </c>
      <c r="AAT320" s="33" t="s">
        <v>367</v>
      </c>
      <c r="AAU320" s="33" t="s">
        <v>367</v>
      </c>
      <c r="AAV320" s="33" t="s">
        <v>367</v>
      </c>
      <c r="AAW320" s="33" t="s">
        <v>367</v>
      </c>
      <c r="AAX320" s="33" t="s">
        <v>367</v>
      </c>
      <c r="AAY320" s="33" t="s">
        <v>367</v>
      </c>
      <c r="AAZ320" s="33" t="s">
        <v>367</v>
      </c>
      <c r="ABA320" s="33" t="s">
        <v>367</v>
      </c>
      <c r="ABB320" s="33" t="s">
        <v>367</v>
      </c>
      <c r="ABC320" s="33" t="s">
        <v>367</v>
      </c>
      <c r="ABD320" s="33" t="s">
        <v>367</v>
      </c>
      <c r="ABE320" s="33" t="s">
        <v>367</v>
      </c>
      <c r="ABF320" s="33" t="s">
        <v>367</v>
      </c>
      <c r="ABG320" s="33" t="s">
        <v>367</v>
      </c>
      <c r="ABH320" s="33" t="s">
        <v>367</v>
      </c>
      <c r="ABI320" s="33" t="s">
        <v>367</v>
      </c>
      <c r="ABJ320" s="33" t="s">
        <v>367</v>
      </c>
      <c r="ABK320" s="33" t="s">
        <v>367</v>
      </c>
      <c r="ABL320" s="33" t="s">
        <v>367</v>
      </c>
      <c r="ABM320" s="33" t="s">
        <v>367</v>
      </c>
      <c r="ABN320" s="33" t="s">
        <v>367</v>
      </c>
      <c r="ABO320" s="33" t="s">
        <v>367</v>
      </c>
      <c r="ABP320" s="33" t="s">
        <v>367</v>
      </c>
      <c r="ABQ320" s="33" t="s">
        <v>367</v>
      </c>
      <c r="ABR320" s="33" t="s">
        <v>367</v>
      </c>
      <c r="ABS320" s="33" t="s">
        <v>367</v>
      </c>
      <c r="ABT320" s="33" t="s">
        <v>367</v>
      </c>
      <c r="ABU320" s="33" t="s">
        <v>367</v>
      </c>
      <c r="ABV320" s="33" t="s">
        <v>367</v>
      </c>
      <c r="ABW320" s="33" t="s">
        <v>367</v>
      </c>
      <c r="ABX320" s="33" t="s">
        <v>367</v>
      </c>
      <c r="ABY320" s="33" t="s">
        <v>367</v>
      </c>
      <c r="ABZ320" s="33" t="s">
        <v>367</v>
      </c>
      <c r="ACA320" s="33" t="s">
        <v>367</v>
      </c>
      <c r="ACB320" s="33" t="s">
        <v>367</v>
      </c>
      <c r="ACC320" s="33" t="s">
        <v>367</v>
      </c>
      <c r="ACD320" s="33" t="s">
        <v>367</v>
      </c>
      <c r="ACE320" s="33" t="s">
        <v>367</v>
      </c>
      <c r="ACF320" s="33" t="s">
        <v>367</v>
      </c>
      <c r="ACG320" s="33" t="s">
        <v>367</v>
      </c>
      <c r="ACH320" s="33" t="s">
        <v>367</v>
      </c>
      <c r="ACI320" s="33" t="s">
        <v>367</v>
      </c>
      <c r="ACJ320" s="33" t="s">
        <v>367</v>
      </c>
      <c r="ACK320" s="33" t="s">
        <v>367</v>
      </c>
      <c r="ACL320" s="33" t="s">
        <v>367</v>
      </c>
      <c r="ACM320" s="33" t="s">
        <v>367</v>
      </c>
      <c r="ACN320" s="33" t="s">
        <v>367</v>
      </c>
      <c r="ACO320" s="33" t="s">
        <v>367</v>
      </c>
      <c r="ACP320" s="33" t="s">
        <v>367</v>
      </c>
      <c r="ACQ320" s="33" t="s">
        <v>367</v>
      </c>
      <c r="ACR320" s="33" t="s">
        <v>367</v>
      </c>
      <c r="ACS320" s="33" t="s">
        <v>367</v>
      </c>
      <c r="ACT320" s="33" t="s">
        <v>367</v>
      </c>
      <c r="ACU320" s="33" t="s">
        <v>367</v>
      </c>
      <c r="ACV320" s="33" t="s">
        <v>367</v>
      </c>
      <c r="ACW320" s="33" t="s">
        <v>367</v>
      </c>
      <c r="ACX320" s="33" t="s">
        <v>367</v>
      </c>
      <c r="ACY320" s="33" t="s">
        <v>367</v>
      </c>
      <c r="ACZ320" s="33" t="s">
        <v>367</v>
      </c>
      <c r="ADA320" s="33" t="s">
        <v>367</v>
      </c>
      <c r="ADB320" s="33" t="s">
        <v>367</v>
      </c>
      <c r="ADC320" s="33" t="s">
        <v>367</v>
      </c>
      <c r="ADD320" s="33" t="s">
        <v>367</v>
      </c>
      <c r="ADE320" s="33" t="s">
        <v>367</v>
      </c>
      <c r="ADF320" s="33" t="s">
        <v>367</v>
      </c>
      <c r="ADG320" s="33" t="s">
        <v>367</v>
      </c>
      <c r="ADH320" s="33" t="s">
        <v>367</v>
      </c>
      <c r="ADI320" s="33" t="s">
        <v>367</v>
      </c>
      <c r="ADJ320" s="33" t="s">
        <v>367</v>
      </c>
      <c r="ADK320" s="33" t="s">
        <v>367</v>
      </c>
      <c r="ADL320" s="33" t="s">
        <v>367</v>
      </c>
      <c r="ADM320" s="33" t="s">
        <v>367</v>
      </c>
      <c r="ADN320" s="33" t="s">
        <v>367</v>
      </c>
      <c r="ADO320" s="33" t="s">
        <v>367</v>
      </c>
      <c r="ADP320" s="33" t="s">
        <v>367</v>
      </c>
      <c r="ADQ320" s="33" t="s">
        <v>367</v>
      </c>
      <c r="ADR320" s="33" t="s">
        <v>367</v>
      </c>
      <c r="ADS320" s="33" t="s">
        <v>367</v>
      </c>
      <c r="ADT320" s="33" t="s">
        <v>367</v>
      </c>
      <c r="ADU320" s="33" t="s">
        <v>367</v>
      </c>
      <c r="ADV320" s="33" t="s">
        <v>367</v>
      </c>
      <c r="ADW320" s="33" t="s">
        <v>367</v>
      </c>
      <c r="ADX320" s="33" t="s">
        <v>367</v>
      </c>
      <c r="ADY320" s="33" t="s">
        <v>367</v>
      </c>
      <c r="ADZ320" s="33" t="s">
        <v>367</v>
      </c>
      <c r="AEA320" s="33" t="s">
        <v>367</v>
      </c>
      <c r="AEB320" s="33" t="s">
        <v>367</v>
      </c>
      <c r="AEC320" s="33" t="s">
        <v>367</v>
      </c>
      <c r="AED320" s="33" t="s">
        <v>367</v>
      </c>
      <c r="AEE320" s="33" t="s">
        <v>367</v>
      </c>
      <c r="AEF320" s="33" t="s">
        <v>367</v>
      </c>
      <c r="AEG320" s="33" t="s">
        <v>367</v>
      </c>
      <c r="AEH320" s="33" t="s">
        <v>367</v>
      </c>
      <c r="AEI320" s="33" t="s">
        <v>367</v>
      </c>
      <c r="AEJ320" s="33" t="s">
        <v>367</v>
      </c>
      <c r="AEK320" s="33" t="s">
        <v>367</v>
      </c>
      <c r="AEL320" s="33" t="s">
        <v>367</v>
      </c>
      <c r="AEM320" s="33" t="s">
        <v>367</v>
      </c>
      <c r="AEN320" s="33" t="s">
        <v>367</v>
      </c>
      <c r="AEO320" s="33" t="s">
        <v>367</v>
      </c>
      <c r="AEP320" s="33" t="s">
        <v>367</v>
      </c>
      <c r="AEQ320" s="33" t="s">
        <v>367</v>
      </c>
      <c r="AER320" s="33" t="s">
        <v>367</v>
      </c>
      <c r="AES320" s="33" t="s">
        <v>367</v>
      </c>
      <c r="AET320" s="33" t="s">
        <v>367</v>
      </c>
      <c r="AEU320" s="33" t="s">
        <v>367</v>
      </c>
      <c r="AEV320" s="33" t="s">
        <v>367</v>
      </c>
      <c r="AEW320" s="33" t="s">
        <v>367</v>
      </c>
      <c r="AEX320" s="33" t="s">
        <v>367</v>
      </c>
      <c r="AEY320" s="33" t="s">
        <v>367</v>
      </c>
      <c r="AEZ320" s="33" t="s">
        <v>367</v>
      </c>
      <c r="AFA320" s="33" t="s">
        <v>367</v>
      </c>
      <c r="AFB320" s="33" t="s">
        <v>367</v>
      </c>
      <c r="AFC320" s="33" t="s">
        <v>367</v>
      </c>
      <c r="AFD320" s="33" t="s">
        <v>367</v>
      </c>
      <c r="AFE320" s="33" t="s">
        <v>367</v>
      </c>
      <c r="AFF320" s="33" t="s">
        <v>367</v>
      </c>
      <c r="AFG320" s="33" t="s">
        <v>367</v>
      </c>
      <c r="AFH320" s="33" t="s">
        <v>367</v>
      </c>
      <c r="AFI320" s="33" t="s">
        <v>367</v>
      </c>
      <c r="AFJ320" s="33" t="s">
        <v>367</v>
      </c>
      <c r="AFK320" s="33" t="s">
        <v>367</v>
      </c>
      <c r="AFL320" s="33" t="s">
        <v>367</v>
      </c>
      <c r="AFM320" s="33" t="s">
        <v>367</v>
      </c>
      <c r="AFN320" s="33" t="s">
        <v>367</v>
      </c>
      <c r="AFO320" s="33" t="s">
        <v>367</v>
      </c>
      <c r="AFP320" s="33" t="s">
        <v>367</v>
      </c>
      <c r="AFQ320" s="33" t="s">
        <v>367</v>
      </c>
      <c r="AFR320" s="33" t="s">
        <v>367</v>
      </c>
      <c r="AFS320" s="33" t="s">
        <v>367</v>
      </c>
      <c r="AFT320" s="33" t="s">
        <v>367</v>
      </c>
      <c r="AFU320" s="33" t="s">
        <v>367</v>
      </c>
      <c r="AFV320" s="33" t="s">
        <v>367</v>
      </c>
      <c r="AFW320" s="33" t="s">
        <v>367</v>
      </c>
      <c r="AFX320" s="33" t="s">
        <v>367</v>
      </c>
      <c r="AFY320" s="33" t="s">
        <v>367</v>
      </c>
      <c r="AFZ320" s="33" t="s">
        <v>367</v>
      </c>
      <c r="AGA320" s="33" t="s">
        <v>367</v>
      </c>
      <c r="AGB320" s="33" t="s">
        <v>367</v>
      </c>
      <c r="AGC320" s="33" t="s">
        <v>367</v>
      </c>
      <c r="AGD320" s="33" t="s">
        <v>367</v>
      </c>
      <c r="AGE320" s="33" t="s">
        <v>367</v>
      </c>
      <c r="AGF320" s="33" t="s">
        <v>367</v>
      </c>
      <c r="AGG320" s="33" t="s">
        <v>367</v>
      </c>
      <c r="AGH320" s="33" t="s">
        <v>367</v>
      </c>
      <c r="AGI320" s="33" t="s">
        <v>367</v>
      </c>
      <c r="AGJ320" s="33" t="s">
        <v>367</v>
      </c>
      <c r="AGK320" s="33" t="s">
        <v>367</v>
      </c>
      <c r="AGL320" s="33" t="s">
        <v>367</v>
      </c>
      <c r="AGM320" s="33" t="s">
        <v>367</v>
      </c>
      <c r="AGN320" s="33" t="s">
        <v>367</v>
      </c>
      <c r="AGO320" s="33" t="s">
        <v>367</v>
      </c>
      <c r="AGP320" s="33" t="s">
        <v>367</v>
      </c>
      <c r="AGQ320" s="33" t="s">
        <v>367</v>
      </c>
      <c r="AGR320" s="33" t="s">
        <v>367</v>
      </c>
      <c r="AGS320" s="33" t="s">
        <v>367</v>
      </c>
      <c r="AGT320" s="33" t="s">
        <v>367</v>
      </c>
      <c r="AGU320" s="33" t="s">
        <v>367</v>
      </c>
      <c r="AGV320" s="33" t="s">
        <v>367</v>
      </c>
      <c r="AGW320" s="33" t="s">
        <v>367</v>
      </c>
      <c r="AGX320" s="33" t="s">
        <v>367</v>
      </c>
      <c r="AGY320" s="33" t="s">
        <v>367</v>
      </c>
      <c r="AGZ320" s="33" t="s">
        <v>367</v>
      </c>
      <c r="AHA320" s="33" t="s">
        <v>367</v>
      </c>
      <c r="AHB320" s="33" t="s">
        <v>367</v>
      </c>
      <c r="AHC320" s="33" t="s">
        <v>367</v>
      </c>
      <c r="AHD320" s="33" t="s">
        <v>367</v>
      </c>
      <c r="AHE320" s="33" t="s">
        <v>367</v>
      </c>
      <c r="AHF320" s="33" t="s">
        <v>367</v>
      </c>
      <c r="AHG320" s="33" t="s">
        <v>367</v>
      </c>
      <c r="AHH320" s="33" t="s">
        <v>367</v>
      </c>
      <c r="AHI320" s="33" t="s">
        <v>367</v>
      </c>
      <c r="AHJ320" s="33" t="s">
        <v>367</v>
      </c>
      <c r="AHK320" s="33" t="s">
        <v>367</v>
      </c>
      <c r="AHL320" s="33" t="s">
        <v>367</v>
      </c>
      <c r="AHM320" s="33" t="s">
        <v>367</v>
      </c>
      <c r="AHN320" s="33" t="s">
        <v>367</v>
      </c>
      <c r="AHO320" s="33" t="s">
        <v>367</v>
      </c>
      <c r="AHP320" s="33" t="s">
        <v>367</v>
      </c>
      <c r="AHQ320" s="33" t="s">
        <v>367</v>
      </c>
      <c r="AHR320" s="33" t="s">
        <v>367</v>
      </c>
      <c r="AHS320" s="33" t="s">
        <v>367</v>
      </c>
      <c r="AHT320" s="33" t="s">
        <v>367</v>
      </c>
      <c r="AHU320" s="33" t="s">
        <v>367</v>
      </c>
      <c r="AHV320" s="33" t="s">
        <v>367</v>
      </c>
      <c r="AHW320" s="33" t="s">
        <v>367</v>
      </c>
      <c r="AHX320" s="33" t="s">
        <v>367</v>
      </c>
      <c r="AHY320" s="33" t="s">
        <v>367</v>
      </c>
      <c r="AHZ320" s="33" t="s">
        <v>367</v>
      </c>
      <c r="AIA320" s="33" t="s">
        <v>367</v>
      </c>
      <c r="AIB320" s="33" t="s">
        <v>367</v>
      </c>
      <c r="AIC320" s="33" t="s">
        <v>367</v>
      </c>
      <c r="AID320" s="33" t="s">
        <v>367</v>
      </c>
      <c r="AIE320" s="33" t="s">
        <v>367</v>
      </c>
      <c r="AIF320" s="33" t="s">
        <v>367</v>
      </c>
      <c r="AIG320" s="33" t="s">
        <v>367</v>
      </c>
      <c r="AIH320" s="33" t="s">
        <v>367</v>
      </c>
      <c r="AII320" s="33" t="s">
        <v>367</v>
      </c>
      <c r="AIJ320" s="33" t="s">
        <v>367</v>
      </c>
      <c r="AIK320" s="33" t="s">
        <v>367</v>
      </c>
      <c r="AIL320" s="33" t="s">
        <v>367</v>
      </c>
      <c r="AIM320" s="33" t="s">
        <v>367</v>
      </c>
      <c r="AIN320" s="33" t="s">
        <v>367</v>
      </c>
      <c r="AIO320" s="33" t="s">
        <v>367</v>
      </c>
      <c r="AIP320" s="33" t="s">
        <v>367</v>
      </c>
      <c r="AIQ320" s="33" t="s">
        <v>367</v>
      </c>
      <c r="AIR320" s="33" t="s">
        <v>367</v>
      </c>
      <c r="AIS320" s="33" t="s">
        <v>367</v>
      </c>
      <c r="AIT320" s="33" t="s">
        <v>367</v>
      </c>
      <c r="AIU320" s="33" t="s">
        <v>367</v>
      </c>
      <c r="AIV320" s="33" t="s">
        <v>367</v>
      </c>
      <c r="AIW320" s="33" t="s">
        <v>367</v>
      </c>
      <c r="AIX320" s="33" t="s">
        <v>367</v>
      </c>
      <c r="AIY320" s="33" t="s">
        <v>367</v>
      </c>
      <c r="AIZ320" s="33" t="s">
        <v>367</v>
      </c>
      <c r="AJA320" s="33" t="s">
        <v>367</v>
      </c>
      <c r="AJB320" s="33" t="s">
        <v>367</v>
      </c>
      <c r="AJC320" s="33" t="s">
        <v>367</v>
      </c>
      <c r="AJD320" s="33" t="s">
        <v>367</v>
      </c>
      <c r="AJE320" s="33" t="s">
        <v>367</v>
      </c>
      <c r="AJF320" s="33" t="s">
        <v>367</v>
      </c>
      <c r="AJG320" s="33" t="s">
        <v>367</v>
      </c>
      <c r="AJH320" s="33" t="s">
        <v>367</v>
      </c>
      <c r="AJI320" s="33" t="s">
        <v>367</v>
      </c>
      <c r="AJJ320" s="33" t="s">
        <v>367</v>
      </c>
      <c r="AJK320" s="33" t="s">
        <v>367</v>
      </c>
      <c r="AJL320" s="33" t="s">
        <v>367</v>
      </c>
      <c r="AJM320" s="33" t="s">
        <v>367</v>
      </c>
      <c r="AJN320" s="33" t="s">
        <v>367</v>
      </c>
      <c r="AJO320" s="33" t="s">
        <v>367</v>
      </c>
      <c r="AJP320" s="33" t="s">
        <v>367</v>
      </c>
      <c r="AJQ320" s="33" t="s">
        <v>367</v>
      </c>
      <c r="AJR320" s="33" t="s">
        <v>367</v>
      </c>
      <c r="AJS320" s="33" t="s">
        <v>367</v>
      </c>
      <c r="AJT320" s="33" t="s">
        <v>367</v>
      </c>
      <c r="AJU320" s="33" t="s">
        <v>367</v>
      </c>
      <c r="AJV320" s="33" t="s">
        <v>367</v>
      </c>
      <c r="AJW320" s="33" t="s">
        <v>367</v>
      </c>
      <c r="AJX320" s="33" t="s">
        <v>367</v>
      </c>
      <c r="AJY320" s="33" t="s">
        <v>367</v>
      </c>
      <c r="AJZ320" s="33" t="s">
        <v>367</v>
      </c>
      <c r="AKA320" s="33" t="s">
        <v>367</v>
      </c>
      <c r="AKB320" s="33" t="s">
        <v>367</v>
      </c>
      <c r="AKC320" s="33" t="s">
        <v>367</v>
      </c>
      <c r="AKD320" s="33" t="s">
        <v>367</v>
      </c>
      <c r="AKE320" s="33" t="s">
        <v>367</v>
      </c>
      <c r="AKF320" s="33" t="s">
        <v>367</v>
      </c>
      <c r="AKG320" s="33" t="s">
        <v>367</v>
      </c>
      <c r="AKH320" s="33" t="s">
        <v>367</v>
      </c>
      <c r="AKI320" s="33" t="s">
        <v>367</v>
      </c>
      <c r="AKJ320" s="33" t="s">
        <v>367</v>
      </c>
      <c r="AKK320" s="33" t="s">
        <v>367</v>
      </c>
      <c r="AKL320" s="33" t="s">
        <v>367</v>
      </c>
      <c r="AKM320" s="33" t="s">
        <v>367</v>
      </c>
      <c r="AKN320" s="33" t="s">
        <v>367</v>
      </c>
      <c r="AKO320" s="33" t="s">
        <v>367</v>
      </c>
      <c r="AKP320" s="33" t="s">
        <v>367</v>
      </c>
      <c r="AKQ320" s="33" t="s">
        <v>367</v>
      </c>
      <c r="AKR320" s="33" t="s">
        <v>367</v>
      </c>
      <c r="AKS320" s="33" t="s">
        <v>367</v>
      </c>
      <c r="AKT320" s="33" t="s">
        <v>367</v>
      </c>
      <c r="AKU320" s="33" t="s">
        <v>367</v>
      </c>
      <c r="AKV320" s="33" t="s">
        <v>367</v>
      </c>
      <c r="AKW320" s="33" t="s">
        <v>367</v>
      </c>
      <c r="AKX320" s="33" t="s">
        <v>367</v>
      </c>
      <c r="AKY320" s="33" t="s">
        <v>367</v>
      </c>
      <c r="AKZ320" s="33" t="s">
        <v>367</v>
      </c>
      <c r="ALA320" s="33" t="s">
        <v>367</v>
      </c>
      <c r="ALB320" s="33" t="s">
        <v>367</v>
      </c>
      <c r="ALC320" s="33" t="s">
        <v>367</v>
      </c>
      <c r="ALD320" s="33" t="s">
        <v>367</v>
      </c>
      <c r="ALE320" s="33" t="s">
        <v>367</v>
      </c>
      <c r="ALF320" s="33" t="s">
        <v>367</v>
      </c>
      <c r="ALG320" s="33" t="s">
        <v>367</v>
      </c>
      <c r="ALH320" s="33" t="s">
        <v>367</v>
      </c>
      <c r="ALI320" s="33" t="s">
        <v>367</v>
      </c>
      <c r="ALJ320" s="33" t="s">
        <v>367</v>
      </c>
      <c r="ALK320" s="33" t="s">
        <v>367</v>
      </c>
      <c r="ALL320" s="33" t="s">
        <v>367</v>
      </c>
      <c r="ALM320" s="33" t="s">
        <v>367</v>
      </c>
      <c r="ALN320" s="33" t="s">
        <v>367</v>
      </c>
      <c r="ALO320" s="33" t="s">
        <v>367</v>
      </c>
      <c r="ALP320" s="33" t="s">
        <v>367</v>
      </c>
      <c r="ALQ320" s="33" t="s">
        <v>367</v>
      </c>
      <c r="ALR320" s="33" t="s">
        <v>367</v>
      </c>
      <c r="ALS320" s="33" t="s">
        <v>367</v>
      </c>
      <c r="ALT320" s="33" t="s">
        <v>367</v>
      </c>
      <c r="ALU320" s="33" t="s">
        <v>367</v>
      </c>
      <c r="ALV320" s="33" t="s">
        <v>367</v>
      </c>
      <c r="ALW320" s="33" t="s">
        <v>367</v>
      </c>
      <c r="ALX320" s="33" t="s">
        <v>367</v>
      </c>
      <c r="ALY320" s="33" t="s">
        <v>367</v>
      </c>
      <c r="ALZ320" s="33" t="s">
        <v>367</v>
      </c>
      <c r="AMA320" s="33" t="s">
        <v>367</v>
      </c>
      <c r="AMB320" s="33" t="s">
        <v>367</v>
      </c>
      <c r="AMC320" s="33" t="s">
        <v>367</v>
      </c>
      <c r="AMD320" s="33" t="s">
        <v>367</v>
      </c>
      <c r="AME320" s="33" t="s">
        <v>367</v>
      </c>
      <c r="AMF320" s="33" t="s">
        <v>367</v>
      </c>
      <c r="AMG320" s="33" t="s">
        <v>367</v>
      </c>
      <c r="AMH320" s="33" t="s">
        <v>367</v>
      </c>
      <c r="AMI320" s="33" t="s">
        <v>367</v>
      </c>
      <c r="AMJ320" s="33" t="s">
        <v>367</v>
      </c>
      <c r="AMK320" s="33" t="s">
        <v>367</v>
      </c>
      <c r="AML320" s="33" t="s">
        <v>367</v>
      </c>
      <c r="AMM320" s="33" t="s">
        <v>367</v>
      </c>
      <c r="AMN320" s="33" t="s">
        <v>367</v>
      </c>
      <c r="AMO320" s="33" t="s">
        <v>367</v>
      </c>
      <c r="AMP320" s="33" t="s">
        <v>367</v>
      </c>
      <c r="AMQ320" s="33" t="s">
        <v>367</v>
      </c>
      <c r="AMR320" s="33" t="s">
        <v>367</v>
      </c>
      <c r="AMS320" s="33" t="s">
        <v>367</v>
      </c>
      <c r="AMT320" s="33" t="s">
        <v>367</v>
      </c>
      <c r="AMU320" s="33" t="s">
        <v>367</v>
      </c>
      <c r="AMV320" s="33" t="s">
        <v>367</v>
      </c>
      <c r="AMW320" s="33" t="s">
        <v>367</v>
      </c>
      <c r="AMX320" s="33" t="s">
        <v>367</v>
      </c>
      <c r="AMY320" s="33" t="s">
        <v>367</v>
      </c>
      <c r="AMZ320" s="33" t="s">
        <v>367</v>
      </c>
      <c r="ANA320" s="33" t="s">
        <v>367</v>
      </c>
      <c r="ANB320" s="33" t="s">
        <v>367</v>
      </c>
      <c r="ANC320" s="33" t="s">
        <v>367</v>
      </c>
      <c r="AND320" s="33" t="s">
        <v>367</v>
      </c>
      <c r="ANE320" s="33" t="s">
        <v>367</v>
      </c>
      <c r="ANF320" s="33" t="s">
        <v>367</v>
      </c>
      <c r="ANG320" s="33" t="s">
        <v>367</v>
      </c>
      <c r="ANH320" s="33" t="s">
        <v>367</v>
      </c>
      <c r="ANI320" s="33" t="s">
        <v>367</v>
      </c>
      <c r="ANJ320" s="33" t="s">
        <v>367</v>
      </c>
      <c r="ANK320" s="33" t="s">
        <v>367</v>
      </c>
      <c r="ANL320" s="33" t="s">
        <v>367</v>
      </c>
      <c r="ANM320" s="33" t="s">
        <v>367</v>
      </c>
      <c r="ANN320" s="33" t="s">
        <v>367</v>
      </c>
      <c r="ANO320" s="33" t="s">
        <v>367</v>
      </c>
      <c r="ANP320" s="33" t="s">
        <v>367</v>
      </c>
      <c r="ANQ320" s="33" t="s">
        <v>367</v>
      </c>
      <c r="ANR320" s="33" t="s">
        <v>367</v>
      </c>
      <c r="ANS320" s="33" t="s">
        <v>367</v>
      </c>
      <c r="ANT320" s="33" t="s">
        <v>367</v>
      </c>
      <c r="ANU320" s="33" t="s">
        <v>367</v>
      </c>
      <c r="ANV320" s="33" t="s">
        <v>367</v>
      </c>
      <c r="ANW320" s="33" t="s">
        <v>367</v>
      </c>
      <c r="ANX320" s="33" t="s">
        <v>367</v>
      </c>
      <c r="ANY320" s="33" t="s">
        <v>367</v>
      </c>
      <c r="ANZ320" s="33" t="s">
        <v>367</v>
      </c>
      <c r="AOA320" s="33" t="s">
        <v>367</v>
      </c>
      <c r="AOB320" s="33" t="s">
        <v>367</v>
      </c>
      <c r="AOC320" s="33" t="s">
        <v>367</v>
      </c>
      <c r="AOD320" s="33" t="s">
        <v>367</v>
      </c>
      <c r="AOE320" s="33" t="s">
        <v>367</v>
      </c>
      <c r="AOF320" s="33" t="s">
        <v>367</v>
      </c>
      <c r="AOG320" s="33" t="s">
        <v>367</v>
      </c>
      <c r="AOH320" s="33" t="s">
        <v>367</v>
      </c>
      <c r="AOI320" s="33" t="s">
        <v>367</v>
      </c>
      <c r="AOJ320" s="33" t="s">
        <v>367</v>
      </c>
      <c r="AOK320" s="33" t="s">
        <v>367</v>
      </c>
      <c r="AOL320" s="33" t="s">
        <v>367</v>
      </c>
      <c r="AOM320" s="33" t="s">
        <v>367</v>
      </c>
      <c r="AON320" s="33" t="s">
        <v>367</v>
      </c>
      <c r="AOO320" s="33" t="s">
        <v>367</v>
      </c>
      <c r="AOP320" s="33" t="s">
        <v>367</v>
      </c>
      <c r="AOQ320" s="33" t="s">
        <v>367</v>
      </c>
      <c r="AOR320" s="33" t="s">
        <v>367</v>
      </c>
      <c r="AOS320" s="33" t="s">
        <v>367</v>
      </c>
      <c r="AOT320" s="33" t="s">
        <v>367</v>
      </c>
      <c r="AOU320" s="33" t="s">
        <v>367</v>
      </c>
      <c r="AOV320" s="33" t="s">
        <v>367</v>
      </c>
      <c r="AOW320" s="33" t="s">
        <v>367</v>
      </c>
      <c r="AOX320" s="33" t="s">
        <v>367</v>
      </c>
      <c r="AOY320" s="33" t="s">
        <v>367</v>
      </c>
      <c r="AOZ320" s="33" t="s">
        <v>367</v>
      </c>
      <c r="APA320" s="33" t="s">
        <v>367</v>
      </c>
      <c r="APB320" s="33" t="s">
        <v>367</v>
      </c>
      <c r="APC320" s="33" t="s">
        <v>367</v>
      </c>
      <c r="APD320" s="33" t="s">
        <v>367</v>
      </c>
      <c r="APE320" s="33" t="s">
        <v>367</v>
      </c>
      <c r="APF320" s="33" t="s">
        <v>367</v>
      </c>
      <c r="APG320" s="33" t="s">
        <v>367</v>
      </c>
      <c r="APH320" s="33" t="s">
        <v>367</v>
      </c>
      <c r="API320" s="33" t="s">
        <v>367</v>
      </c>
      <c r="APJ320" s="33" t="s">
        <v>367</v>
      </c>
      <c r="APK320" s="33" t="s">
        <v>367</v>
      </c>
      <c r="APL320" s="33" t="s">
        <v>367</v>
      </c>
      <c r="APM320" s="33" t="s">
        <v>367</v>
      </c>
      <c r="APN320" s="33" t="s">
        <v>367</v>
      </c>
      <c r="APO320" s="33" t="s">
        <v>367</v>
      </c>
      <c r="APP320" s="33" t="s">
        <v>367</v>
      </c>
      <c r="APQ320" s="33" t="s">
        <v>367</v>
      </c>
      <c r="APR320" s="33" t="s">
        <v>367</v>
      </c>
      <c r="APS320" s="33" t="s">
        <v>367</v>
      </c>
      <c r="APT320" s="33" t="s">
        <v>367</v>
      </c>
      <c r="APU320" s="33" t="s">
        <v>367</v>
      </c>
      <c r="APV320" s="33" t="s">
        <v>367</v>
      </c>
      <c r="APW320" s="33" t="s">
        <v>367</v>
      </c>
      <c r="APX320" s="33" t="s">
        <v>367</v>
      </c>
      <c r="APY320" s="33" t="s">
        <v>367</v>
      </c>
      <c r="APZ320" s="33" t="s">
        <v>367</v>
      </c>
      <c r="AQA320" s="33" t="s">
        <v>367</v>
      </c>
      <c r="AQB320" s="33" t="s">
        <v>367</v>
      </c>
      <c r="AQC320" s="33" t="s">
        <v>367</v>
      </c>
      <c r="AQD320" s="33" t="s">
        <v>367</v>
      </c>
      <c r="AQE320" s="33" t="s">
        <v>367</v>
      </c>
      <c r="AQF320" s="33" t="s">
        <v>367</v>
      </c>
      <c r="AQG320" s="33" t="s">
        <v>367</v>
      </c>
      <c r="AQH320" s="33" t="s">
        <v>367</v>
      </c>
      <c r="AQI320" s="33" t="s">
        <v>367</v>
      </c>
      <c r="AQJ320" s="33" t="s">
        <v>367</v>
      </c>
      <c r="AQK320" s="33" t="s">
        <v>367</v>
      </c>
      <c r="AQL320" s="33" t="s">
        <v>367</v>
      </c>
      <c r="AQM320" s="33" t="s">
        <v>367</v>
      </c>
      <c r="AQN320" s="33" t="s">
        <v>367</v>
      </c>
      <c r="AQO320" s="33" t="s">
        <v>367</v>
      </c>
      <c r="AQP320" s="33" t="s">
        <v>367</v>
      </c>
      <c r="AQQ320" s="33" t="s">
        <v>367</v>
      </c>
      <c r="AQR320" s="33" t="s">
        <v>367</v>
      </c>
      <c r="AQS320" s="33" t="s">
        <v>367</v>
      </c>
      <c r="AQT320" s="33" t="s">
        <v>367</v>
      </c>
      <c r="AQU320" s="33" t="s">
        <v>367</v>
      </c>
      <c r="AQV320" s="33" t="s">
        <v>367</v>
      </c>
      <c r="AQW320" s="33" t="s">
        <v>367</v>
      </c>
      <c r="AQX320" s="33" t="s">
        <v>367</v>
      </c>
      <c r="AQY320" s="33" t="s">
        <v>367</v>
      </c>
      <c r="AQZ320" s="33" t="s">
        <v>367</v>
      </c>
      <c r="ARA320" s="33" t="s">
        <v>367</v>
      </c>
      <c r="ARB320" s="33" t="s">
        <v>367</v>
      </c>
      <c r="ARC320" s="33" t="s">
        <v>367</v>
      </c>
      <c r="ARD320" s="33" t="s">
        <v>367</v>
      </c>
      <c r="ARE320" s="33" t="s">
        <v>367</v>
      </c>
      <c r="ARF320" s="33" t="s">
        <v>367</v>
      </c>
      <c r="ARG320" s="33" t="s">
        <v>367</v>
      </c>
      <c r="ARH320" s="33" t="s">
        <v>367</v>
      </c>
      <c r="ARI320" s="33" t="s">
        <v>367</v>
      </c>
      <c r="ARJ320" s="33" t="s">
        <v>367</v>
      </c>
      <c r="ARK320" s="33" t="s">
        <v>367</v>
      </c>
      <c r="ARL320" s="33" t="s">
        <v>367</v>
      </c>
      <c r="ARM320" s="33" t="s">
        <v>367</v>
      </c>
      <c r="ARN320" s="33" t="s">
        <v>367</v>
      </c>
      <c r="ARO320" s="33" t="s">
        <v>367</v>
      </c>
      <c r="ARP320" s="33" t="s">
        <v>367</v>
      </c>
      <c r="ARQ320" s="33" t="s">
        <v>367</v>
      </c>
      <c r="ARR320" s="33" t="s">
        <v>367</v>
      </c>
      <c r="ARS320" s="33" t="s">
        <v>367</v>
      </c>
      <c r="ART320" s="33" t="s">
        <v>367</v>
      </c>
      <c r="ARU320" s="33" t="s">
        <v>367</v>
      </c>
      <c r="ARV320" s="33" t="s">
        <v>367</v>
      </c>
      <c r="ARW320" s="33" t="s">
        <v>367</v>
      </c>
      <c r="ARX320" s="33" t="s">
        <v>367</v>
      </c>
      <c r="ARY320" s="33" t="s">
        <v>367</v>
      </c>
      <c r="ARZ320" s="33" t="s">
        <v>367</v>
      </c>
      <c r="ASA320" s="33" t="s">
        <v>367</v>
      </c>
      <c r="ASB320" s="33" t="s">
        <v>367</v>
      </c>
      <c r="ASC320" s="33" t="s">
        <v>367</v>
      </c>
      <c r="ASD320" s="33" t="s">
        <v>367</v>
      </c>
      <c r="ASE320" s="33" t="s">
        <v>367</v>
      </c>
      <c r="ASF320" s="33" t="s">
        <v>367</v>
      </c>
      <c r="ASG320" s="33" t="s">
        <v>367</v>
      </c>
      <c r="ASH320" s="33" t="s">
        <v>367</v>
      </c>
      <c r="ASI320" s="33" t="s">
        <v>367</v>
      </c>
      <c r="ASJ320" s="33" t="s">
        <v>367</v>
      </c>
      <c r="ASK320" s="33" t="s">
        <v>367</v>
      </c>
      <c r="ASL320" s="33" t="s">
        <v>367</v>
      </c>
      <c r="ASM320" s="33" t="s">
        <v>367</v>
      </c>
      <c r="ASN320" s="33" t="s">
        <v>367</v>
      </c>
      <c r="ASO320" s="33" t="s">
        <v>367</v>
      </c>
      <c r="ASP320" s="33" t="s">
        <v>367</v>
      </c>
      <c r="ASQ320" s="33" t="s">
        <v>367</v>
      </c>
      <c r="ASR320" s="33" t="s">
        <v>367</v>
      </c>
      <c r="ASS320" s="33" t="s">
        <v>367</v>
      </c>
      <c r="AST320" s="33" t="s">
        <v>367</v>
      </c>
      <c r="ASU320" s="33" t="s">
        <v>367</v>
      </c>
      <c r="ASV320" s="33" t="s">
        <v>367</v>
      </c>
      <c r="ASW320" s="33" t="s">
        <v>367</v>
      </c>
      <c r="ASX320" s="33" t="s">
        <v>367</v>
      </c>
      <c r="ASY320" s="33" t="s">
        <v>367</v>
      </c>
      <c r="ASZ320" s="33" t="s">
        <v>367</v>
      </c>
      <c r="ATA320" s="33" t="s">
        <v>367</v>
      </c>
      <c r="ATB320" s="33" t="s">
        <v>367</v>
      </c>
      <c r="ATC320" s="33" t="s">
        <v>367</v>
      </c>
      <c r="ATD320" s="33" t="s">
        <v>367</v>
      </c>
      <c r="ATE320" s="33" t="s">
        <v>367</v>
      </c>
      <c r="ATF320" s="33" t="s">
        <v>367</v>
      </c>
      <c r="ATG320" s="33" t="s">
        <v>367</v>
      </c>
      <c r="ATH320" s="33" t="s">
        <v>367</v>
      </c>
      <c r="ATI320" s="33" t="s">
        <v>367</v>
      </c>
      <c r="ATJ320" s="33" t="s">
        <v>367</v>
      </c>
      <c r="ATK320" s="33" t="s">
        <v>367</v>
      </c>
      <c r="ATL320" s="33" t="s">
        <v>367</v>
      </c>
      <c r="ATM320" s="33" t="s">
        <v>367</v>
      </c>
      <c r="ATN320" s="33" t="s">
        <v>367</v>
      </c>
      <c r="ATO320" s="33" t="s">
        <v>367</v>
      </c>
      <c r="ATP320" s="33" t="s">
        <v>367</v>
      </c>
      <c r="ATQ320" s="33" t="s">
        <v>367</v>
      </c>
      <c r="ATR320" s="33" t="s">
        <v>367</v>
      </c>
      <c r="ATS320" s="33" t="s">
        <v>367</v>
      </c>
      <c r="ATT320" s="33" t="s">
        <v>367</v>
      </c>
      <c r="ATU320" s="33" t="s">
        <v>367</v>
      </c>
      <c r="ATV320" s="33" t="s">
        <v>367</v>
      </c>
      <c r="ATW320" s="33" t="s">
        <v>367</v>
      </c>
      <c r="ATX320" s="33" t="s">
        <v>367</v>
      </c>
      <c r="ATY320" s="33" t="s">
        <v>367</v>
      </c>
      <c r="ATZ320" s="33" t="s">
        <v>367</v>
      </c>
      <c r="AUA320" s="33" t="s">
        <v>367</v>
      </c>
      <c r="AUB320" s="33" t="s">
        <v>367</v>
      </c>
      <c r="AUC320" s="33" t="s">
        <v>367</v>
      </c>
      <c r="AUD320" s="33" t="s">
        <v>367</v>
      </c>
      <c r="AUE320" s="33" t="s">
        <v>367</v>
      </c>
      <c r="AUF320" s="33" t="s">
        <v>367</v>
      </c>
      <c r="AUG320" s="33" t="s">
        <v>367</v>
      </c>
      <c r="AUH320" s="33" t="s">
        <v>367</v>
      </c>
      <c r="AUI320" s="33" t="s">
        <v>367</v>
      </c>
      <c r="AUJ320" s="33" t="s">
        <v>367</v>
      </c>
      <c r="AUK320" s="33" t="s">
        <v>367</v>
      </c>
      <c r="AUL320" s="33" t="s">
        <v>367</v>
      </c>
      <c r="AUM320" s="33" t="s">
        <v>367</v>
      </c>
      <c r="AUN320" s="33" t="s">
        <v>367</v>
      </c>
      <c r="AUO320" s="33" t="s">
        <v>367</v>
      </c>
      <c r="AUP320" s="33" t="s">
        <v>367</v>
      </c>
      <c r="AUQ320" s="33" t="s">
        <v>367</v>
      </c>
      <c r="AUR320" s="33" t="s">
        <v>367</v>
      </c>
      <c r="AUS320" s="33" t="s">
        <v>367</v>
      </c>
      <c r="AUT320" s="33" t="s">
        <v>367</v>
      </c>
      <c r="AUU320" s="33" t="s">
        <v>367</v>
      </c>
      <c r="AUV320" s="33" t="s">
        <v>367</v>
      </c>
      <c r="AUW320" s="33" t="s">
        <v>367</v>
      </c>
      <c r="AUX320" s="33" t="s">
        <v>367</v>
      </c>
      <c r="AUY320" s="33" t="s">
        <v>367</v>
      </c>
      <c r="AUZ320" s="33" t="s">
        <v>367</v>
      </c>
      <c r="AVA320" s="33" t="s">
        <v>367</v>
      </c>
      <c r="AVB320" s="33" t="s">
        <v>367</v>
      </c>
      <c r="AVC320" s="33" t="s">
        <v>367</v>
      </c>
      <c r="AVD320" s="33" t="s">
        <v>367</v>
      </c>
      <c r="AVE320" s="33" t="s">
        <v>367</v>
      </c>
      <c r="AVF320" s="33" t="s">
        <v>367</v>
      </c>
      <c r="AVG320" s="33" t="s">
        <v>367</v>
      </c>
      <c r="AVH320" s="33" t="s">
        <v>367</v>
      </c>
      <c r="AVI320" s="33" t="s">
        <v>367</v>
      </c>
      <c r="AVJ320" s="33" t="s">
        <v>367</v>
      </c>
      <c r="AVK320" s="33" t="s">
        <v>367</v>
      </c>
      <c r="AVL320" s="33" t="s">
        <v>367</v>
      </c>
      <c r="AVM320" s="33" t="s">
        <v>367</v>
      </c>
      <c r="AVN320" s="33" t="s">
        <v>367</v>
      </c>
      <c r="AVO320" s="33" t="s">
        <v>367</v>
      </c>
      <c r="AVP320" s="33" t="s">
        <v>367</v>
      </c>
      <c r="AVQ320" s="33" t="s">
        <v>367</v>
      </c>
      <c r="AVR320" s="33" t="s">
        <v>367</v>
      </c>
      <c r="AVS320" s="33" t="s">
        <v>367</v>
      </c>
      <c r="AVT320" s="33" t="s">
        <v>367</v>
      </c>
      <c r="AVU320" s="33" t="s">
        <v>367</v>
      </c>
      <c r="AVV320" s="33" t="s">
        <v>367</v>
      </c>
      <c r="AVW320" s="33" t="s">
        <v>367</v>
      </c>
      <c r="AVX320" s="33" t="s">
        <v>367</v>
      </c>
      <c r="AVY320" s="33" t="s">
        <v>367</v>
      </c>
      <c r="AVZ320" s="33" t="s">
        <v>367</v>
      </c>
      <c r="AWA320" s="33" t="s">
        <v>367</v>
      </c>
      <c r="AWB320" s="33" t="s">
        <v>367</v>
      </c>
      <c r="AWC320" s="33" t="s">
        <v>367</v>
      </c>
      <c r="AWD320" s="33" t="s">
        <v>367</v>
      </c>
      <c r="AWE320" s="33" t="s">
        <v>367</v>
      </c>
      <c r="AWF320" s="33" t="s">
        <v>367</v>
      </c>
      <c r="AWG320" s="33" t="s">
        <v>367</v>
      </c>
      <c r="AWH320" s="33" t="s">
        <v>367</v>
      </c>
      <c r="AWI320" s="33" t="s">
        <v>367</v>
      </c>
      <c r="AWJ320" s="33" t="s">
        <v>367</v>
      </c>
      <c r="AWK320" s="33" t="s">
        <v>367</v>
      </c>
      <c r="AWL320" s="33" t="s">
        <v>367</v>
      </c>
      <c r="AWM320" s="33" t="s">
        <v>367</v>
      </c>
      <c r="AWN320" s="33" t="s">
        <v>367</v>
      </c>
      <c r="AWO320" s="33" t="s">
        <v>367</v>
      </c>
      <c r="AWP320" s="33" t="s">
        <v>367</v>
      </c>
      <c r="AWQ320" s="33" t="s">
        <v>367</v>
      </c>
      <c r="AWR320" s="33" t="s">
        <v>367</v>
      </c>
      <c r="AWS320" s="33" t="s">
        <v>367</v>
      </c>
      <c r="AWT320" s="33" t="s">
        <v>367</v>
      </c>
      <c r="AWU320" s="33" t="s">
        <v>367</v>
      </c>
      <c r="AWV320" s="33" t="s">
        <v>367</v>
      </c>
      <c r="AWW320" s="33" t="s">
        <v>367</v>
      </c>
      <c r="AWX320" s="33" t="s">
        <v>367</v>
      </c>
      <c r="AWY320" s="33" t="s">
        <v>367</v>
      </c>
      <c r="AWZ320" s="33" t="s">
        <v>367</v>
      </c>
      <c r="AXA320" s="33" t="s">
        <v>367</v>
      </c>
      <c r="AXB320" s="33" t="s">
        <v>367</v>
      </c>
      <c r="AXC320" s="33" t="s">
        <v>367</v>
      </c>
      <c r="AXD320" s="33" t="s">
        <v>367</v>
      </c>
      <c r="AXE320" s="33" t="s">
        <v>367</v>
      </c>
      <c r="AXF320" s="33" t="s">
        <v>367</v>
      </c>
      <c r="AXG320" s="33" t="s">
        <v>367</v>
      </c>
      <c r="AXH320" s="33" t="s">
        <v>367</v>
      </c>
      <c r="AXI320" s="33" t="s">
        <v>367</v>
      </c>
      <c r="AXJ320" s="33" t="s">
        <v>367</v>
      </c>
      <c r="AXK320" s="33" t="s">
        <v>367</v>
      </c>
      <c r="AXL320" s="33" t="s">
        <v>367</v>
      </c>
      <c r="AXM320" s="33" t="s">
        <v>367</v>
      </c>
      <c r="AXN320" s="33" t="s">
        <v>367</v>
      </c>
      <c r="AXO320" s="33" t="s">
        <v>367</v>
      </c>
      <c r="AXP320" s="33" t="s">
        <v>367</v>
      </c>
      <c r="AXQ320" s="33" t="s">
        <v>367</v>
      </c>
      <c r="AXR320" s="33" t="s">
        <v>367</v>
      </c>
      <c r="AXS320" s="33" t="s">
        <v>367</v>
      </c>
      <c r="AXT320" s="33" t="s">
        <v>367</v>
      </c>
      <c r="AXU320" s="33" t="s">
        <v>367</v>
      </c>
      <c r="AXV320" s="33" t="s">
        <v>367</v>
      </c>
      <c r="AXW320" s="33" t="s">
        <v>367</v>
      </c>
      <c r="AXX320" s="33" t="s">
        <v>367</v>
      </c>
      <c r="AXY320" s="33" t="s">
        <v>367</v>
      </c>
      <c r="AXZ320" s="33" t="s">
        <v>367</v>
      </c>
      <c r="AYA320" s="33" t="s">
        <v>367</v>
      </c>
      <c r="AYB320" s="33" t="s">
        <v>367</v>
      </c>
      <c r="AYC320" s="33" t="s">
        <v>367</v>
      </c>
      <c r="AYD320" s="33" t="s">
        <v>367</v>
      </c>
      <c r="AYE320" s="33" t="s">
        <v>367</v>
      </c>
      <c r="AYF320" s="33" t="s">
        <v>367</v>
      </c>
      <c r="AYG320" s="33" t="s">
        <v>367</v>
      </c>
      <c r="AYH320" s="33" t="s">
        <v>367</v>
      </c>
      <c r="AYI320" s="33" t="s">
        <v>367</v>
      </c>
      <c r="AYJ320" s="33" t="s">
        <v>367</v>
      </c>
      <c r="AYK320" s="33" t="s">
        <v>367</v>
      </c>
      <c r="AYL320" s="33" t="s">
        <v>367</v>
      </c>
      <c r="AYM320" s="33" t="s">
        <v>367</v>
      </c>
      <c r="AYN320" s="33" t="s">
        <v>367</v>
      </c>
      <c r="AYO320" s="33" t="s">
        <v>367</v>
      </c>
      <c r="AYP320" s="33" t="s">
        <v>367</v>
      </c>
      <c r="AYQ320" s="33" t="s">
        <v>367</v>
      </c>
      <c r="AYR320" s="33" t="s">
        <v>367</v>
      </c>
      <c r="AYS320" s="33" t="s">
        <v>367</v>
      </c>
      <c r="AYT320" s="33" t="s">
        <v>367</v>
      </c>
      <c r="AYU320" s="33" t="s">
        <v>367</v>
      </c>
      <c r="AYV320" s="33" t="s">
        <v>367</v>
      </c>
      <c r="AYW320" s="33" t="s">
        <v>367</v>
      </c>
      <c r="AYX320" s="33" t="s">
        <v>367</v>
      </c>
      <c r="AYY320" s="33" t="s">
        <v>367</v>
      </c>
      <c r="AYZ320" s="33" t="s">
        <v>367</v>
      </c>
      <c r="AZA320" s="33" t="s">
        <v>367</v>
      </c>
      <c r="AZB320" s="33" t="s">
        <v>367</v>
      </c>
      <c r="AZC320" s="33" t="s">
        <v>367</v>
      </c>
      <c r="AZD320" s="33" t="s">
        <v>367</v>
      </c>
      <c r="AZE320" s="33" t="s">
        <v>367</v>
      </c>
      <c r="AZF320" s="33" t="s">
        <v>367</v>
      </c>
      <c r="AZG320" s="33" t="s">
        <v>367</v>
      </c>
      <c r="AZH320" s="33" t="s">
        <v>367</v>
      </c>
      <c r="AZI320" s="33" t="s">
        <v>367</v>
      </c>
      <c r="AZJ320" s="33" t="s">
        <v>367</v>
      </c>
      <c r="AZK320" s="33" t="s">
        <v>367</v>
      </c>
      <c r="AZL320" s="33" t="s">
        <v>367</v>
      </c>
      <c r="AZM320" s="33" t="s">
        <v>367</v>
      </c>
      <c r="AZN320" s="33" t="s">
        <v>367</v>
      </c>
      <c r="AZO320" s="33" t="s">
        <v>367</v>
      </c>
      <c r="AZP320" s="33" t="s">
        <v>367</v>
      </c>
      <c r="AZQ320" s="33" t="s">
        <v>367</v>
      </c>
      <c r="AZR320" s="33" t="s">
        <v>367</v>
      </c>
      <c r="AZS320" s="33" t="s">
        <v>367</v>
      </c>
      <c r="AZT320" s="33" t="s">
        <v>367</v>
      </c>
      <c r="AZU320" s="33" t="s">
        <v>367</v>
      </c>
      <c r="AZV320" s="33" t="s">
        <v>367</v>
      </c>
      <c r="AZW320" s="33" t="s">
        <v>367</v>
      </c>
      <c r="AZX320" s="33" t="s">
        <v>367</v>
      </c>
      <c r="AZY320" s="33" t="s">
        <v>367</v>
      </c>
      <c r="AZZ320" s="33" t="s">
        <v>367</v>
      </c>
      <c r="BAA320" s="33" t="s">
        <v>367</v>
      </c>
      <c r="BAB320" s="33" t="s">
        <v>367</v>
      </c>
      <c r="BAC320" s="33" t="s">
        <v>367</v>
      </c>
      <c r="BAD320" s="33" t="s">
        <v>367</v>
      </c>
      <c r="BAE320" s="33" t="s">
        <v>367</v>
      </c>
      <c r="BAF320" s="33" t="s">
        <v>367</v>
      </c>
      <c r="BAG320" s="33" t="s">
        <v>367</v>
      </c>
      <c r="BAH320" s="33" t="s">
        <v>367</v>
      </c>
      <c r="BAI320" s="33" t="s">
        <v>367</v>
      </c>
      <c r="BAJ320" s="33" t="s">
        <v>367</v>
      </c>
      <c r="BAK320" s="33" t="s">
        <v>367</v>
      </c>
      <c r="BAL320" s="33" t="s">
        <v>367</v>
      </c>
      <c r="BAM320" s="33" t="s">
        <v>367</v>
      </c>
      <c r="BAN320" s="33" t="s">
        <v>367</v>
      </c>
      <c r="BAO320" s="33" t="s">
        <v>367</v>
      </c>
      <c r="BAP320" s="33" t="s">
        <v>367</v>
      </c>
      <c r="BAQ320" s="33" t="s">
        <v>367</v>
      </c>
      <c r="BAR320" s="33" t="s">
        <v>367</v>
      </c>
      <c r="BAS320" s="33" t="s">
        <v>367</v>
      </c>
      <c r="BAT320" s="33" t="s">
        <v>367</v>
      </c>
      <c r="BAU320" s="33" t="s">
        <v>367</v>
      </c>
      <c r="BAV320" s="33" t="s">
        <v>367</v>
      </c>
      <c r="BAW320" s="33" t="s">
        <v>367</v>
      </c>
      <c r="BAX320" s="33" t="s">
        <v>367</v>
      </c>
      <c r="BAY320" s="33" t="s">
        <v>367</v>
      </c>
      <c r="BAZ320" s="33" t="s">
        <v>367</v>
      </c>
      <c r="BBA320" s="33" t="s">
        <v>367</v>
      </c>
      <c r="BBB320" s="33" t="s">
        <v>367</v>
      </c>
      <c r="BBC320" s="33" t="s">
        <v>367</v>
      </c>
      <c r="BBD320" s="33" t="s">
        <v>367</v>
      </c>
      <c r="BBE320" s="33" t="s">
        <v>367</v>
      </c>
      <c r="BBF320" s="33" t="s">
        <v>367</v>
      </c>
      <c r="BBG320" s="33" t="s">
        <v>367</v>
      </c>
      <c r="BBH320" s="33" t="s">
        <v>367</v>
      </c>
      <c r="BBI320" s="33" t="s">
        <v>367</v>
      </c>
      <c r="BBJ320" s="33" t="s">
        <v>367</v>
      </c>
      <c r="BBK320" s="33" t="s">
        <v>367</v>
      </c>
      <c r="BBL320" s="33" t="s">
        <v>367</v>
      </c>
      <c r="BBM320" s="33" t="s">
        <v>367</v>
      </c>
      <c r="BBN320" s="33" t="s">
        <v>367</v>
      </c>
      <c r="BBO320" s="33" t="s">
        <v>367</v>
      </c>
      <c r="BBP320" s="33" t="s">
        <v>367</v>
      </c>
      <c r="BBQ320" s="33" t="s">
        <v>367</v>
      </c>
      <c r="BBR320" s="33" t="s">
        <v>367</v>
      </c>
      <c r="BBS320" s="33" t="s">
        <v>367</v>
      </c>
      <c r="BBT320" s="33" t="s">
        <v>367</v>
      </c>
      <c r="BBU320" s="33" t="s">
        <v>367</v>
      </c>
      <c r="BBV320" s="33" t="s">
        <v>367</v>
      </c>
      <c r="BBW320" s="33" t="s">
        <v>367</v>
      </c>
      <c r="BBX320" s="33" t="s">
        <v>367</v>
      </c>
      <c r="BBY320" s="33" t="s">
        <v>367</v>
      </c>
      <c r="BBZ320" s="33" t="s">
        <v>367</v>
      </c>
      <c r="BCA320" s="33" t="s">
        <v>367</v>
      </c>
      <c r="BCB320" s="33" t="s">
        <v>367</v>
      </c>
      <c r="BCC320" s="33" t="s">
        <v>367</v>
      </c>
      <c r="BCD320" s="33" t="s">
        <v>367</v>
      </c>
      <c r="BCE320" s="33" t="s">
        <v>367</v>
      </c>
      <c r="BCF320" s="33" t="s">
        <v>367</v>
      </c>
      <c r="BCG320" s="33" t="s">
        <v>367</v>
      </c>
      <c r="BCH320" s="33" t="s">
        <v>367</v>
      </c>
      <c r="BCI320" s="33" t="s">
        <v>367</v>
      </c>
      <c r="BCJ320" s="33" t="s">
        <v>367</v>
      </c>
      <c r="BCK320" s="33" t="s">
        <v>367</v>
      </c>
      <c r="BCL320" s="33" t="s">
        <v>367</v>
      </c>
      <c r="BCM320" s="33" t="s">
        <v>367</v>
      </c>
      <c r="BCN320" s="33" t="s">
        <v>367</v>
      </c>
      <c r="BCO320" s="33" t="s">
        <v>367</v>
      </c>
      <c r="BCP320" s="33" t="s">
        <v>367</v>
      </c>
      <c r="BCQ320" s="33" t="s">
        <v>367</v>
      </c>
      <c r="BCR320" s="33" t="s">
        <v>367</v>
      </c>
      <c r="BCS320" s="33" t="s">
        <v>367</v>
      </c>
      <c r="BCT320" s="33" t="s">
        <v>367</v>
      </c>
      <c r="BCU320" s="33" t="s">
        <v>367</v>
      </c>
      <c r="BCV320" s="33" t="s">
        <v>367</v>
      </c>
      <c r="BCW320" s="33" t="s">
        <v>367</v>
      </c>
      <c r="BCX320" s="33" t="s">
        <v>367</v>
      </c>
      <c r="BCY320" s="33" t="s">
        <v>367</v>
      </c>
      <c r="BCZ320" s="33" t="s">
        <v>367</v>
      </c>
      <c r="BDA320" s="33" t="s">
        <v>367</v>
      </c>
      <c r="BDB320" s="33" t="s">
        <v>367</v>
      </c>
      <c r="BDC320" s="33" t="s">
        <v>367</v>
      </c>
      <c r="BDD320" s="33" t="s">
        <v>367</v>
      </c>
      <c r="BDE320" s="33" t="s">
        <v>367</v>
      </c>
      <c r="BDF320" s="33" t="s">
        <v>367</v>
      </c>
      <c r="BDG320" s="33" t="s">
        <v>367</v>
      </c>
      <c r="BDH320" s="33" t="s">
        <v>367</v>
      </c>
      <c r="BDI320" s="33" t="s">
        <v>367</v>
      </c>
      <c r="BDJ320" s="33" t="s">
        <v>367</v>
      </c>
      <c r="BDK320" s="33" t="s">
        <v>367</v>
      </c>
      <c r="BDL320" s="33" t="s">
        <v>367</v>
      </c>
      <c r="BDM320" s="33" t="s">
        <v>367</v>
      </c>
      <c r="BDN320" s="33" t="s">
        <v>367</v>
      </c>
      <c r="BDO320" s="33" t="s">
        <v>367</v>
      </c>
      <c r="BDP320" s="33" t="s">
        <v>367</v>
      </c>
      <c r="BDQ320" s="33" t="s">
        <v>367</v>
      </c>
      <c r="BDR320" s="33" t="s">
        <v>367</v>
      </c>
      <c r="BDS320" s="33" t="s">
        <v>367</v>
      </c>
      <c r="BDT320" s="33" t="s">
        <v>367</v>
      </c>
      <c r="BDU320" s="33" t="s">
        <v>367</v>
      </c>
      <c r="BDV320" s="33" t="s">
        <v>367</v>
      </c>
      <c r="BDW320" s="33" t="s">
        <v>367</v>
      </c>
      <c r="BDX320" s="33" t="s">
        <v>367</v>
      </c>
      <c r="BDY320" s="33" t="s">
        <v>367</v>
      </c>
      <c r="BDZ320" s="33" t="s">
        <v>367</v>
      </c>
      <c r="BEA320" s="33" t="s">
        <v>367</v>
      </c>
      <c r="BEB320" s="33" t="s">
        <v>367</v>
      </c>
      <c r="BEC320" s="33" t="s">
        <v>367</v>
      </c>
      <c r="BED320" s="33" t="s">
        <v>367</v>
      </c>
      <c r="BEE320" s="33" t="s">
        <v>367</v>
      </c>
      <c r="BEF320" s="33" t="s">
        <v>367</v>
      </c>
      <c r="BEG320" s="33" t="s">
        <v>367</v>
      </c>
      <c r="BEH320" s="33" t="s">
        <v>367</v>
      </c>
      <c r="BEI320" s="33" t="s">
        <v>367</v>
      </c>
      <c r="BEJ320" s="33" t="s">
        <v>367</v>
      </c>
      <c r="BEK320" s="33" t="s">
        <v>367</v>
      </c>
      <c r="BEL320" s="33" t="s">
        <v>367</v>
      </c>
      <c r="BEM320" s="33" t="s">
        <v>367</v>
      </c>
      <c r="BEN320" s="33" t="s">
        <v>367</v>
      </c>
      <c r="BEO320" s="33" t="s">
        <v>367</v>
      </c>
      <c r="BEP320" s="33" t="s">
        <v>367</v>
      </c>
      <c r="BEQ320" s="33" t="s">
        <v>367</v>
      </c>
      <c r="BER320" s="33" t="s">
        <v>367</v>
      </c>
      <c r="BES320" s="33" t="s">
        <v>367</v>
      </c>
      <c r="BET320" s="33" t="s">
        <v>367</v>
      </c>
      <c r="BEU320" s="33" t="s">
        <v>367</v>
      </c>
      <c r="BEV320" s="33" t="s">
        <v>367</v>
      </c>
      <c r="BEW320" s="33" t="s">
        <v>367</v>
      </c>
      <c r="BEX320" s="33" t="s">
        <v>367</v>
      </c>
      <c r="BEY320" s="33" t="s">
        <v>367</v>
      </c>
      <c r="BEZ320" s="33" t="s">
        <v>367</v>
      </c>
      <c r="BFA320" s="33" t="s">
        <v>367</v>
      </c>
      <c r="BFB320" s="33" t="s">
        <v>367</v>
      </c>
      <c r="BFC320" s="33" t="s">
        <v>367</v>
      </c>
      <c r="BFD320" s="33" t="s">
        <v>367</v>
      </c>
      <c r="BFE320" s="33" t="s">
        <v>367</v>
      </c>
      <c r="BFF320" s="33" t="s">
        <v>367</v>
      </c>
      <c r="BFG320" s="33" t="s">
        <v>367</v>
      </c>
      <c r="BFH320" s="33" t="s">
        <v>367</v>
      </c>
      <c r="BFI320" s="33" t="s">
        <v>367</v>
      </c>
      <c r="BFJ320" s="33" t="s">
        <v>367</v>
      </c>
      <c r="BFK320" s="33" t="s">
        <v>367</v>
      </c>
      <c r="BFL320" s="33" t="s">
        <v>367</v>
      </c>
      <c r="BFM320" s="33" t="s">
        <v>367</v>
      </c>
      <c r="BFN320" s="33" t="s">
        <v>367</v>
      </c>
      <c r="BFO320" s="33" t="s">
        <v>367</v>
      </c>
      <c r="BFP320" s="33" t="s">
        <v>367</v>
      </c>
      <c r="BFQ320" s="33" t="s">
        <v>367</v>
      </c>
      <c r="BFR320" s="33" t="s">
        <v>367</v>
      </c>
      <c r="BFS320" s="33" t="s">
        <v>367</v>
      </c>
      <c r="BFT320" s="33" t="s">
        <v>367</v>
      </c>
      <c r="BFU320" s="33" t="s">
        <v>367</v>
      </c>
      <c r="BFV320" s="33" t="s">
        <v>367</v>
      </c>
      <c r="BFW320" s="33" t="s">
        <v>367</v>
      </c>
      <c r="BFX320" s="33" t="s">
        <v>367</v>
      </c>
      <c r="BFY320" s="33" t="s">
        <v>367</v>
      </c>
      <c r="BFZ320" s="33" t="s">
        <v>367</v>
      </c>
      <c r="BGA320" s="33" t="s">
        <v>367</v>
      </c>
      <c r="BGB320" s="33" t="s">
        <v>367</v>
      </c>
      <c r="BGC320" s="33" t="s">
        <v>367</v>
      </c>
      <c r="BGD320" s="33" t="s">
        <v>367</v>
      </c>
      <c r="BGE320" s="33" t="s">
        <v>367</v>
      </c>
      <c r="BGF320" s="33" t="s">
        <v>367</v>
      </c>
      <c r="BGG320" s="33" t="s">
        <v>367</v>
      </c>
      <c r="BGH320" s="33" t="s">
        <v>367</v>
      </c>
      <c r="BGI320" s="33" t="s">
        <v>367</v>
      </c>
      <c r="BGJ320" s="33" t="s">
        <v>367</v>
      </c>
      <c r="BGK320" s="33" t="s">
        <v>367</v>
      </c>
      <c r="BGL320" s="33" t="s">
        <v>367</v>
      </c>
      <c r="BGM320" s="33" t="s">
        <v>367</v>
      </c>
      <c r="BGN320" s="33" t="s">
        <v>367</v>
      </c>
      <c r="BGO320" s="33" t="s">
        <v>367</v>
      </c>
      <c r="BGP320" s="33" t="s">
        <v>367</v>
      </c>
      <c r="BGQ320" s="33" t="s">
        <v>367</v>
      </c>
      <c r="BGR320" s="33" t="s">
        <v>367</v>
      </c>
      <c r="BGS320" s="33" t="s">
        <v>367</v>
      </c>
      <c r="BGT320" s="33" t="s">
        <v>367</v>
      </c>
      <c r="BGU320" s="33" t="s">
        <v>367</v>
      </c>
      <c r="BGV320" s="33" t="s">
        <v>367</v>
      </c>
      <c r="BGW320" s="33" t="s">
        <v>367</v>
      </c>
      <c r="BGX320" s="33" t="s">
        <v>367</v>
      </c>
      <c r="BGY320" s="33" t="s">
        <v>367</v>
      </c>
      <c r="BGZ320" s="33" t="s">
        <v>367</v>
      </c>
      <c r="BHA320" s="33" t="s">
        <v>367</v>
      </c>
      <c r="BHB320" s="33" t="s">
        <v>367</v>
      </c>
      <c r="BHC320" s="33" t="s">
        <v>367</v>
      </c>
      <c r="BHD320" s="33" t="s">
        <v>367</v>
      </c>
      <c r="BHE320" s="33" t="s">
        <v>367</v>
      </c>
      <c r="BHF320" s="33" t="s">
        <v>367</v>
      </c>
      <c r="BHG320" s="33" t="s">
        <v>367</v>
      </c>
      <c r="BHH320" s="33" t="s">
        <v>367</v>
      </c>
      <c r="BHI320" s="33" t="s">
        <v>367</v>
      </c>
      <c r="BHJ320" s="33" t="s">
        <v>367</v>
      </c>
      <c r="BHK320" s="33" t="s">
        <v>367</v>
      </c>
      <c r="BHL320" s="33" t="s">
        <v>367</v>
      </c>
      <c r="BHM320" s="33" t="s">
        <v>367</v>
      </c>
      <c r="BHN320" s="33" t="s">
        <v>367</v>
      </c>
      <c r="BHO320" s="33" t="s">
        <v>367</v>
      </c>
      <c r="BHP320" s="33" t="s">
        <v>367</v>
      </c>
      <c r="BHQ320" s="33" t="s">
        <v>367</v>
      </c>
      <c r="BHR320" s="33" t="s">
        <v>367</v>
      </c>
      <c r="BHS320" s="33" t="s">
        <v>367</v>
      </c>
      <c r="BHT320" s="33" t="s">
        <v>367</v>
      </c>
      <c r="BHU320" s="33" t="s">
        <v>367</v>
      </c>
      <c r="BHV320" s="33" t="s">
        <v>367</v>
      </c>
      <c r="BHW320" s="33" t="s">
        <v>367</v>
      </c>
      <c r="BHX320" s="33" t="s">
        <v>367</v>
      </c>
      <c r="BHY320" s="33" t="s">
        <v>367</v>
      </c>
      <c r="BHZ320" s="33" t="s">
        <v>367</v>
      </c>
      <c r="BIA320" s="33" t="s">
        <v>367</v>
      </c>
      <c r="BIB320" s="33" t="s">
        <v>367</v>
      </c>
      <c r="BIC320" s="33" t="s">
        <v>367</v>
      </c>
      <c r="BID320" s="33" t="s">
        <v>367</v>
      </c>
      <c r="BIE320" s="33" t="s">
        <v>367</v>
      </c>
      <c r="BIF320" s="33" t="s">
        <v>367</v>
      </c>
      <c r="BIG320" s="33" t="s">
        <v>367</v>
      </c>
      <c r="BIH320" s="33" t="s">
        <v>367</v>
      </c>
      <c r="BII320" s="33" t="s">
        <v>367</v>
      </c>
      <c r="BIJ320" s="33" t="s">
        <v>367</v>
      </c>
      <c r="BIK320" s="33" t="s">
        <v>367</v>
      </c>
      <c r="BIL320" s="33" t="s">
        <v>367</v>
      </c>
      <c r="BIM320" s="33" t="s">
        <v>367</v>
      </c>
      <c r="BIN320" s="33" t="s">
        <v>367</v>
      </c>
      <c r="BIO320" s="33" t="s">
        <v>367</v>
      </c>
      <c r="BIP320" s="33" t="s">
        <v>367</v>
      </c>
      <c r="BIQ320" s="33" t="s">
        <v>367</v>
      </c>
      <c r="BIR320" s="33" t="s">
        <v>367</v>
      </c>
      <c r="BIS320" s="33" t="s">
        <v>367</v>
      </c>
      <c r="BIT320" s="33" t="s">
        <v>367</v>
      </c>
      <c r="BIU320" s="33" t="s">
        <v>367</v>
      </c>
      <c r="BIV320" s="33" t="s">
        <v>367</v>
      </c>
      <c r="BIW320" s="33" t="s">
        <v>367</v>
      </c>
      <c r="BIX320" s="33" t="s">
        <v>367</v>
      </c>
      <c r="BIY320" s="33" t="s">
        <v>367</v>
      </c>
      <c r="BIZ320" s="33" t="s">
        <v>367</v>
      </c>
      <c r="BJA320" s="33" t="s">
        <v>367</v>
      </c>
      <c r="BJB320" s="33" t="s">
        <v>367</v>
      </c>
      <c r="BJC320" s="33" t="s">
        <v>367</v>
      </c>
      <c r="BJD320" s="33" t="s">
        <v>367</v>
      </c>
      <c r="BJE320" s="33" t="s">
        <v>367</v>
      </c>
      <c r="BJF320" s="33" t="s">
        <v>367</v>
      </c>
      <c r="BJG320" s="33" t="s">
        <v>367</v>
      </c>
      <c r="BJH320" s="33" t="s">
        <v>367</v>
      </c>
      <c r="BJI320" s="33" t="s">
        <v>367</v>
      </c>
      <c r="BJJ320" s="33" t="s">
        <v>367</v>
      </c>
      <c r="BJK320" s="33" t="s">
        <v>367</v>
      </c>
      <c r="BJL320" s="33" t="s">
        <v>367</v>
      </c>
      <c r="BJM320" s="33" t="s">
        <v>367</v>
      </c>
      <c r="BJN320" s="33" t="s">
        <v>367</v>
      </c>
      <c r="BJO320" s="33" t="s">
        <v>367</v>
      </c>
      <c r="BJP320" s="33" t="s">
        <v>367</v>
      </c>
      <c r="BJQ320" s="33" t="s">
        <v>367</v>
      </c>
      <c r="BJR320" s="33" t="s">
        <v>367</v>
      </c>
      <c r="BJS320" s="33" t="s">
        <v>367</v>
      </c>
      <c r="BJT320" s="33" t="s">
        <v>367</v>
      </c>
      <c r="BJU320" s="33" t="s">
        <v>367</v>
      </c>
      <c r="BJV320" s="33" t="s">
        <v>367</v>
      </c>
      <c r="BJW320" s="33" t="s">
        <v>367</v>
      </c>
      <c r="BJX320" s="33" t="s">
        <v>367</v>
      </c>
      <c r="BJY320" s="33" t="s">
        <v>367</v>
      </c>
      <c r="BJZ320" s="33" t="s">
        <v>367</v>
      </c>
      <c r="BKA320" s="33" t="s">
        <v>367</v>
      </c>
      <c r="BKB320" s="33" t="s">
        <v>367</v>
      </c>
      <c r="BKC320" s="33" t="s">
        <v>367</v>
      </c>
      <c r="BKD320" s="33" t="s">
        <v>367</v>
      </c>
      <c r="BKE320" s="33" t="s">
        <v>367</v>
      </c>
      <c r="BKF320" s="33" t="s">
        <v>367</v>
      </c>
      <c r="BKG320" s="33" t="s">
        <v>367</v>
      </c>
      <c r="BKH320" s="33" t="s">
        <v>367</v>
      </c>
      <c r="BKI320" s="33" t="s">
        <v>367</v>
      </c>
      <c r="BKJ320" s="33" t="s">
        <v>367</v>
      </c>
      <c r="BKK320" s="33" t="s">
        <v>367</v>
      </c>
      <c r="BKL320" s="33" t="s">
        <v>367</v>
      </c>
      <c r="BKM320" s="33" t="s">
        <v>367</v>
      </c>
      <c r="BKN320" s="33" t="s">
        <v>367</v>
      </c>
      <c r="BKO320" s="33" t="s">
        <v>367</v>
      </c>
      <c r="BKP320" s="33" t="s">
        <v>367</v>
      </c>
      <c r="BKQ320" s="33" t="s">
        <v>367</v>
      </c>
      <c r="BKR320" s="33" t="s">
        <v>367</v>
      </c>
      <c r="BKS320" s="33" t="s">
        <v>367</v>
      </c>
      <c r="BKT320" s="33" t="s">
        <v>367</v>
      </c>
      <c r="BKU320" s="33" t="s">
        <v>367</v>
      </c>
      <c r="BKV320" s="33" t="s">
        <v>367</v>
      </c>
      <c r="BKW320" s="33" t="s">
        <v>367</v>
      </c>
      <c r="BKX320" s="33" t="s">
        <v>367</v>
      </c>
      <c r="BKY320" s="33" t="s">
        <v>367</v>
      </c>
      <c r="BKZ320" s="33" t="s">
        <v>367</v>
      </c>
      <c r="BLA320" s="33" t="s">
        <v>367</v>
      </c>
      <c r="BLB320" s="33" t="s">
        <v>367</v>
      </c>
      <c r="BLC320" s="33" t="s">
        <v>367</v>
      </c>
      <c r="BLD320" s="33" t="s">
        <v>367</v>
      </c>
      <c r="BLE320" s="33" t="s">
        <v>367</v>
      </c>
      <c r="BLF320" s="33" t="s">
        <v>367</v>
      </c>
      <c r="BLG320" s="33" t="s">
        <v>367</v>
      </c>
      <c r="BLH320" s="33" t="s">
        <v>367</v>
      </c>
      <c r="BLI320" s="33" t="s">
        <v>367</v>
      </c>
      <c r="BLJ320" s="33" t="s">
        <v>367</v>
      </c>
      <c r="BLK320" s="33" t="s">
        <v>367</v>
      </c>
      <c r="BLL320" s="33" t="s">
        <v>367</v>
      </c>
      <c r="BLM320" s="33" t="s">
        <v>367</v>
      </c>
      <c r="BLN320" s="33" t="s">
        <v>367</v>
      </c>
      <c r="BLO320" s="33" t="s">
        <v>367</v>
      </c>
      <c r="BLP320" s="33" t="s">
        <v>367</v>
      </c>
      <c r="BLQ320" s="33" t="s">
        <v>367</v>
      </c>
      <c r="BLR320" s="33" t="s">
        <v>367</v>
      </c>
      <c r="BLS320" s="33" t="s">
        <v>367</v>
      </c>
      <c r="BLT320" s="33" t="s">
        <v>367</v>
      </c>
      <c r="BLU320" s="33" t="s">
        <v>367</v>
      </c>
      <c r="BLV320" s="33" t="s">
        <v>367</v>
      </c>
      <c r="BLW320" s="33" t="s">
        <v>367</v>
      </c>
      <c r="BLX320" s="33" t="s">
        <v>367</v>
      </c>
      <c r="BLY320" s="33" t="s">
        <v>367</v>
      </c>
      <c r="BLZ320" s="33" t="s">
        <v>367</v>
      </c>
      <c r="BMA320" s="33" t="s">
        <v>367</v>
      </c>
      <c r="BMB320" s="33" t="s">
        <v>367</v>
      </c>
      <c r="BMC320" s="33" t="s">
        <v>367</v>
      </c>
      <c r="BMD320" s="33" t="s">
        <v>367</v>
      </c>
      <c r="BME320" s="33" t="s">
        <v>367</v>
      </c>
      <c r="BMF320" s="33" t="s">
        <v>367</v>
      </c>
      <c r="BMG320" s="33" t="s">
        <v>367</v>
      </c>
      <c r="BMH320" s="33" t="s">
        <v>367</v>
      </c>
      <c r="BMI320" s="33" t="s">
        <v>367</v>
      </c>
      <c r="BMJ320" s="33" t="s">
        <v>367</v>
      </c>
      <c r="BMK320" s="33" t="s">
        <v>367</v>
      </c>
      <c r="BML320" s="33" t="s">
        <v>367</v>
      </c>
      <c r="BMM320" s="33" t="s">
        <v>367</v>
      </c>
      <c r="BMN320" s="33" t="s">
        <v>367</v>
      </c>
      <c r="BMO320" s="33" t="s">
        <v>367</v>
      </c>
      <c r="BMP320" s="33" t="s">
        <v>367</v>
      </c>
      <c r="BMQ320" s="33" t="s">
        <v>367</v>
      </c>
      <c r="BMR320" s="33" t="s">
        <v>367</v>
      </c>
      <c r="BMS320" s="33" t="s">
        <v>367</v>
      </c>
      <c r="BMT320" s="33" t="s">
        <v>367</v>
      </c>
      <c r="BMU320" s="33" t="s">
        <v>367</v>
      </c>
      <c r="BMV320" s="33" t="s">
        <v>367</v>
      </c>
      <c r="BMW320" s="33" t="s">
        <v>367</v>
      </c>
      <c r="BMX320" s="33" t="s">
        <v>367</v>
      </c>
      <c r="BMY320" s="33" t="s">
        <v>367</v>
      </c>
      <c r="BMZ320" s="33" t="s">
        <v>367</v>
      </c>
      <c r="BNA320" s="33" t="s">
        <v>367</v>
      </c>
      <c r="BNB320" s="33" t="s">
        <v>367</v>
      </c>
      <c r="BNC320" s="33" t="s">
        <v>367</v>
      </c>
      <c r="BND320" s="33" t="s">
        <v>367</v>
      </c>
      <c r="BNE320" s="33" t="s">
        <v>367</v>
      </c>
      <c r="BNF320" s="33" t="s">
        <v>367</v>
      </c>
      <c r="BNG320" s="33" t="s">
        <v>367</v>
      </c>
      <c r="BNH320" s="33" t="s">
        <v>367</v>
      </c>
      <c r="BNI320" s="33" t="s">
        <v>367</v>
      </c>
      <c r="BNJ320" s="33" t="s">
        <v>367</v>
      </c>
      <c r="BNK320" s="33" t="s">
        <v>367</v>
      </c>
      <c r="BNL320" s="33" t="s">
        <v>367</v>
      </c>
      <c r="BNM320" s="33" t="s">
        <v>367</v>
      </c>
      <c r="BNN320" s="33" t="s">
        <v>367</v>
      </c>
      <c r="BNO320" s="33" t="s">
        <v>367</v>
      </c>
      <c r="BNP320" s="33" t="s">
        <v>367</v>
      </c>
      <c r="BNQ320" s="33" t="s">
        <v>367</v>
      </c>
      <c r="BNR320" s="33" t="s">
        <v>367</v>
      </c>
      <c r="BNS320" s="33" t="s">
        <v>367</v>
      </c>
      <c r="BNT320" s="33" t="s">
        <v>367</v>
      </c>
      <c r="BNU320" s="33" t="s">
        <v>367</v>
      </c>
      <c r="BNV320" s="33" t="s">
        <v>367</v>
      </c>
      <c r="BNW320" s="33" t="s">
        <v>367</v>
      </c>
      <c r="BNX320" s="33" t="s">
        <v>367</v>
      </c>
      <c r="BNY320" s="33" t="s">
        <v>367</v>
      </c>
      <c r="BNZ320" s="33" t="s">
        <v>367</v>
      </c>
      <c r="BOA320" s="33" t="s">
        <v>367</v>
      </c>
      <c r="BOB320" s="33" t="s">
        <v>367</v>
      </c>
      <c r="BOC320" s="33" t="s">
        <v>367</v>
      </c>
      <c r="BOD320" s="33" t="s">
        <v>367</v>
      </c>
      <c r="BOE320" s="33" t="s">
        <v>367</v>
      </c>
      <c r="BOF320" s="33" t="s">
        <v>367</v>
      </c>
      <c r="BOG320" s="33" t="s">
        <v>367</v>
      </c>
      <c r="BOH320" s="33" t="s">
        <v>367</v>
      </c>
      <c r="BOI320" s="33" t="s">
        <v>367</v>
      </c>
      <c r="BOJ320" s="33" t="s">
        <v>367</v>
      </c>
      <c r="BOK320" s="33" t="s">
        <v>367</v>
      </c>
      <c r="BOL320" s="33" t="s">
        <v>367</v>
      </c>
      <c r="BOM320" s="33" t="s">
        <v>367</v>
      </c>
      <c r="BON320" s="33" t="s">
        <v>367</v>
      </c>
      <c r="BOO320" s="33" t="s">
        <v>367</v>
      </c>
      <c r="BOP320" s="33" t="s">
        <v>367</v>
      </c>
      <c r="BOQ320" s="33" t="s">
        <v>367</v>
      </c>
      <c r="BOR320" s="33" t="s">
        <v>367</v>
      </c>
      <c r="BOS320" s="33" t="s">
        <v>367</v>
      </c>
      <c r="BOT320" s="33" t="s">
        <v>367</v>
      </c>
      <c r="BOU320" s="33" t="s">
        <v>367</v>
      </c>
      <c r="BOV320" s="33" t="s">
        <v>367</v>
      </c>
      <c r="BOW320" s="33" t="s">
        <v>367</v>
      </c>
      <c r="BOX320" s="33" t="s">
        <v>367</v>
      </c>
      <c r="BOY320" s="33" t="s">
        <v>367</v>
      </c>
      <c r="BOZ320" s="33" t="s">
        <v>367</v>
      </c>
      <c r="BPA320" s="33" t="s">
        <v>367</v>
      </c>
      <c r="BPB320" s="33" t="s">
        <v>367</v>
      </c>
      <c r="BPC320" s="33" t="s">
        <v>367</v>
      </c>
      <c r="BPD320" s="33" t="s">
        <v>367</v>
      </c>
      <c r="BPE320" s="33" t="s">
        <v>367</v>
      </c>
      <c r="BPF320" s="33" t="s">
        <v>367</v>
      </c>
      <c r="BPG320" s="33" t="s">
        <v>367</v>
      </c>
      <c r="BPH320" s="33" t="s">
        <v>367</v>
      </c>
      <c r="BPI320" s="33" t="s">
        <v>367</v>
      </c>
      <c r="BPJ320" s="33" t="s">
        <v>367</v>
      </c>
      <c r="BPK320" s="33" t="s">
        <v>367</v>
      </c>
      <c r="BPL320" s="33" t="s">
        <v>367</v>
      </c>
      <c r="BPM320" s="33" t="s">
        <v>367</v>
      </c>
      <c r="BPN320" s="33" t="s">
        <v>367</v>
      </c>
      <c r="BPO320" s="33" t="s">
        <v>367</v>
      </c>
      <c r="BPP320" s="33" t="s">
        <v>367</v>
      </c>
      <c r="BPQ320" s="33" t="s">
        <v>367</v>
      </c>
      <c r="BPR320" s="33" t="s">
        <v>367</v>
      </c>
      <c r="BPS320" s="33" t="s">
        <v>367</v>
      </c>
      <c r="BPT320" s="33" t="s">
        <v>367</v>
      </c>
      <c r="BPU320" s="33" t="s">
        <v>367</v>
      </c>
      <c r="BPV320" s="33" t="s">
        <v>367</v>
      </c>
      <c r="BPW320" s="33" t="s">
        <v>367</v>
      </c>
      <c r="BPX320" s="33" t="s">
        <v>367</v>
      </c>
      <c r="BPY320" s="33" t="s">
        <v>367</v>
      </c>
      <c r="BPZ320" s="33" t="s">
        <v>367</v>
      </c>
      <c r="BQA320" s="33" t="s">
        <v>367</v>
      </c>
      <c r="BQB320" s="33" t="s">
        <v>367</v>
      </c>
      <c r="BQC320" s="33" t="s">
        <v>367</v>
      </c>
      <c r="BQD320" s="33" t="s">
        <v>367</v>
      </c>
      <c r="BQE320" s="33" t="s">
        <v>367</v>
      </c>
      <c r="BQF320" s="33" t="s">
        <v>367</v>
      </c>
      <c r="BQG320" s="33" t="s">
        <v>367</v>
      </c>
      <c r="BQH320" s="33" t="s">
        <v>367</v>
      </c>
      <c r="BQI320" s="33" t="s">
        <v>367</v>
      </c>
      <c r="BQJ320" s="33" t="s">
        <v>367</v>
      </c>
      <c r="BQK320" s="33" t="s">
        <v>367</v>
      </c>
      <c r="BQL320" s="33" t="s">
        <v>367</v>
      </c>
      <c r="BQM320" s="33" t="s">
        <v>367</v>
      </c>
      <c r="BQN320" s="33" t="s">
        <v>367</v>
      </c>
      <c r="BQO320" s="33" t="s">
        <v>367</v>
      </c>
      <c r="BQP320" s="33" t="s">
        <v>367</v>
      </c>
      <c r="BQQ320" s="33" t="s">
        <v>367</v>
      </c>
      <c r="BQR320" s="33" t="s">
        <v>367</v>
      </c>
      <c r="BQS320" s="33" t="s">
        <v>367</v>
      </c>
      <c r="BQT320" s="33" t="s">
        <v>367</v>
      </c>
      <c r="BQU320" s="33" t="s">
        <v>367</v>
      </c>
      <c r="BQV320" s="33" t="s">
        <v>367</v>
      </c>
      <c r="BQW320" s="33" t="s">
        <v>367</v>
      </c>
      <c r="BQX320" s="33" t="s">
        <v>367</v>
      </c>
      <c r="BQY320" s="33" t="s">
        <v>367</v>
      </c>
      <c r="BQZ320" s="33" t="s">
        <v>367</v>
      </c>
      <c r="BRA320" s="33" t="s">
        <v>367</v>
      </c>
      <c r="BRB320" s="33" t="s">
        <v>367</v>
      </c>
      <c r="BRC320" s="33" t="s">
        <v>367</v>
      </c>
      <c r="BRD320" s="33" t="s">
        <v>367</v>
      </c>
      <c r="BRE320" s="33" t="s">
        <v>367</v>
      </c>
      <c r="BRF320" s="33" t="s">
        <v>367</v>
      </c>
      <c r="BRG320" s="33" t="s">
        <v>367</v>
      </c>
      <c r="BRH320" s="33" t="s">
        <v>367</v>
      </c>
      <c r="BRI320" s="33" t="s">
        <v>367</v>
      </c>
      <c r="BRJ320" s="33" t="s">
        <v>367</v>
      </c>
      <c r="BRK320" s="33" t="s">
        <v>367</v>
      </c>
      <c r="BRL320" s="33" t="s">
        <v>367</v>
      </c>
      <c r="BRM320" s="33" t="s">
        <v>367</v>
      </c>
      <c r="BRN320" s="33" t="s">
        <v>367</v>
      </c>
      <c r="BRO320" s="33" t="s">
        <v>367</v>
      </c>
      <c r="BRP320" s="33" t="s">
        <v>367</v>
      </c>
      <c r="BRQ320" s="33" t="s">
        <v>367</v>
      </c>
      <c r="BRR320" s="33" t="s">
        <v>367</v>
      </c>
      <c r="BRS320" s="33" t="s">
        <v>367</v>
      </c>
      <c r="BRT320" s="33" t="s">
        <v>367</v>
      </c>
      <c r="BRU320" s="33" t="s">
        <v>367</v>
      </c>
      <c r="BRV320" s="33" t="s">
        <v>367</v>
      </c>
      <c r="BRW320" s="33" t="s">
        <v>367</v>
      </c>
      <c r="BRX320" s="33" t="s">
        <v>367</v>
      </c>
      <c r="BRY320" s="33" t="s">
        <v>367</v>
      </c>
      <c r="BRZ320" s="33" t="s">
        <v>367</v>
      </c>
      <c r="BSA320" s="33" t="s">
        <v>367</v>
      </c>
      <c r="BSB320" s="33" t="s">
        <v>367</v>
      </c>
      <c r="BSC320" s="33" t="s">
        <v>367</v>
      </c>
      <c r="BSD320" s="33" t="s">
        <v>367</v>
      </c>
      <c r="BSE320" s="33" t="s">
        <v>367</v>
      </c>
      <c r="BSF320" s="33" t="s">
        <v>367</v>
      </c>
      <c r="BSG320" s="33" t="s">
        <v>367</v>
      </c>
      <c r="BSH320" s="33" t="s">
        <v>367</v>
      </c>
      <c r="BSI320" s="33" t="s">
        <v>367</v>
      </c>
      <c r="BSJ320" s="33" t="s">
        <v>367</v>
      </c>
      <c r="BSK320" s="33" t="s">
        <v>367</v>
      </c>
      <c r="BSL320" s="33" t="s">
        <v>367</v>
      </c>
      <c r="BSM320" s="33" t="s">
        <v>367</v>
      </c>
      <c r="BSN320" s="33" t="s">
        <v>367</v>
      </c>
      <c r="BSO320" s="33" t="s">
        <v>367</v>
      </c>
      <c r="BSP320" s="33" t="s">
        <v>367</v>
      </c>
      <c r="BSQ320" s="33" t="s">
        <v>367</v>
      </c>
      <c r="BSR320" s="33" t="s">
        <v>367</v>
      </c>
      <c r="BSS320" s="33" t="s">
        <v>367</v>
      </c>
      <c r="BST320" s="33" t="s">
        <v>367</v>
      </c>
      <c r="BSU320" s="33" t="s">
        <v>367</v>
      </c>
      <c r="BSV320" s="33" t="s">
        <v>367</v>
      </c>
      <c r="BSW320" s="33" t="s">
        <v>367</v>
      </c>
      <c r="BSX320" s="33" t="s">
        <v>367</v>
      </c>
      <c r="BSY320" s="33" t="s">
        <v>367</v>
      </c>
      <c r="BSZ320" s="33" t="s">
        <v>367</v>
      </c>
      <c r="BTA320" s="33" t="s">
        <v>367</v>
      </c>
      <c r="BTB320" s="33" t="s">
        <v>367</v>
      </c>
      <c r="BTC320" s="33" t="s">
        <v>367</v>
      </c>
      <c r="BTD320" s="33" t="s">
        <v>367</v>
      </c>
      <c r="BTE320" s="33" t="s">
        <v>367</v>
      </c>
      <c r="BTF320" s="33" t="s">
        <v>367</v>
      </c>
      <c r="BTG320" s="33" t="s">
        <v>367</v>
      </c>
      <c r="BTH320" s="33" t="s">
        <v>367</v>
      </c>
      <c r="BTI320" s="33" t="s">
        <v>367</v>
      </c>
      <c r="BTJ320" s="33" t="s">
        <v>367</v>
      </c>
      <c r="BTK320" s="33" t="s">
        <v>367</v>
      </c>
      <c r="BTL320" s="33" t="s">
        <v>367</v>
      </c>
      <c r="BTM320" s="33" t="s">
        <v>367</v>
      </c>
      <c r="BTN320" s="33" t="s">
        <v>367</v>
      </c>
      <c r="BTO320" s="33" t="s">
        <v>367</v>
      </c>
      <c r="BTP320" s="33" t="s">
        <v>367</v>
      </c>
      <c r="BTQ320" s="33" t="s">
        <v>367</v>
      </c>
      <c r="BTR320" s="33" t="s">
        <v>367</v>
      </c>
      <c r="BTS320" s="33" t="s">
        <v>367</v>
      </c>
      <c r="BTT320" s="33" t="s">
        <v>367</v>
      </c>
      <c r="BTU320" s="33" t="s">
        <v>367</v>
      </c>
      <c r="BTV320" s="33" t="s">
        <v>367</v>
      </c>
      <c r="BTW320" s="33" t="s">
        <v>367</v>
      </c>
      <c r="BTX320" s="33" t="s">
        <v>367</v>
      </c>
      <c r="BTY320" s="33" t="s">
        <v>367</v>
      </c>
      <c r="BTZ320" s="33" t="s">
        <v>367</v>
      </c>
      <c r="BUA320" s="33" t="s">
        <v>367</v>
      </c>
      <c r="BUB320" s="33" t="s">
        <v>367</v>
      </c>
      <c r="BUC320" s="33" t="s">
        <v>367</v>
      </c>
      <c r="BUD320" s="33" t="s">
        <v>367</v>
      </c>
      <c r="BUE320" s="33" t="s">
        <v>367</v>
      </c>
      <c r="BUF320" s="33" t="s">
        <v>367</v>
      </c>
      <c r="BUG320" s="33" t="s">
        <v>367</v>
      </c>
      <c r="BUH320" s="33" t="s">
        <v>367</v>
      </c>
      <c r="BUI320" s="33" t="s">
        <v>367</v>
      </c>
      <c r="BUJ320" s="33" t="s">
        <v>367</v>
      </c>
      <c r="BUK320" s="33" t="s">
        <v>367</v>
      </c>
      <c r="BUL320" s="33" t="s">
        <v>367</v>
      </c>
      <c r="BUM320" s="33" t="s">
        <v>367</v>
      </c>
      <c r="BUN320" s="33" t="s">
        <v>367</v>
      </c>
      <c r="BUO320" s="33" t="s">
        <v>367</v>
      </c>
      <c r="BUP320" s="33" t="s">
        <v>367</v>
      </c>
      <c r="BUQ320" s="33" t="s">
        <v>367</v>
      </c>
      <c r="BUR320" s="33" t="s">
        <v>367</v>
      </c>
      <c r="BUS320" s="33" t="s">
        <v>367</v>
      </c>
      <c r="BUT320" s="33" t="s">
        <v>367</v>
      </c>
      <c r="BUU320" s="33" t="s">
        <v>367</v>
      </c>
      <c r="BUV320" s="33" t="s">
        <v>367</v>
      </c>
      <c r="BUW320" s="33" t="s">
        <v>367</v>
      </c>
      <c r="BUX320" s="33" t="s">
        <v>367</v>
      </c>
      <c r="BUY320" s="33" t="s">
        <v>367</v>
      </c>
      <c r="BUZ320" s="33" t="s">
        <v>367</v>
      </c>
      <c r="BVA320" s="33" t="s">
        <v>367</v>
      </c>
      <c r="BVB320" s="33" t="s">
        <v>367</v>
      </c>
      <c r="BVC320" s="33" t="s">
        <v>367</v>
      </c>
      <c r="BVD320" s="33" t="s">
        <v>367</v>
      </c>
      <c r="BVE320" s="33" t="s">
        <v>367</v>
      </c>
      <c r="BVF320" s="33" t="s">
        <v>367</v>
      </c>
      <c r="BVG320" s="33" t="s">
        <v>367</v>
      </c>
      <c r="BVH320" s="33" t="s">
        <v>367</v>
      </c>
      <c r="BVI320" s="33" t="s">
        <v>367</v>
      </c>
      <c r="BVJ320" s="33" t="s">
        <v>367</v>
      </c>
      <c r="BVK320" s="33" t="s">
        <v>367</v>
      </c>
      <c r="BVL320" s="33" t="s">
        <v>367</v>
      </c>
      <c r="BVM320" s="33" t="s">
        <v>367</v>
      </c>
      <c r="BVN320" s="33" t="s">
        <v>367</v>
      </c>
      <c r="BVO320" s="33" t="s">
        <v>367</v>
      </c>
      <c r="BVP320" s="33" t="s">
        <v>367</v>
      </c>
      <c r="BVQ320" s="33" t="s">
        <v>367</v>
      </c>
      <c r="BVR320" s="33" t="s">
        <v>367</v>
      </c>
      <c r="BVS320" s="33" t="s">
        <v>367</v>
      </c>
      <c r="BVT320" s="33" t="s">
        <v>367</v>
      </c>
      <c r="BVU320" s="33" t="s">
        <v>367</v>
      </c>
      <c r="BVV320" s="33" t="s">
        <v>367</v>
      </c>
      <c r="BVW320" s="33" t="s">
        <v>367</v>
      </c>
      <c r="BVX320" s="33" t="s">
        <v>367</v>
      </c>
      <c r="BVY320" s="33" t="s">
        <v>367</v>
      </c>
      <c r="BVZ320" s="33" t="s">
        <v>367</v>
      </c>
      <c r="BWA320" s="33" t="s">
        <v>367</v>
      </c>
      <c r="BWB320" s="33" t="s">
        <v>367</v>
      </c>
      <c r="BWC320" s="33" t="s">
        <v>367</v>
      </c>
      <c r="BWD320" s="33" t="s">
        <v>367</v>
      </c>
      <c r="BWE320" s="33" t="s">
        <v>367</v>
      </c>
      <c r="BWF320" s="33" t="s">
        <v>367</v>
      </c>
      <c r="BWG320" s="33" t="s">
        <v>367</v>
      </c>
      <c r="BWH320" s="33" t="s">
        <v>367</v>
      </c>
      <c r="BWI320" s="33" t="s">
        <v>367</v>
      </c>
      <c r="BWJ320" s="33" t="s">
        <v>367</v>
      </c>
      <c r="BWK320" s="33" t="s">
        <v>367</v>
      </c>
      <c r="BWL320" s="33" t="s">
        <v>367</v>
      </c>
      <c r="BWM320" s="33" t="s">
        <v>367</v>
      </c>
      <c r="BWN320" s="33" t="s">
        <v>367</v>
      </c>
      <c r="BWO320" s="33" t="s">
        <v>367</v>
      </c>
      <c r="BWP320" s="33" t="s">
        <v>367</v>
      </c>
      <c r="BWQ320" s="33" t="s">
        <v>367</v>
      </c>
      <c r="BWR320" s="33" t="s">
        <v>367</v>
      </c>
      <c r="BWS320" s="33" t="s">
        <v>367</v>
      </c>
      <c r="BWT320" s="33" t="s">
        <v>367</v>
      </c>
      <c r="BWU320" s="33" t="s">
        <v>367</v>
      </c>
      <c r="BWV320" s="33" t="s">
        <v>367</v>
      </c>
      <c r="BWW320" s="33" t="s">
        <v>367</v>
      </c>
      <c r="BWX320" s="33" t="s">
        <v>367</v>
      </c>
      <c r="BWY320" s="33" t="s">
        <v>367</v>
      </c>
      <c r="BWZ320" s="33" t="s">
        <v>367</v>
      </c>
      <c r="BXA320" s="33" t="s">
        <v>367</v>
      </c>
      <c r="BXB320" s="33" t="s">
        <v>367</v>
      </c>
      <c r="BXC320" s="33" t="s">
        <v>367</v>
      </c>
      <c r="BXD320" s="33" t="s">
        <v>367</v>
      </c>
      <c r="BXE320" s="33" t="s">
        <v>367</v>
      </c>
      <c r="BXF320" s="33" t="s">
        <v>367</v>
      </c>
      <c r="BXG320" s="33" t="s">
        <v>367</v>
      </c>
      <c r="BXH320" s="33" t="s">
        <v>367</v>
      </c>
      <c r="BXI320" s="33" t="s">
        <v>367</v>
      </c>
      <c r="BXJ320" s="33" t="s">
        <v>367</v>
      </c>
      <c r="BXK320" s="33" t="s">
        <v>367</v>
      </c>
      <c r="BXL320" s="33" t="s">
        <v>367</v>
      </c>
      <c r="BXM320" s="33" t="s">
        <v>367</v>
      </c>
      <c r="BXN320" s="33" t="s">
        <v>367</v>
      </c>
      <c r="BXO320" s="33" t="s">
        <v>367</v>
      </c>
      <c r="BXP320" s="33" t="s">
        <v>367</v>
      </c>
      <c r="BXQ320" s="33" t="s">
        <v>367</v>
      </c>
      <c r="BXR320" s="33" t="s">
        <v>367</v>
      </c>
      <c r="BXS320" s="33" t="s">
        <v>367</v>
      </c>
      <c r="BXT320" s="33" t="s">
        <v>367</v>
      </c>
      <c r="BXU320" s="33" t="s">
        <v>367</v>
      </c>
      <c r="BXV320" s="33" t="s">
        <v>367</v>
      </c>
      <c r="BXW320" s="33" t="s">
        <v>367</v>
      </c>
      <c r="BXX320" s="33" t="s">
        <v>367</v>
      </c>
      <c r="BXY320" s="33" t="s">
        <v>367</v>
      </c>
      <c r="BXZ320" s="33" t="s">
        <v>367</v>
      </c>
      <c r="BYA320" s="33" t="s">
        <v>367</v>
      </c>
      <c r="BYB320" s="33" t="s">
        <v>367</v>
      </c>
      <c r="BYC320" s="33" t="s">
        <v>367</v>
      </c>
      <c r="BYD320" s="33" t="s">
        <v>367</v>
      </c>
      <c r="BYE320" s="33" t="s">
        <v>367</v>
      </c>
      <c r="BYF320" s="33" t="s">
        <v>367</v>
      </c>
      <c r="BYG320" s="33" t="s">
        <v>367</v>
      </c>
      <c r="BYH320" s="33" t="s">
        <v>367</v>
      </c>
      <c r="BYI320" s="33" t="s">
        <v>367</v>
      </c>
      <c r="BYJ320" s="33" t="s">
        <v>367</v>
      </c>
      <c r="BYK320" s="33" t="s">
        <v>367</v>
      </c>
      <c r="BYL320" s="33" t="s">
        <v>367</v>
      </c>
      <c r="BYM320" s="33" t="s">
        <v>367</v>
      </c>
      <c r="BYN320" s="33" t="s">
        <v>367</v>
      </c>
      <c r="BYO320" s="33" t="s">
        <v>367</v>
      </c>
      <c r="BYP320" s="33" t="s">
        <v>367</v>
      </c>
      <c r="BYQ320" s="33" t="s">
        <v>367</v>
      </c>
      <c r="BYR320" s="33" t="s">
        <v>367</v>
      </c>
      <c r="BYS320" s="33" t="s">
        <v>367</v>
      </c>
      <c r="BYT320" s="33" t="s">
        <v>367</v>
      </c>
      <c r="BYU320" s="33" t="s">
        <v>367</v>
      </c>
      <c r="BYV320" s="33" t="s">
        <v>367</v>
      </c>
      <c r="BYW320" s="33" t="s">
        <v>367</v>
      </c>
      <c r="BYX320" s="33" t="s">
        <v>367</v>
      </c>
      <c r="BYY320" s="33" t="s">
        <v>367</v>
      </c>
      <c r="BYZ320" s="33" t="s">
        <v>367</v>
      </c>
      <c r="BZA320" s="33" t="s">
        <v>367</v>
      </c>
      <c r="BZB320" s="33" t="s">
        <v>367</v>
      </c>
      <c r="BZC320" s="33" t="s">
        <v>367</v>
      </c>
      <c r="BZD320" s="33" t="s">
        <v>367</v>
      </c>
      <c r="BZE320" s="33" t="s">
        <v>367</v>
      </c>
      <c r="BZF320" s="33" t="s">
        <v>367</v>
      </c>
      <c r="BZG320" s="33" t="s">
        <v>367</v>
      </c>
      <c r="BZH320" s="33" t="s">
        <v>367</v>
      </c>
      <c r="BZI320" s="33" t="s">
        <v>367</v>
      </c>
      <c r="BZJ320" s="33" t="s">
        <v>367</v>
      </c>
      <c r="BZK320" s="33" t="s">
        <v>367</v>
      </c>
      <c r="BZL320" s="33" t="s">
        <v>367</v>
      </c>
      <c r="BZM320" s="33" t="s">
        <v>367</v>
      </c>
      <c r="BZN320" s="33" t="s">
        <v>367</v>
      </c>
      <c r="BZO320" s="33" t="s">
        <v>367</v>
      </c>
      <c r="BZP320" s="33" t="s">
        <v>367</v>
      </c>
      <c r="BZQ320" s="33" t="s">
        <v>367</v>
      </c>
      <c r="BZR320" s="33" t="s">
        <v>367</v>
      </c>
      <c r="BZS320" s="33" t="s">
        <v>367</v>
      </c>
      <c r="BZT320" s="33" t="s">
        <v>367</v>
      </c>
      <c r="BZU320" s="33" t="s">
        <v>367</v>
      </c>
      <c r="BZV320" s="33" t="s">
        <v>367</v>
      </c>
      <c r="BZW320" s="33" t="s">
        <v>367</v>
      </c>
      <c r="BZX320" s="33" t="s">
        <v>367</v>
      </c>
      <c r="BZY320" s="33" t="s">
        <v>367</v>
      </c>
      <c r="BZZ320" s="33" t="s">
        <v>367</v>
      </c>
      <c r="CAA320" s="33" t="s">
        <v>367</v>
      </c>
      <c r="CAB320" s="33" t="s">
        <v>367</v>
      </c>
      <c r="CAC320" s="33" t="s">
        <v>367</v>
      </c>
      <c r="CAD320" s="33" t="s">
        <v>367</v>
      </c>
      <c r="CAE320" s="33" t="s">
        <v>367</v>
      </c>
      <c r="CAF320" s="33" t="s">
        <v>367</v>
      </c>
      <c r="CAG320" s="33" t="s">
        <v>367</v>
      </c>
      <c r="CAH320" s="33" t="s">
        <v>367</v>
      </c>
      <c r="CAI320" s="33" t="s">
        <v>367</v>
      </c>
      <c r="CAJ320" s="33" t="s">
        <v>367</v>
      </c>
      <c r="CAK320" s="33" t="s">
        <v>367</v>
      </c>
      <c r="CAL320" s="33" t="s">
        <v>367</v>
      </c>
      <c r="CAM320" s="33" t="s">
        <v>367</v>
      </c>
      <c r="CAN320" s="33" t="s">
        <v>367</v>
      </c>
      <c r="CAO320" s="33" t="s">
        <v>367</v>
      </c>
      <c r="CAP320" s="33" t="s">
        <v>367</v>
      </c>
      <c r="CAQ320" s="33" t="s">
        <v>367</v>
      </c>
      <c r="CAR320" s="33" t="s">
        <v>367</v>
      </c>
      <c r="CAS320" s="33" t="s">
        <v>367</v>
      </c>
      <c r="CAT320" s="33" t="s">
        <v>367</v>
      </c>
      <c r="CAU320" s="33" t="s">
        <v>367</v>
      </c>
      <c r="CAV320" s="33" t="s">
        <v>367</v>
      </c>
      <c r="CAW320" s="33" t="s">
        <v>367</v>
      </c>
      <c r="CAX320" s="33" t="s">
        <v>367</v>
      </c>
      <c r="CAY320" s="33" t="s">
        <v>367</v>
      </c>
      <c r="CAZ320" s="33" t="s">
        <v>367</v>
      </c>
      <c r="CBA320" s="33" t="s">
        <v>367</v>
      </c>
      <c r="CBB320" s="33" t="s">
        <v>367</v>
      </c>
      <c r="CBC320" s="33" t="s">
        <v>367</v>
      </c>
      <c r="CBD320" s="33" t="s">
        <v>367</v>
      </c>
      <c r="CBE320" s="33" t="s">
        <v>367</v>
      </c>
      <c r="CBF320" s="33" t="s">
        <v>367</v>
      </c>
      <c r="CBG320" s="33" t="s">
        <v>367</v>
      </c>
      <c r="CBH320" s="33" t="s">
        <v>367</v>
      </c>
      <c r="CBI320" s="33" t="s">
        <v>367</v>
      </c>
      <c r="CBJ320" s="33" t="s">
        <v>367</v>
      </c>
      <c r="CBK320" s="33" t="s">
        <v>367</v>
      </c>
      <c r="CBL320" s="33" t="s">
        <v>367</v>
      </c>
      <c r="CBM320" s="33" t="s">
        <v>367</v>
      </c>
      <c r="CBN320" s="33" t="s">
        <v>367</v>
      </c>
      <c r="CBO320" s="33" t="s">
        <v>367</v>
      </c>
      <c r="CBP320" s="33" t="s">
        <v>367</v>
      </c>
      <c r="CBQ320" s="33" t="s">
        <v>367</v>
      </c>
      <c r="CBR320" s="33" t="s">
        <v>367</v>
      </c>
      <c r="CBS320" s="33" t="s">
        <v>367</v>
      </c>
      <c r="CBT320" s="33" t="s">
        <v>367</v>
      </c>
      <c r="CBU320" s="33" t="s">
        <v>367</v>
      </c>
      <c r="CBV320" s="33" t="s">
        <v>367</v>
      </c>
      <c r="CBW320" s="33" t="s">
        <v>367</v>
      </c>
      <c r="CBX320" s="33" t="s">
        <v>367</v>
      </c>
      <c r="CBY320" s="33" t="s">
        <v>367</v>
      </c>
      <c r="CBZ320" s="33" t="s">
        <v>367</v>
      </c>
      <c r="CCA320" s="33" t="s">
        <v>367</v>
      </c>
      <c r="CCB320" s="33" t="s">
        <v>367</v>
      </c>
      <c r="CCC320" s="33" t="s">
        <v>367</v>
      </c>
      <c r="CCD320" s="33" t="s">
        <v>367</v>
      </c>
      <c r="CCE320" s="33" t="s">
        <v>367</v>
      </c>
      <c r="CCF320" s="33" t="s">
        <v>367</v>
      </c>
      <c r="CCG320" s="33" t="s">
        <v>367</v>
      </c>
      <c r="CCH320" s="33" t="s">
        <v>367</v>
      </c>
      <c r="CCI320" s="33" t="s">
        <v>367</v>
      </c>
      <c r="CCJ320" s="33" t="s">
        <v>367</v>
      </c>
      <c r="CCK320" s="33" t="s">
        <v>367</v>
      </c>
      <c r="CCL320" s="33" t="s">
        <v>367</v>
      </c>
      <c r="CCM320" s="33" t="s">
        <v>367</v>
      </c>
      <c r="CCN320" s="33" t="s">
        <v>367</v>
      </c>
      <c r="CCO320" s="33" t="s">
        <v>367</v>
      </c>
      <c r="CCP320" s="33" t="s">
        <v>367</v>
      </c>
      <c r="CCQ320" s="33" t="s">
        <v>367</v>
      </c>
      <c r="CCR320" s="33" t="s">
        <v>367</v>
      </c>
      <c r="CCS320" s="33" t="s">
        <v>367</v>
      </c>
      <c r="CCT320" s="33" t="s">
        <v>367</v>
      </c>
      <c r="CCU320" s="33" t="s">
        <v>367</v>
      </c>
      <c r="CCV320" s="33" t="s">
        <v>367</v>
      </c>
      <c r="CCW320" s="33" t="s">
        <v>367</v>
      </c>
      <c r="CCX320" s="33" t="s">
        <v>367</v>
      </c>
      <c r="CCY320" s="33" t="s">
        <v>367</v>
      </c>
      <c r="CCZ320" s="33" t="s">
        <v>367</v>
      </c>
      <c r="CDA320" s="33" t="s">
        <v>367</v>
      </c>
      <c r="CDB320" s="33" t="s">
        <v>367</v>
      </c>
      <c r="CDC320" s="33" t="s">
        <v>367</v>
      </c>
      <c r="CDD320" s="33" t="s">
        <v>367</v>
      </c>
      <c r="CDE320" s="33" t="s">
        <v>367</v>
      </c>
      <c r="CDF320" s="33" t="s">
        <v>367</v>
      </c>
      <c r="CDG320" s="33" t="s">
        <v>367</v>
      </c>
      <c r="CDH320" s="33" t="s">
        <v>367</v>
      </c>
      <c r="CDI320" s="33" t="s">
        <v>367</v>
      </c>
      <c r="CDJ320" s="33" t="s">
        <v>367</v>
      </c>
      <c r="CDK320" s="33" t="s">
        <v>367</v>
      </c>
      <c r="CDL320" s="33" t="s">
        <v>367</v>
      </c>
      <c r="CDM320" s="33" t="s">
        <v>367</v>
      </c>
      <c r="CDN320" s="33" t="s">
        <v>367</v>
      </c>
      <c r="CDO320" s="33" t="s">
        <v>367</v>
      </c>
      <c r="CDP320" s="33" t="s">
        <v>367</v>
      </c>
      <c r="CDQ320" s="33" t="s">
        <v>367</v>
      </c>
      <c r="CDR320" s="33" t="s">
        <v>367</v>
      </c>
      <c r="CDS320" s="33" t="s">
        <v>367</v>
      </c>
      <c r="CDT320" s="33" t="s">
        <v>367</v>
      </c>
      <c r="CDU320" s="33" t="s">
        <v>367</v>
      </c>
      <c r="CDV320" s="33" t="s">
        <v>367</v>
      </c>
      <c r="CDW320" s="33" t="s">
        <v>367</v>
      </c>
      <c r="CDX320" s="33" t="s">
        <v>367</v>
      </c>
      <c r="CDY320" s="33" t="s">
        <v>367</v>
      </c>
      <c r="CDZ320" s="33" t="s">
        <v>367</v>
      </c>
      <c r="CEA320" s="33" t="s">
        <v>367</v>
      </c>
      <c r="CEB320" s="33" t="s">
        <v>367</v>
      </c>
      <c r="CEC320" s="33" t="s">
        <v>367</v>
      </c>
      <c r="CED320" s="33" t="s">
        <v>367</v>
      </c>
      <c r="CEE320" s="33" t="s">
        <v>367</v>
      </c>
      <c r="CEF320" s="33" t="s">
        <v>367</v>
      </c>
      <c r="CEG320" s="33" t="s">
        <v>367</v>
      </c>
      <c r="CEH320" s="33" t="s">
        <v>367</v>
      </c>
      <c r="CEI320" s="33" t="s">
        <v>367</v>
      </c>
      <c r="CEJ320" s="33" t="s">
        <v>367</v>
      </c>
      <c r="CEK320" s="33" t="s">
        <v>367</v>
      </c>
      <c r="CEL320" s="33" t="s">
        <v>367</v>
      </c>
      <c r="CEM320" s="33" t="s">
        <v>367</v>
      </c>
      <c r="CEN320" s="33" t="s">
        <v>367</v>
      </c>
      <c r="CEO320" s="33" t="s">
        <v>367</v>
      </c>
      <c r="CEP320" s="33" t="s">
        <v>367</v>
      </c>
      <c r="CEQ320" s="33" t="s">
        <v>367</v>
      </c>
      <c r="CER320" s="33" t="s">
        <v>367</v>
      </c>
      <c r="CES320" s="33" t="s">
        <v>367</v>
      </c>
      <c r="CET320" s="33" t="s">
        <v>367</v>
      </c>
      <c r="CEU320" s="33" t="s">
        <v>367</v>
      </c>
      <c r="CEV320" s="33" t="s">
        <v>367</v>
      </c>
      <c r="CEW320" s="33" t="s">
        <v>367</v>
      </c>
      <c r="CEX320" s="33" t="s">
        <v>367</v>
      </c>
      <c r="CEY320" s="33" t="s">
        <v>367</v>
      </c>
      <c r="CEZ320" s="33" t="s">
        <v>367</v>
      </c>
      <c r="CFA320" s="33" t="s">
        <v>367</v>
      </c>
      <c r="CFB320" s="33" t="s">
        <v>367</v>
      </c>
      <c r="CFC320" s="33" t="s">
        <v>367</v>
      </c>
      <c r="CFD320" s="33" t="s">
        <v>367</v>
      </c>
      <c r="CFE320" s="33" t="s">
        <v>367</v>
      </c>
      <c r="CFF320" s="33" t="s">
        <v>367</v>
      </c>
      <c r="CFG320" s="33" t="s">
        <v>367</v>
      </c>
      <c r="CFH320" s="33" t="s">
        <v>367</v>
      </c>
      <c r="CFI320" s="33" t="s">
        <v>367</v>
      </c>
      <c r="CFJ320" s="33" t="s">
        <v>367</v>
      </c>
      <c r="CFK320" s="33" t="s">
        <v>367</v>
      </c>
      <c r="CFL320" s="33" t="s">
        <v>367</v>
      </c>
      <c r="CFM320" s="33" t="s">
        <v>367</v>
      </c>
      <c r="CFN320" s="33" t="s">
        <v>367</v>
      </c>
      <c r="CFO320" s="33" t="s">
        <v>367</v>
      </c>
      <c r="CFP320" s="33" t="s">
        <v>367</v>
      </c>
      <c r="CFQ320" s="33" t="s">
        <v>367</v>
      </c>
      <c r="CFR320" s="33" t="s">
        <v>367</v>
      </c>
      <c r="CFS320" s="33" t="s">
        <v>367</v>
      </c>
      <c r="CFT320" s="33" t="s">
        <v>367</v>
      </c>
      <c r="CFU320" s="33" t="s">
        <v>367</v>
      </c>
      <c r="CFV320" s="33" t="s">
        <v>367</v>
      </c>
      <c r="CFW320" s="33" t="s">
        <v>367</v>
      </c>
      <c r="CFX320" s="33" t="s">
        <v>367</v>
      </c>
      <c r="CFY320" s="33" t="s">
        <v>367</v>
      </c>
      <c r="CFZ320" s="33" t="s">
        <v>367</v>
      </c>
      <c r="CGA320" s="33" t="s">
        <v>367</v>
      </c>
      <c r="CGB320" s="33" t="s">
        <v>367</v>
      </c>
      <c r="CGC320" s="33" t="s">
        <v>367</v>
      </c>
      <c r="CGD320" s="33" t="s">
        <v>367</v>
      </c>
      <c r="CGE320" s="33" t="s">
        <v>367</v>
      </c>
      <c r="CGF320" s="33" t="s">
        <v>367</v>
      </c>
      <c r="CGG320" s="33" t="s">
        <v>367</v>
      </c>
      <c r="CGH320" s="33" t="s">
        <v>367</v>
      </c>
      <c r="CGI320" s="33" t="s">
        <v>367</v>
      </c>
      <c r="CGJ320" s="33" t="s">
        <v>367</v>
      </c>
      <c r="CGK320" s="33" t="s">
        <v>367</v>
      </c>
      <c r="CGL320" s="33" t="s">
        <v>367</v>
      </c>
      <c r="CGM320" s="33" t="s">
        <v>367</v>
      </c>
      <c r="CGN320" s="33" t="s">
        <v>367</v>
      </c>
      <c r="CGO320" s="33" t="s">
        <v>367</v>
      </c>
      <c r="CGP320" s="33" t="s">
        <v>367</v>
      </c>
      <c r="CGQ320" s="33" t="s">
        <v>367</v>
      </c>
      <c r="CGR320" s="33" t="s">
        <v>367</v>
      </c>
      <c r="CGS320" s="33" t="s">
        <v>367</v>
      </c>
      <c r="CGT320" s="33" t="s">
        <v>367</v>
      </c>
      <c r="CGU320" s="33" t="s">
        <v>367</v>
      </c>
      <c r="CGV320" s="33" t="s">
        <v>367</v>
      </c>
      <c r="CGW320" s="33" t="s">
        <v>367</v>
      </c>
      <c r="CGX320" s="33" t="s">
        <v>367</v>
      </c>
      <c r="CGY320" s="33" t="s">
        <v>367</v>
      </c>
      <c r="CGZ320" s="33" t="s">
        <v>367</v>
      </c>
      <c r="CHA320" s="33" t="s">
        <v>367</v>
      </c>
      <c r="CHB320" s="33" t="s">
        <v>367</v>
      </c>
      <c r="CHC320" s="33" t="s">
        <v>367</v>
      </c>
      <c r="CHD320" s="33" t="s">
        <v>367</v>
      </c>
      <c r="CHE320" s="33" t="s">
        <v>367</v>
      </c>
      <c r="CHF320" s="33" t="s">
        <v>367</v>
      </c>
      <c r="CHG320" s="33" t="s">
        <v>367</v>
      </c>
      <c r="CHH320" s="33" t="s">
        <v>367</v>
      </c>
      <c r="CHI320" s="33" t="s">
        <v>367</v>
      </c>
      <c r="CHJ320" s="33" t="s">
        <v>367</v>
      </c>
      <c r="CHK320" s="33" t="s">
        <v>367</v>
      </c>
      <c r="CHL320" s="33" t="s">
        <v>367</v>
      </c>
      <c r="CHM320" s="33" t="s">
        <v>367</v>
      </c>
      <c r="CHN320" s="33" t="s">
        <v>367</v>
      </c>
      <c r="CHO320" s="33" t="s">
        <v>367</v>
      </c>
      <c r="CHP320" s="33" t="s">
        <v>367</v>
      </c>
      <c r="CHQ320" s="33" t="s">
        <v>367</v>
      </c>
      <c r="CHR320" s="33" t="s">
        <v>367</v>
      </c>
      <c r="CHS320" s="33" t="s">
        <v>367</v>
      </c>
      <c r="CHT320" s="33" t="s">
        <v>367</v>
      </c>
      <c r="CHU320" s="33" t="s">
        <v>367</v>
      </c>
      <c r="CHV320" s="33" t="s">
        <v>367</v>
      </c>
      <c r="CHW320" s="33" t="s">
        <v>367</v>
      </c>
      <c r="CHX320" s="33" t="s">
        <v>367</v>
      </c>
      <c r="CHY320" s="33" t="s">
        <v>367</v>
      </c>
      <c r="CHZ320" s="33" t="s">
        <v>367</v>
      </c>
      <c r="CIA320" s="33" t="s">
        <v>367</v>
      </c>
      <c r="CIB320" s="33" t="s">
        <v>367</v>
      </c>
      <c r="CIC320" s="33" t="s">
        <v>367</v>
      </c>
      <c r="CID320" s="33" t="s">
        <v>367</v>
      </c>
      <c r="CIE320" s="33" t="s">
        <v>367</v>
      </c>
      <c r="CIF320" s="33" t="s">
        <v>367</v>
      </c>
      <c r="CIG320" s="33" t="s">
        <v>367</v>
      </c>
      <c r="CIH320" s="33" t="s">
        <v>367</v>
      </c>
      <c r="CII320" s="33" t="s">
        <v>367</v>
      </c>
      <c r="CIJ320" s="33" t="s">
        <v>367</v>
      </c>
      <c r="CIK320" s="33" t="s">
        <v>367</v>
      </c>
      <c r="CIL320" s="33" t="s">
        <v>367</v>
      </c>
      <c r="CIM320" s="33" t="s">
        <v>367</v>
      </c>
      <c r="CIN320" s="33" t="s">
        <v>367</v>
      </c>
      <c r="CIO320" s="33" t="s">
        <v>367</v>
      </c>
      <c r="CIP320" s="33" t="s">
        <v>367</v>
      </c>
      <c r="CIQ320" s="33" t="s">
        <v>367</v>
      </c>
      <c r="CIR320" s="33" t="s">
        <v>367</v>
      </c>
      <c r="CIS320" s="33" t="s">
        <v>367</v>
      </c>
      <c r="CIT320" s="33" t="s">
        <v>367</v>
      </c>
      <c r="CIU320" s="33" t="s">
        <v>367</v>
      </c>
      <c r="CIV320" s="33" t="s">
        <v>367</v>
      </c>
      <c r="CIW320" s="33" t="s">
        <v>367</v>
      </c>
      <c r="CIX320" s="33" t="s">
        <v>367</v>
      </c>
      <c r="CIY320" s="33" t="s">
        <v>367</v>
      </c>
      <c r="CIZ320" s="33" t="s">
        <v>367</v>
      </c>
      <c r="CJA320" s="33" t="s">
        <v>367</v>
      </c>
      <c r="CJB320" s="33" t="s">
        <v>367</v>
      </c>
      <c r="CJC320" s="33" t="s">
        <v>367</v>
      </c>
      <c r="CJD320" s="33" t="s">
        <v>367</v>
      </c>
      <c r="CJE320" s="33" t="s">
        <v>367</v>
      </c>
      <c r="CJF320" s="33" t="s">
        <v>367</v>
      </c>
      <c r="CJG320" s="33" t="s">
        <v>367</v>
      </c>
      <c r="CJH320" s="33" t="s">
        <v>367</v>
      </c>
      <c r="CJI320" s="33" t="s">
        <v>367</v>
      </c>
      <c r="CJJ320" s="33" t="s">
        <v>367</v>
      </c>
      <c r="CJK320" s="33" t="s">
        <v>367</v>
      </c>
      <c r="CJL320" s="33" t="s">
        <v>367</v>
      </c>
      <c r="CJM320" s="33" t="s">
        <v>367</v>
      </c>
      <c r="CJN320" s="33" t="s">
        <v>367</v>
      </c>
      <c r="CJO320" s="33" t="s">
        <v>367</v>
      </c>
      <c r="CJP320" s="33" t="s">
        <v>367</v>
      </c>
      <c r="CJQ320" s="33" t="s">
        <v>367</v>
      </c>
      <c r="CJR320" s="33" t="s">
        <v>367</v>
      </c>
      <c r="CJS320" s="33" t="s">
        <v>367</v>
      </c>
      <c r="CJT320" s="33" t="s">
        <v>367</v>
      </c>
      <c r="CJU320" s="33" t="s">
        <v>367</v>
      </c>
      <c r="CJV320" s="33" t="s">
        <v>367</v>
      </c>
      <c r="CJW320" s="33" t="s">
        <v>367</v>
      </c>
      <c r="CJX320" s="33" t="s">
        <v>367</v>
      </c>
      <c r="CJY320" s="33" t="s">
        <v>367</v>
      </c>
      <c r="CJZ320" s="33" t="s">
        <v>367</v>
      </c>
      <c r="CKA320" s="33" t="s">
        <v>367</v>
      </c>
      <c r="CKB320" s="33" t="s">
        <v>367</v>
      </c>
      <c r="CKC320" s="33" t="s">
        <v>367</v>
      </c>
      <c r="CKD320" s="33" t="s">
        <v>367</v>
      </c>
      <c r="CKE320" s="33" t="s">
        <v>367</v>
      </c>
      <c r="CKF320" s="33" t="s">
        <v>367</v>
      </c>
      <c r="CKG320" s="33" t="s">
        <v>367</v>
      </c>
      <c r="CKH320" s="33" t="s">
        <v>367</v>
      </c>
      <c r="CKI320" s="33" t="s">
        <v>367</v>
      </c>
      <c r="CKJ320" s="33" t="s">
        <v>367</v>
      </c>
      <c r="CKK320" s="33" t="s">
        <v>367</v>
      </c>
      <c r="CKL320" s="33" t="s">
        <v>367</v>
      </c>
      <c r="CKM320" s="33" t="s">
        <v>367</v>
      </c>
      <c r="CKN320" s="33" t="s">
        <v>367</v>
      </c>
      <c r="CKO320" s="33" t="s">
        <v>367</v>
      </c>
      <c r="CKP320" s="33" t="s">
        <v>367</v>
      </c>
      <c r="CKQ320" s="33" t="s">
        <v>367</v>
      </c>
      <c r="CKR320" s="33" t="s">
        <v>367</v>
      </c>
      <c r="CKS320" s="33" t="s">
        <v>367</v>
      </c>
      <c r="CKT320" s="33" t="s">
        <v>367</v>
      </c>
      <c r="CKU320" s="33" t="s">
        <v>367</v>
      </c>
      <c r="CKV320" s="33" t="s">
        <v>367</v>
      </c>
      <c r="CKW320" s="33" t="s">
        <v>367</v>
      </c>
      <c r="CKX320" s="33" t="s">
        <v>367</v>
      </c>
      <c r="CKY320" s="33" t="s">
        <v>367</v>
      </c>
      <c r="CKZ320" s="33" t="s">
        <v>367</v>
      </c>
      <c r="CLA320" s="33" t="s">
        <v>367</v>
      </c>
      <c r="CLB320" s="33" t="s">
        <v>367</v>
      </c>
      <c r="CLC320" s="33" t="s">
        <v>367</v>
      </c>
      <c r="CLD320" s="33" t="s">
        <v>367</v>
      </c>
      <c r="CLE320" s="33" t="s">
        <v>367</v>
      </c>
      <c r="CLF320" s="33" t="s">
        <v>367</v>
      </c>
      <c r="CLG320" s="33" t="s">
        <v>367</v>
      </c>
      <c r="CLH320" s="33" t="s">
        <v>367</v>
      </c>
      <c r="CLI320" s="33" t="s">
        <v>367</v>
      </c>
      <c r="CLJ320" s="33" t="s">
        <v>367</v>
      </c>
      <c r="CLK320" s="33" t="s">
        <v>367</v>
      </c>
      <c r="CLL320" s="33" t="s">
        <v>367</v>
      </c>
      <c r="CLM320" s="33" t="s">
        <v>367</v>
      </c>
      <c r="CLN320" s="33" t="s">
        <v>367</v>
      </c>
      <c r="CLO320" s="33" t="s">
        <v>367</v>
      </c>
      <c r="CLP320" s="33" t="s">
        <v>367</v>
      </c>
      <c r="CLQ320" s="33" t="s">
        <v>367</v>
      </c>
      <c r="CLR320" s="33" t="s">
        <v>367</v>
      </c>
      <c r="CLS320" s="33" t="s">
        <v>367</v>
      </c>
      <c r="CLT320" s="33" t="s">
        <v>367</v>
      </c>
      <c r="CLU320" s="33" t="s">
        <v>367</v>
      </c>
      <c r="CLV320" s="33" t="s">
        <v>367</v>
      </c>
      <c r="CLW320" s="33" t="s">
        <v>367</v>
      </c>
      <c r="CLX320" s="33" t="s">
        <v>367</v>
      </c>
      <c r="CLY320" s="33" t="s">
        <v>367</v>
      </c>
      <c r="CLZ320" s="33" t="s">
        <v>367</v>
      </c>
      <c r="CMA320" s="33" t="s">
        <v>367</v>
      </c>
      <c r="CMB320" s="33" t="s">
        <v>367</v>
      </c>
      <c r="CMC320" s="33" t="s">
        <v>367</v>
      </c>
      <c r="CMD320" s="33" t="s">
        <v>367</v>
      </c>
      <c r="CME320" s="33" t="s">
        <v>367</v>
      </c>
      <c r="CMF320" s="33" t="s">
        <v>367</v>
      </c>
      <c r="CMG320" s="33" t="s">
        <v>367</v>
      </c>
      <c r="CMH320" s="33" t="s">
        <v>367</v>
      </c>
      <c r="CMI320" s="33" t="s">
        <v>367</v>
      </c>
      <c r="CMJ320" s="33" t="s">
        <v>367</v>
      </c>
      <c r="CMK320" s="33" t="s">
        <v>367</v>
      </c>
      <c r="CML320" s="33" t="s">
        <v>367</v>
      </c>
      <c r="CMM320" s="33" t="s">
        <v>367</v>
      </c>
      <c r="CMN320" s="33" t="s">
        <v>367</v>
      </c>
      <c r="CMO320" s="33" t="s">
        <v>367</v>
      </c>
      <c r="CMP320" s="33" t="s">
        <v>367</v>
      </c>
      <c r="CMQ320" s="33" t="s">
        <v>367</v>
      </c>
      <c r="CMR320" s="33" t="s">
        <v>367</v>
      </c>
      <c r="CMS320" s="33" t="s">
        <v>367</v>
      </c>
      <c r="CMT320" s="33" t="s">
        <v>367</v>
      </c>
      <c r="CMU320" s="33" t="s">
        <v>367</v>
      </c>
      <c r="CMV320" s="33" t="s">
        <v>367</v>
      </c>
      <c r="CMW320" s="33" t="s">
        <v>367</v>
      </c>
      <c r="CMX320" s="33" t="s">
        <v>367</v>
      </c>
      <c r="CMY320" s="33" t="s">
        <v>367</v>
      </c>
      <c r="CMZ320" s="33" t="s">
        <v>367</v>
      </c>
      <c r="CNA320" s="33" t="s">
        <v>367</v>
      </c>
      <c r="CNB320" s="33" t="s">
        <v>367</v>
      </c>
      <c r="CNC320" s="33" t="s">
        <v>367</v>
      </c>
      <c r="CND320" s="33" t="s">
        <v>367</v>
      </c>
      <c r="CNE320" s="33" t="s">
        <v>367</v>
      </c>
      <c r="CNF320" s="33" t="s">
        <v>367</v>
      </c>
      <c r="CNG320" s="33" t="s">
        <v>367</v>
      </c>
      <c r="CNH320" s="33" t="s">
        <v>367</v>
      </c>
      <c r="CNI320" s="33" t="s">
        <v>367</v>
      </c>
      <c r="CNJ320" s="33" t="s">
        <v>367</v>
      </c>
      <c r="CNK320" s="33" t="s">
        <v>367</v>
      </c>
      <c r="CNL320" s="33" t="s">
        <v>367</v>
      </c>
      <c r="CNM320" s="33" t="s">
        <v>367</v>
      </c>
      <c r="CNN320" s="33" t="s">
        <v>367</v>
      </c>
      <c r="CNO320" s="33" t="s">
        <v>367</v>
      </c>
      <c r="CNP320" s="33" t="s">
        <v>367</v>
      </c>
      <c r="CNQ320" s="33" t="s">
        <v>367</v>
      </c>
      <c r="CNR320" s="33" t="s">
        <v>367</v>
      </c>
      <c r="CNS320" s="33" t="s">
        <v>367</v>
      </c>
      <c r="CNT320" s="33" t="s">
        <v>367</v>
      </c>
      <c r="CNU320" s="33" t="s">
        <v>367</v>
      </c>
      <c r="CNV320" s="33" t="s">
        <v>367</v>
      </c>
      <c r="CNW320" s="33" t="s">
        <v>367</v>
      </c>
      <c r="CNX320" s="33" t="s">
        <v>367</v>
      </c>
      <c r="CNY320" s="33" t="s">
        <v>367</v>
      </c>
      <c r="CNZ320" s="33" t="s">
        <v>367</v>
      </c>
      <c r="COA320" s="33" t="s">
        <v>367</v>
      </c>
      <c r="COB320" s="33" t="s">
        <v>367</v>
      </c>
      <c r="COC320" s="33" t="s">
        <v>367</v>
      </c>
      <c r="COD320" s="33" t="s">
        <v>367</v>
      </c>
      <c r="COE320" s="33" t="s">
        <v>367</v>
      </c>
      <c r="COF320" s="33" t="s">
        <v>367</v>
      </c>
      <c r="COG320" s="33" t="s">
        <v>367</v>
      </c>
      <c r="COH320" s="33" t="s">
        <v>367</v>
      </c>
      <c r="COI320" s="33" t="s">
        <v>367</v>
      </c>
      <c r="COJ320" s="33" t="s">
        <v>367</v>
      </c>
      <c r="COK320" s="33" t="s">
        <v>367</v>
      </c>
      <c r="COL320" s="33" t="s">
        <v>367</v>
      </c>
      <c r="COM320" s="33" t="s">
        <v>367</v>
      </c>
      <c r="CON320" s="33" t="s">
        <v>367</v>
      </c>
      <c r="COO320" s="33" t="s">
        <v>367</v>
      </c>
      <c r="COP320" s="33" t="s">
        <v>367</v>
      </c>
      <c r="COQ320" s="33" t="s">
        <v>367</v>
      </c>
      <c r="COR320" s="33" t="s">
        <v>367</v>
      </c>
      <c r="COS320" s="33" t="s">
        <v>367</v>
      </c>
      <c r="COT320" s="33" t="s">
        <v>367</v>
      </c>
      <c r="COU320" s="33" t="s">
        <v>367</v>
      </c>
      <c r="COV320" s="33" t="s">
        <v>367</v>
      </c>
      <c r="COW320" s="33" t="s">
        <v>367</v>
      </c>
      <c r="COX320" s="33" t="s">
        <v>367</v>
      </c>
      <c r="COY320" s="33" t="s">
        <v>367</v>
      </c>
      <c r="COZ320" s="33" t="s">
        <v>367</v>
      </c>
      <c r="CPA320" s="33" t="s">
        <v>367</v>
      </c>
      <c r="CPB320" s="33" t="s">
        <v>367</v>
      </c>
      <c r="CPC320" s="33" t="s">
        <v>367</v>
      </c>
      <c r="CPD320" s="33" t="s">
        <v>367</v>
      </c>
      <c r="CPE320" s="33" t="s">
        <v>367</v>
      </c>
      <c r="CPF320" s="33" t="s">
        <v>367</v>
      </c>
      <c r="CPG320" s="33" t="s">
        <v>367</v>
      </c>
      <c r="CPH320" s="33" t="s">
        <v>367</v>
      </c>
      <c r="CPI320" s="33" t="s">
        <v>367</v>
      </c>
      <c r="CPJ320" s="33" t="s">
        <v>367</v>
      </c>
      <c r="CPK320" s="33" t="s">
        <v>367</v>
      </c>
      <c r="CPL320" s="33" t="s">
        <v>367</v>
      </c>
      <c r="CPM320" s="33" t="s">
        <v>367</v>
      </c>
      <c r="CPN320" s="33" t="s">
        <v>367</v>
      </c>
      <c r="CPO320" s="33" t="s">
        <v>367</v>
      </c>
      <c r="CPP320" s="33" t="s">
        <v>367</v>
      </c>
      <c r="CPQ320" s="33" t="s">
        <v>367</v>
      </c>
      <c r="CPR320" s="33" t="s">
        <v>367</v>
      </c>
      <c r="CPS320" s="33" t="s">
        <v>367</v>
      </c>
      <c r="CPT320" s="33" t="s">
        <v>367</v>
      </c>
      <c r="CPU320" s="33" t="s">
        <v>367</v>
      </c>
      <c r="CPV320" s="33" t="s">
        <v>367</v>
      </c>
      <c r="CPW320" s="33" t="s">
        <v>367</v>
      </c>
      <c r="CPX320" s="33" t="s">
        <v>367</v>
      </c>
      <c r="CPY320" s="33" t="s">
        <v>367</v>
      </c>
      <c r="CPZ320" s="33" t="s">
        <v>367</v>
      </c>
      <c r="CQA320" s="33" t="s">
        <v>367</v>
      </c>
      <c r="CQB320" s="33" t="s">
        <v>367</v>
      </c>
      <c r="CQC320" s="33" t="s">
        <v>367</v>
      </c>
      <c r="CQD320" s="33" t="s">
        <v>367</v>
      </c>
      <c r="CQE320" s="33" t="s">
        <v>367</v>
      </c>
      <c r="CQF320" s="33" t="s">
        <v>367</v>
      </c>
      <c r="CQG320" s="33" t="s">
        <v>367</v>
      </c>
      <c r="CQH320" s="33" t="s">
        <v>367</v>
      </c>
      <c r="CQI320" s="33" t="s">
        <v>367</v>
      </c>
      <c r="CQJ320" s="33" t="s">
        <v>367</v>
      </c>
      <c r="CQK320" s="33" t="s">
        <v>367</v>
      </c>
      <c r="CQL320" s="33" t="s">
        <v>367</v>
      </c>
      <c r="CQM320" s="33" t="s">
        <v>367</v>
      </c>
      <c r="CQN320" s="33" t="s">
        <v>367</v>
      </c>
      <c r="CQO320" s="33" t="s">
        <v>367</v>
      </c>
      <c r="CQP320" s="33" t="s">
        <v>367</v>
      </c>
      <c r="CQQ320" s="33" t="s">
        <v>367</v>
      </c>
      <c r="CQR320" s="33" t="s">
        <v>367</v>
      </c>
      <c r="CQS320" s="33" t="s">
        <v>367</v>
      </c>
      <c r="CQT320" s="33" t="s">
        <v>367</v>
      </c>
      <c r="CQU320" s="33" t="s">
        <v>367</v>
      </c>
      <c r="CQV320" s="33" t="s">
        <v>367</v>
      </c>
      <c r="CQW320" s="33" t="s">
        <v>367</v>
      </c>
      <c r="CQX320" s="33" t="s">
        <v>367</v>
      </c>
      <c r="CQY320" s="33" t="s">
        <v>367</v>
      </c>
      <c r="CQZ320" s="33" t="s">
        <v>367</v>
      </c>
      <c r="CRA320" s="33" t="s">
        <v>367</v>
      </c>
      <c r="CRB320" s="33" t="s">
        <v>367</v>
      </c>
      <c r="CRC320" s="33" t="s">
        <v>367</v>
      </c>
      <c r="CRD320" s="33" t="s">
        <v>367</v>
      </c>
      <c r="CRE320" s="33" t="s">
        <v>367</v>
      </c>
      <c r="CRF320" s="33" t="s">
        <v>367</v>
      </c>
      <c r="CRG320" s="33" t="s">
        <v>367</v>
      </c>
      <c r="CRH320" s="33" t="s">
        <v>367</v>
      </c>
      <c r="CRI320" s="33" t="s">
        <v>367</v>
      </c>
      <c r="CRJ320" s="33" t="s">
        <v>367</v>
      </c>
      <c r="CRK320" s="33" t="s">
        <v>367</v>
      </c>
      <c r="CRL320" s="33" t="s">
        <v>367</v>
      </c>
      <c r="CRM320" s="33" t="s">
        <v>367</v>
      </c>
      <c r="CRN320" s="33" t="s">
        <v>367</v>
      </c>
      <c r="CRO320" s="33" t="s">
        <v>367</v>
      </c>
      <c r="CRP320" s="33" t="s">
        <v>367</v>
      </c>
      <c r="CRQ320" s="33" t="s">
        <v>367</v>
      </c>
      <c r="CRR320" s="33" t="s">
        <v>367</v>
      </c>
      <c r="CRS320" s="33" t="s">
        <v>367</v>
      </c>
      <c r="CRT320" s="33" t="s">
        <v>367</v>
      </c>
      <c r="CRU320" s="33" t="s">
        <v>367</v>
      </c>
      <c r="CRV320" s="33" t="s">
        <v>367</v>
      </c>
      <c r="CRW320" s="33" t="s">
        <v>367</v>
      </c>
      <c r="CRX320" s="33" t="s">
        <v>367</v>
      </c>
      <c r="CRY320" s="33" t="s">
        <v>367</v>
      </c>
      <c r="CRZ320" s="33" t="s">
        <v>367</v>
      </c>
      <c r="CSA320" s="33" t="s">
        <v>367</v>
      </c>
      <c r="CSB320" s="33" t="s">
        <v>367</v>
      </c>
      <c r="CSC320" s="33" t="s">
        <v>367</v>
      </c>
      <c r="CSD320" s="33" t="s">
        <v>367</v>
      </c>
      <c r="CSE320" s="33" t="s">
        <v>367</v>
      </c>
      <c r="CSF320" s="33" t="s">
        <v>367</v>
      </c>
      <c r="CSG320" s="33" t="s">
        <v>367</v>
      </c>
      <c r="CSH320" s="33" t="s">
        <v>367</v>
      </c>
      <c r="CSI320" s="33" t="s">
        <v>367</v>
      </c>
      <c r="CSJ320" s="33" t="s">
        <v>367</v>
      </c>
      <c r="CSK320" s="33" t="s">
        <v>367</v>
      </c>
      <c r="CSL320" s="33" t="s">
        <v>367</v>
      </c>
      <c r="CSM320" s="33" t="s">
        <v>367</v>
      </c>
      <c r="CSN320" s="33" t="s">
        <v>367</v>
      </c>
      <c r="CSO320" s="33" t="s">
        <v>367</v>
      </c>
      <c r="CSP320" s="33" t="s">
        <v>367</v>
      </c>
      <c r="CSQ320" s="33" t="s">
        <v>367</v>
      </c>
      <c r="CSR320" s="33" t="s">
        <v>367</v>
      </c>
      <c r="CSS320" s="33" t="s">
        <v>367</v>
      </c>
      <c r="CST320" s="33" t="s">
        <v>367</v>
      </c>
      <c r="CSU320" s="33" t="s">
        <v>367</v>
      </c>
      <c r="CSV320" s="33" t="s">
        <v>367</v>
      </c>
      <c r="CSW320" s="33" t="s">
        <v>367</v>
      </c>
      <c r="CSX320" s="33" t="s">
        <v>367</v>
      </c>
      <c r="CSY320" s="33" t="s">
        <v>367</v>
      </c>
      <c r="CSZ320" s="33" t="s">
        <v>367</v>
      </c>
      <c r="CTA320" s="33" t="s">
        <v>367</v>
      </c>
      <c r="CTB320" s="33" t="s">
        <v>367</v>
      </c>
      <c r="CTC320" s="33" t="s">
        <v>367</v>
      </c>
      <c r="CTD320" s="33" t="s">
        <v>367</v>
      </c>
      <c r="CTE320" s="33" t="s">
        <v>367</v>
      </c>
      <c r="CTF320" s="33" t="s">
        <v>367</v>
      </c>
      <c r="CTG320" s="33" t="s">
        <v>367</v>
      </c>
      <c r="CTH320" s="33" t="s">
        <v>367</v>
      </c>
      <c r="CTI320" s="33" t="s">
        <v>367</v>
      </c>
      <c r="CTJ320" s="33" t="s">
        <v>367</v>
      </c>
      <c r="CTK320" s="33" t="s">
        <v>367</v>
      </c>
      <c r="CTL320" s="33" t="s">
        <v>367</v>
      </c>
      <c r="CTM320" s="33" t="s">
        <v>367</v>
      </c>
      <c r="CTN320" s="33" t="s">
        <v>367</v>
      </c>
      <c r="CTO320" s="33" t="s">
        <v>367</v>
      </c>
      <c r="CTP320" s="33" t="s">
        <v>367</v>
      </c>
      <c r="CTQ320" s="33" t="s">
        <v>367</v>
      </c>
      <c r="CTR320" s="33" t="s">
        <v>367</v>
      </c>
      <c r="CTS320" s="33" t="s">
        <v>367</v>
      </c>
      <c r="CTT320" s="33" t="s">
        <v>367</v>
      </c>
      <c r="CTU320" s="33" t="s">
        <v>367</v>
      </c>
      <c r="CTV320" s="33" t="s">
        <v>367</v>
      </c>
      <c r="CTW320" s="33" t="s">
        <v>367</v>
      </c>
      <c r="CTX320" s="33" t="s">
        <v>367</v>
      </c>
      <c r="CTY320" s="33" t="s">
        <v>367</v>
      </c>
      <c r="CTZ320" s="33" t="s">
        <v>367</v>
      </c>
      <c r="CUA320" s="33" t="s">
        <v>367</v>
      </c>
      <c r="CUB320" s="33" t="s">
        <v>367</v>
      </c>
      <c r="CUC320" s="33" t="s">
        <v>367</v>
      </c>
      <c r="CUD320" s="33" t="s">
        <v>367</v>
      </c>
      <c r="CUE320" s="33" t="s">
        <v>367</v>
      </c>
      <c r="CUF320" s="33" t="s">
        <v>367</v>
      </c>
      <c r="CUG320" s="33" t="s">
        <v>367</v>
      </c>
      <c r="CUH320" s="33" t="s">
        <v>367</v>
      </c>
      <c r="CUI320" s="33" t="s">
        <v>367</v>
      </c>
      <c r="CUJ320" s="33" t="s">
        <v>367</v>
      </c>
      <c r="CUK320" s="33" t="s">
        <v>367</v>
      </c>
      <c r="CUL320" s="33" t="s">
        <v>367</v>
      </c>
      <c r="CUM320" s="33" t="s">
        <v>367</v>
      </c>
      <c r="CUN320" s="33" t="s">
        <v>367</v>
      </c>
      <c r="CUO320" s="33" t="s">
        <v>367</v>
      </c>
      <c r="CUP320" s="33" t="s">
        <v>367</v>
      </c>
      <c r="CUQ320" s="33" t="s">
        <v>367</v>
      </c>
      <c r="CUR320" s="33" t="s">
        <v>367</v>
      </c>
      <c r="CUS320" s="33" t="s">
        <v>367</v>
      </c>
      <c r="CUT320" s="33" t="s">
        <v>367</v>
      </c>
      <c r="CUU320" s="33" t="s">
        <v>367</v>
      </c>
      <c r="CUV320" s="33" t="s">
        <v>367</v>
      </c>
      <c r="CUW320" s="33" t="s">
        <v>367</v>
      </c>
      <c r="CUX320" s="33" t="s">
        <v>367</v>
      </c>
      <c r="CUY320" s="33" t="s">
        <v>367</v>
      </c>
      <c r="CUZ320" s="33" t="s">
        <v>367</v>
      </c>
      <c r="CVA320" s="33" t="s">
        <v>367</v>
      </c>
      <c r="CVB320" s="33" t="s">
        <v>367</v>
      </c>
      <c r="CVC320" s="33" t="s">
        <v>367</v>
      </c>
      <c r="CVD320" s="33" t="s">
        <v>367</v>
      </c>
      <c r="CVE320" s="33" t="s">
        <v>367</v>
      </c>
      <c r="CVF320" s="33" t="s">
        <v>367</v>
      </c>
      <c r="CVG320" s="33" t="s">
        <v>367</v>
      </c>
      <c r="CVH320" s="33" t="s">
        <v>367</v>
      </c>
      <c r="CVI320" s="33" t="s">
        <v>367</v>
      </c>
      <c r="CVJ320" s="33" t="s">
        <v>367</v>
      </c>
      <c r="CVK320" s="33" t="s">
        <v>367</v>
      </c>
      <c r="CVL320" s="33" t="s">
        <v>367</v>
      </c>
      <c r="CVM320" s="33" t="s">
        <v>367</v>
      </c>
      <c r="CVN320" s="33" t="s">
        <v>367</v>
      </c>
      <c r="CVO320" s="33" t="s">
        <v>367</v>
      </c>
      <c r="CVP320" s="33" t="s">
        <v>367</v>
      </c>
      <c r="CVQ320" s="33" t="s">
        <v>367</v>
      </c>
      <c r="CVR320" s="33" t="s">
        <v>367</v>
      </c>
      <c r="CVS320" s="33" t="s">
        <v>367</v>
      </c>
      <c r="CVT320" s="33" t="s">
        <v>367</v>
      </c>
      <c r="CVU320" s="33" t="s">
        <v>367</v>
      </c>
      <c r="CVV320" s="33" t="s">
        <v>367</v>
      </c>
      <c r="CVW320" s="33" t="s">
        <v>367</v>
      </c>
      <c r="CVX320" s="33" t="s">
        <v>367</v>
      </c>
      <c r="CVY320" s="33" t="s">
        <v>367</v>
      </c>
      <c r="CVZ320" s="33" t="s">
        <v>367</v>
      </c>
      <c r="CWA320" s="33" t="s">
        <v>367</v>
      </c>
      <c r="CWB320" s="33" t="s">
        <v>367</v>
      </c>
      <c r="CWC320" s="33" t="s">
        <v>367</v>
      </c>
      <c r="CWD320" s="33" t="s">
        <v>367</v>
      </c>
      <c r="CWE320" s="33" t="s">
        <v>367</v>
      </c>
      <c r="CWF320" s="33" t="s">
        <v>367</v>
      </c>
      <c r="CWG320" s="33" t="s">
        <v>367</v>
      </c>
      <c r="CWH320" s="33" t="s">
        <v>367</v>
      </c>
      <c r="CWI320" s="33" t="s">
        <v>367</v>
      </c>
      <c r="CWJ320" s="33" t="s">
        <v>367</v>
      </c>
      <c r="CWK320" s="33" t="s">
        <v>367</v>
      </c>
      <c r="CWL320" s="33" t="s">
        <v>367</v>
      </c>
      <c r="CWM320" s="33" t="s">
        <v>367</v>
      </c>
      <c r="CWN320" s="33" t="s">
        <v>367</v>
      </c>
      <c r="CWO320" s="33" t="s">
        <v>367</v>
      </c>
      <c r="CWP320" s="33" t="s">
        <v>367</v>
      </c>
      <c r="CWQ320" s="33" t="s">
        <v>367</v>
      </c>
      <c r="CWR320" s="33" t="s">
        <v>367</v>
      </c>
      <c r="CWS320" s="33" t="s">
        <v>367</v>
      </c>
      <c r="CWT320" s="33" t="s">
        <v>367</v>
      </c>
      <c r="CWU320" s="33" t="s">
        <v>367</v>
      </c>
      <c r="CWV320" s="33" t="s">
        <v>367</v>
      </c>
      <c r="CWW320" s="33" t="s">
        <v>367</v>
      </c>
      <c r="CWX320" s="33" t="s">
        <v>367</v>
      </c>
      <c r="CWY320" s="33" t="s">
        <v>367</v>
      </c>
      <c r="CWZ320" s="33" t="s">
        <v>367</v>
      </c>
      <c r="CXA320" s="33" t="s">
        <v>367</v>
      </c>
      <c r="CXB320" s="33" t="s">
        <v>367</v>
      </c>
      <c r="CXC320" s="33" t="s">
        <v>367</v>
      </c>
      <c r="CXD320" s="33" t="s">
        <v>367</v>
      </c>
      <c r="CXE320" s="33" t="s">
        <v>367</v>
      </c>
      <c r="CXF320" s="33" t="s">
        <v>367</v>
      </c>
      <c r="CXG320" s="33" t="s">
        <v>367</v>
      </c>
      <c r="CXH320" s="33" t="s">
        <v>367</v>
      </c>
      <c r="CXI320" s="33" t="s">
        <v>367</v>
      </c>
      <c r="CXJ320" s="33" t="s">
        <v>367</v>
      </c>
      <c r="CXK320" s="33" t="s">
        <v>367</v>
      </c>
      <c r="CXL320" s="33" t="s">
        <v>367</v>
      </c>
      <c r="CXM320" s="33" t="s">
        <v>367</v>
      </c>
      <c r="CXN320" s="33" t="s">
        <v>367</v>
      </c>
      <c r="CXO320" s="33" t="s">
        <v>367</v>
      </c>
      <c r="CXP320" s="33" t="s">
        <v>367</v>
      </c>
      <c r="CXQ320" s="33" t="s">
        <v>367</v>
      </c>
      <c r="CXR320" s="33" t="s">
        <v>367</v>
      </c>
      <c r="CXS320" s="33" t="s">
        <v>367</v>
      </c>
      <c r="CXT320" s="33" t="s">
        <v>367</v>
      </c>
      <c r="CXU320" s="33" t="s">
        <v>367</v>
      </c>
      <c r="CXV320" s="33" t="s">
        <v>367</v>
      </c>
      <c r="CXW320" s="33" t="s">
        <v>367</v>
      </c>
      <c r="CXX320" s="33" t="s">
        <v>367</v>
      </c>
      <c r="CXY320" s="33" t="s">
        <v>367</v>
      </c>
      <c r="CXZ320" s="33" t="s">
        <v>367</v>
      </c>
      <c r="CYA320" s="33" t="s">
        <v>367</v>
      </c>
      <c r="CYB320" s="33" t="s">
        <v>367</v>
      </c>
      <c r="CYC320" s="33" t="s">
        <v>367</v>
      </c>
      <c r="CYD320" s="33" t="s">
        <v>367</v>
      </c>
      <c r="CYE320" s="33" t="s">
        <v>367</v>
      </c>
      <c r="CYF320" s="33" t="s">
        <v>367</v>
      </c>
      <c r="CYG320" s="33" t="s">
        <v>367</v>
      </c>
      <c r="CYH320" s="33" t="s">
        <v>367</v>
      </c>
      <c r="CYI320" s="33" t="s">
        <v>367</v>
      </c>
      <c r="CYJ320" s="33" t="s">
        <v>367</v>
      </c>
      <c r="CYK320" s="33" t="s">
        <v>367</v>
      </c>
      <c r="CYL320" s="33" t="s">
        <v>367</v>
      </c>
      <c r="CYM320" s="33" t="s">
        <v>367</v>
      </c>
      <c r="CYN320" s="33" t="s">
        <v>367</v>
      </c>
      <c r="CYO320" s="33" t="s">
        <v>367</v>
      </c>
      <c r="CYP320" s="33" t="s">
        <v>367</v>
      </c>
      <c r="CYQ320" s="33" t="s">
        <v>367</v>
      </c>
      <c r="CYR320" s="33" t="s">
        <v>367</v>
      </c>
      <c r="CYS320" s="33" t="s">
        <v>367</v>
      </c>
      <c r="CYT320" s="33" t="s">
        <v>367</v>
      </c>
      <c r="CYU320" s="33" t="s">
        <v>367</v>
      </c>
      <c r="CYV320" s="33" t="s">
        <v>367</v>
      </c>
      <c r="CYW320" s="33" t="s">
        <v>367</v>
      </c>
      <c r="CYX320" s="33" t="s">
        <v>367</v>
      </c>
      <c r="CYY320" s="33" t="s">
        <v>367</v>
      </c>
      <c r="CYZ320" s="33" t="s">
        <v>367</v>
      </c>
      <c r="CZA320" s="33" t="s">
        <v>367</v>
      </c>
      <c r="CZB320" s="33" t="s">
        <v>367</v>
      </c>
      <c r="CZC320" s="33" t="s">
        <v>367</v>
      </c>
      <c r="CZD320" s="33" t="s">
        <v>367</v>
      </c>
      <c r="CZE320" s="33" t="s">
        <v>367</v>
      </c>
      <c r="CZF320" s="33" t="s">
        <v>367</v>
      </c>
      <c r="CZG320" s="33" t="s">
        <v>367</v>
      </c>
      <c r="CZH320" s="33" t="s">
        <v>367</v>
      </c>
      <c r="CZI320" s="33" t="s">
        <v>367</v>
      </c>
      <c r="CZJ320" s="33" t="s">
        <v>367</v>
      </c>
      <c r="CZK320" s="33" t="s">
        <v>367</v>
      </c>
      <c r="CZL320" s="33" t="s">
        <v>367</v>
      </c>
      <c r="CZM320" s="33" t="s">
        <v>367</v>
      </c>
      <c r="CZN320" s="33" t="s">
        <v>367</v>
      </c>
      <c r="CZO320" s="33" t="s">
        <v>367</v>
      </c>
      <c r="CZP320" s="33" t="s">
        <v>367</v>
      </c>
      <c r="CZQ320" s="33" t="s">
        <v>367</v>
      </c>
      <c r="CZR320" s="33" t="s">
        <v>367</v>
      </c>
      <c r="CZS320" s="33" t="s">
        <v>367</v>
      </c>
      <c r="CZT320" s="33" t="s">
        <v>367</v>
      </c>
      <c r="CZU320" s="33" t="s">
        <v>367</v>
      </c>
      <c r="CZV320" s="33" t="s">
        <v>367</v>
      </c>
      <c r="CZW320" s="33" t="s">
        <v>367</v>
      </c>
      <c r="CZX320" s="33" t="s">
        <v>367</v>
      </c>
      <c r="CZY320" s="33" t="s">
        <v>367</v>
      </c>
      <c r="CZZ320" s="33" t="s">
        <v>367</v>
      </c>
      <c r="DAA320" s="33" t="s">
        <v>367</v>
      </c>
      <c r="DAB320" s="33" t="s">
        <v>367</v>
      </c>
      <c r="DAC320" s="33" t="s">
        <v>367</v>
      </c>
      <c r="DAD320" s="33" t="s">
        <v>367</v>
      </c>
      <c r="DAE320" s="33" t="s">
        <v>367</v>
      </c>
      <c r="DAF320" s="33" t="s">
        <v>367</v>
      </c>
      <c r="DAG320" s="33" t="s">
        <v>367</v>
      </c>
      <c r="DAH320" s="33" t="s">
        <v>367</v>
      </c>
      <c r="DAI320" s="33" t="s">
        <v>367</v>
      </c>
      <c r="DAJ320" s="33" t="s">
        <v>367</v>
      </c>
      <c r="DAK320" s="33" t="s">
        <v>367</v>
      </c>
      <c r="DAL320" s="33" t="s">
        <v>367</v>
      </c>
      <c r="DAM320" s="33" t="s">
        <v>367</v>
      </c>
      <c r="DAN320" s="33" t="s">
        <v>367</v>
      </c>
      <c r="DAO320" s="33" t="s">
        <v>367</v>
      </c>
      <c r="DAP320" s="33" t="s">
        <v>367</v>
      </c>
      <c r="DAQ320" s="33" t="s">
        <v>367</v>
      </c>
      <c r="DAR320" s="33" t="s">
        <v>367</v>
      </c>
      <c r="DAS320" s="33" t="s">
        <v>367</v>
      </c>
      <c r="DAT320" s="33" t="s">
        <v>367</v>
      </c>
      <c r="DAU320" s="33" t="s">
        <v>367</v>
      </c>
      <c r="DAV320" s="33" t="s">
        <v>367</v>
      </c>
      <c r="DAW320" s="33" t="s">
        <v>367</v>
      </c>
      <c r="DAX320" s="33" t="s">
        <v>367</v>
      </c>
      <c r="DAY320" s="33" t="s">
        <v>367</v>
      </c>
      <c r="DAZ320" s="33" t="s">
        <v>367</v>
      </c>
      <c r="DBA320" s="33" t="s">
        <v>367</v>
      </c>
      <c r="DBB320" s="33" t="s">
        <v>367</v>
      </c>
      <c r="DBC320" s="33" t="s">
        <v>367</v>
      </c>
      <c r="DBD320" s="33" t="s">
        <v>367</v>
      </c>
      <c r="DBE320" s="33" t="s">
        <v>367</v>
      </c>
      <c r="DBF320" s="33" t="s">
        <v>367</v>
      </c>
      <c r="DBG320" s="33" t="s">
        <v>367</v>
      </c>
      <c r="DBH320" s="33" t="s">
        <v>367</v>
      </c>
      <c r="DBI320" s="33" t="s">
        <v>367</v>
      </c>
      <c r="DBJ320" s="33" t="s">
        <v>367</v>
      </c>
      <c r="DBK320" s="33" t="s">
        <v>367</v>
      </c>
      <c r="DBL320" s="33" t="s">
        <v>367</v>
      </c>
      <c r="DBM320" s="33" t="s">
        <v>367</v>
      </c>
      <c r="DBN320" s="33" t="s">
        <v>367</v>
      </c>
      <c r="DBO320" s="33" t="s">
        <v>367</v>
      </c>
      <c r="DBP320" s="33" t="s">
        <v>367</v>
      </c>
      <c r="DBQ320" s="33" t="s">
        <v>367</v>
      </c>
      <c r="DBR320" s="33" t="s">
        <v>367</v>
      </c>
      <c r="DBS320" s="33" t="s">
        <v>367</v>
      </c>
      <c r="DBT320" s="33" t="s">
        <v>367</v>
      </c>
      <c r="DBU320" s="33" t="s">
        <v>367</v>
      </c>
      <c r="DBV320" s="33" t="s">
        <v>367</v>
      </c>
      <c r="DBW320" s="33" t="s">
        <v>367</v>
      </c>
      <c r="DBX320" s="33" t="s">
        <v>367</v>
      </c>
      <c r="DBY320" s="33" t="s">
        <v>367</v>
      </c>
      <c r="DBZ320" s="33" t="s">
        <v>367</v>
      </c>
      <c r="DCA320" s="33" t="s">
        <v>367</v>
      </c>
      <c r="DCB320" s="33" t="s">
        <v>367</v>
      </c>
      <c r="DCC320" s="33" t="s">
        <v>367</v>
      </c>
      <c r="DCD320" s="33" t="s">
        <v>367</v>
      </c>
      <c r="DCE320" s="33" t="s">
        <v>367</v>
      </c>
      <c r="DCF320" s="33" t="s">
        <v>367</v>
      </c>
      <c r="DCG320" s="33" t="s">
        <v>367</v>
      </c>
      <c r="DCH320" s="33" t="s">
        <v>367</v>
      </c>
      <c r="DCI320" s="33" t="s">
        <v>367</v>
      </c>
      <c r="DCJ320" s="33" t="s">
        <v>367</v>
      </c>
      <c r="DCK320" s="33" t="s">
        <v>367</v>
      </c>
      <c r="DCL320" s="33" t="s">
        <v>367</v>
      </c>
      <c r="DCM320" s="33" t="s">
        <v>367</v>
      </c>
      <c r="DCN320" s="33" t="s">
        <v>367</v>
      </c>
      <c r="DCO320" s="33" t="s">
        <v>367</v>
      </c>
      <c r="DCP320" s="33" t="s">
        <v>367</v>
      </c>
      <c r="DCQ320" s="33" t="s">
        <v>367</v>
      </c>
      <c r="DCR320" s="33" t="s">
        <v>367</v>
      </c>
      <c r="DCS320" s="33" t="s">
        <v>367</v>
      </c>
      <c r="DCT320" s="33" t="s">
        <v>367</v>
      </c>
      <c r="DCU320" s="33" t="s">
        <v>367</v>
      </c>
      <c r="DCV320" s="33" t="s">
        <v>367</v>
      </c>
      <c r="DCW320" s="33" t="s">
        <v>367</v>
      </c>
      <c r="DCX320" s="33" t="s">
        <v>367</v>
      </c>
      <c r="DCY320" s="33" t="s">
        <v>367</v>
      </c>
      <c r="DCZ320" s="33" t="s">
        <v>367</v>
      </c>
      <c r="DDA320" s="33" t="s">
        <v>367</v>
      </c>
      <c r="DDB320" s="33" t="s">
        <v>367</v>
      </c>
      <c r="DDC320" s="33" t="s">
        <v>367</v>
      </c>
      <c r="DDD320" s="33" t="s">
        <v>367</v>
      </c>
      <c r="DDE320" s="33" t="s">
        <v>367</v>
      </c>
      <c r="DDF320" s="33" t="s">
        <v>367</v>
      </c>
      <c r="DDG320" s="33" t="s">
        <v>367</v>
      </c>
      <c r="DDH320" s="33" t="s">
        <v>367</v>
      </c>
      <c r="DDI320" s="33" t="s">
        <v>367</v>
      </c>
      <c r="DDJ320" s="33" t="s">
        <v>367</v>
      </c>
      <c r="DDK320" s="33" t="s">
        <v>367</v>
      </c>
      <c r="DDL320" s="33" t="s">
        <v>367</v>
      </c>
      <c r="DDM320" s="33" t="s">
        <v>367</v>
      </c>
      <c r="DDN320" s="33" t="s">
        <v>367</v>
      </c>
      <c r="DDO320" s="33" t="s">
        <v>367</v>
      </c>
      <c r="DDP320" s="33" t="s">
        <v>367</v>
      </c>
      <c r="DDQ320" s="33" t="s">
        <v>367</v>
      </c>
      <c r="DDR320" s="33" t="s">
        <v>367</v>
      </c>
      <c r="DDS320" s="33" t="s">
        <v>367</v>
      </c>
      <c r="DDT320" s="33" t="s">
        <v>367</v>
      </c>
      <c r="DDU320" s="33" t="s">
        <v>367</v>
      </c>
      <c r="DDV320" s="33" t="s">
        <v>367</v>
      </c>
      <c r="DDW320" s="33" t="s">
        <v>367</v>
      </c>
      <c r="DDX320" s="33" t="s">
        <v>367</v>
      </c>
      <c r="DDY320" s="33" t="s">
        <v>367</v>
      </c>
      <c r="DDZ320" s="33" t="s">
        <v>367</v>
      </c>
      <c r="DEA320" s="33" t="s">
        <v>367</v>
      </c>
      <c r="DEB320" s="33" t="s">
        <v>367</v>
      </c>
      <c r="DEC320" s="33" t="s">
        <v>367</v>
      </c>
      <c r="DED320" s="33" t="s">
        <v>367</v>
      </c>
      <c r="DEE320" s="33" t="s">
        <v>367</v>
      </c>
      <c r="DEF320" s="33" t="s">
        <v>367</v>
      </c>
      <c r="DEG320" s="33" t="s">
        <v>367</v>
      </c>
      <c r="DEH320" s="33" t="s">
        <v>367</v>
      </c>
      <c r="DEI320" s="33" t="s">
        <v>367</v>
      </c>
      <c r="DEJ320" s="33" t="s">
        <v>367</v>
      </c>
      <c r="DEK320" s="33" t="s">
        <v>367</v>
      </c>
      <c r="DEL320" s="33" t="s">
        <v>367</v>
      </c>
      <c r="DEM320" s="33" t="s">
        <v>367</v>
      </c>
      <c r="DEN320" s="33" t="s">
        <v>367</v>
      </c>
      <c r="DEO320" s="33" t="s">
        <v>367</v>
      </c>
      <c r="DEP320" s="33" t="s">
        <v>367</v>
      </c>
      <c r="DEQ320" s="33" t="s">
        <v>367</v>
      </c>
      <c r="DER320" s="33" t="s">
        <v>367</v>
      </c>
      <c r="DES320" s="33" t="s">
        <v>367</v>
      </c>
      <c r="DET320" s="33" t="s">
        <v>367</v>
      </c>
      <c r="DEU320" s="33" t="s">
        <v>367</v>
      </c>
      <c r="DEV320" s="33" t="s">
        <v>367</v>
      </c>
      <c r="DEW320" s="33" t="s">
        <v>367</v>
      </c>
      <c r="DEX320" s="33" t="s">
        <v>367</v>
      </c>
      <c r="DEY320" s="33" t="s">
        <v>367</v>
      </c>
      <c r="DEZ320" s="33" t="s">
        <v>367</v>
      </c>
      <c r="DFA320" s="33" t="s">
        <v>367</v>
      </c>
      <c r="DFB320" s="33" t="s">
        <v>367</v>
      </c>
      <c r="DFC320" s="33" t="s">
        <v>367</v>
      </c>
      <c r="DFD320" s="33" t="s">
        <v>367</v>
      </c>
      <c r="DFE320" s="33" t="s">
        <v>367</v>
      </c>
      <c r="DFF320" s="33" t="s">
        <v>367</v>
      </c>
      <c r="DFG320" s="33" t="s">
        <v>367</v>
      </c>
      <c r="DFH320" s="33" t="s">
        <v>367</v>
      </c>
      <c r="DFI320" s="33" t="s">
        <v>367</v>
      </c>
      <c r="DFJ320" s="33" t="s">
        <v>367</v>
      </c>
      <c r="DFK320" s="33" t="s">
        <v>367</v>
      </c>
      <c r="DFL320" s="33" t="s">
        <v>367</v>
      </c>
      <c r="DFM320" s="33" t="s">
        <v>367</v>
      </c>
      <c r="DFN320" s="33" t="s">
        <v>367</v>
      </c>
      <c r="DFO320" s="33" t="s">
        <v>367</v>
      </c>
      <c r="DFP320" s="33" t="s">
        <v>367</v>
      </c>
      <c r="DFQ320" s="33" t="s">
        <v>367</v>
      </c>
      <c r="DFR320" s="33" t="s">
        <v>367</v>
      </c>
      <c r="DFS320" s="33" t="s">
        <v>367</v>
      </c>
      <c r="DFT320" s="33" t="s">
        <v>367</v>
      </c>
      <c r="DFU320" s="33" t="s">
        <v>367</v>
      </c>
      <c r="DFV320" s="33" t="s">
        <v>367</v>
      </c>
      <c r="DFW320" s="33" t="s">
        <v>367</v>
      </c>
      <c r="DFX320" s="33" t="s">
        <v>367</v>
      </c>
      <c r="DFY320" s="33" t="s">
        <v>367</v>
      </c>
      <c r="DFZ320" s="33" t="s">
        <v>367</v>
      </c>
      <c r="DGA320" s="33" t="s">
        <v>367</v>
      </c>
      <c r="DGB320" s="33" t="s">
        <v>367</v>
      </c>
      <c r="DGC320" s="33" t="s">
        <v>367</v>
      </c>
      <c r="DGD320" s="33" t="s">
        <v>367</v>
      </c>
      <c r="DGE320" s="33" t="s">
        <v>367</v>
      </c>
      <c r="DGF320" s="33" t="s">
        <v>367</v>
      </c>
      <c r="DGG320" s="33" t="s">
        <v>367</v>
      </c>
      <c r="DGH320" s="33" t="s">
        <v>367</v>
      </c>
      <c r="DGI320" s="33" t="s">
        <v>367</v>
      </c>
      <c r="DGJ320" s="33" t="s">
        <v>367</v>
      </c>
      <c r="DGK320" s="33" t="s">
        <v>367</v>
      </c>
      <c r="DGL320" s="33" t="s">
        <v>367</v>
      </c>
      <c r="DGM320" s="33" t="s">
        <v>367</v>
      </c>
      <c r="DGN320" s="33" t="s">
        <v>367</v>
      </c>
      <c r="DGO320" s="33" t="s">
        <v>367</v>
      </c>
      <c r="DGP320" s="33" t="s">
        <v>367</v>
      </c>
      <c r="DGQ320" s="33" t="s">
        <v>367</v>
      </c>
      <c r="DGR320" s="33" t="s">
        <v>367</v>
      </c>
      <c r="DGS320" s="33" t="s">
        <v>367</v>
      </c>
      <c r="DGT320" s="33" t="s">
        <v>367</v>
      </c>
      <c r="DGU320" s="33" t="s">
        <v>367</v>
      </c>
      <c r="DGV320" s="33" t="s">
        <v>367</v>
      </c>
      <c r="DGW320" s="33" t="s">
        <v>367</v>
      </c>
      <c r="DGX320" s="33" t="s">
        <v>367</v>
      </c>
      <c r="DGY320" s="33" t="s">
        <v>367</v>
      </c>
      <c r="DGZ320" s="33" t="s">
        <v>367</v>
      </c>
      <c r="DHA320" s="33" t="s">
        <v>367</v>
      </c>
      <c r="DHB320" s="33" t="s">
        <v>367</v>
      </c>
      <c r="DHC320" s="33" t="s">
        <v>367</v>
      </c>
      <c r="DHD320" s="33" t="s">
        <v>367</v>
      </c>
      <c r="DHE320" s="33" t="s">
        <v>367</v>
      </c>
      <c r="DHF320" s="33" t="s">
        <v>367</v>
      </c>
      <c r="DHG320" s="33" t="s">
        <v>367</v>
      </c>
      <c r="DHH320" s="33" t="s">
        <v>367</v>
      </c>
      <c r="DHI320" s="33" t="s">
        <v>367</v>
      </c>
      <c r="DHJ320" s="33" t="s">
        <v>367</v>
      </c>
      <c r="DHK320" s="33" t="s">
        <v>367</v>
      </c>
      <c r="DHL320" s="33" t="s">
        <v>367</v>
      </c>
      <c r="DHM320" s="33" t="s">
        <v>367</v>
      </c>
      <c r="DHN320" s="33" t="s">
        <v>367</v>
      </c>
      <c r="DHO320" s="33" t="s">
        <v>367</v>
      </c>
      <c r="DHP320" s="33" t="s">
        <v>367</v>
      </c>
      <c r="DHQ320" s="33" t="s">
        <v>367</v>
      </c>
      <c r="DHR320" s="33" t="s">
        <v>367</v>
      </c>
      <c r="DHS320" s="33" t="s">
        <v>367</v>
      </c>
      <c r="DHT320" s="33" t="s">
        <v>367</v>
      </c>
      <c r="DHU320" s="33" t="s">
        <v>367</v>
      </c>
      <c r="DHV320" s="33" t="s">
        <v>367</v>
      </c>
      <c r="DHW320" s="33" t="s">
        <v>367</v>
      </c>
      <c r="DHX320" s="33" t="s">
        <v>367</v>
      </c>
      <c r="DHY320" s="33" t="s">
        <v>367</v>
      </c>
      <c r="DHZ320" s="33" t="s">
        <v>367</v>
      </c>
      <c r="DIA320" s="33" t="s">
        <v>367</v>
      </c>
      <c r="DIB320" s="33" t="s">
        <v>367</v>
      </c>
      <c r="DIC320" s="33" t="s">
        <v>367</v>
      </c>
      <c r="DID320" s="33" t="s">
        <v>367</v>
      </c>
      <c r="DIE320" s="33" t="s">
        <v>367</v>
      </c>
      <c r="DIF320" s="33" t="s">
        <v>367</v>
      </c>
      <c r="DIG320" s="33" t="s">
        <v>367</v>
      </c>
      <c r="DIH320" s="33" t="s">
        <v>367</v>
      </c>
      <c r="DII320" s="33" t="s">
        <v>367</v>
      </c>
      <c r="DIJ320" s="33" t="s">
        <v>367</v>
      </c>
      <c r="DIK320" s="33" t="s">
        <v>367</v>
      </c>
      <c r="DIL320" s="33" t="s">
        <v>367</v>
      </c>
      <c r="DIM320" s="33" t="s">
        <v>367</v>
      </c>
      <c r="DIN320" s="33" t="s">
        <v>367</v>
      </c>
      <c r="DIO320" s="33" t="s">
        <v>367</v>
      </c>
      <c r="DIP320" s="33" t="s">
        <v>367</v>
      </c>
      <c r="DIQ320" s="33" t="s">
        <v>367</v>
      </c>
      <c r="DIR320" s="33" t="s">
        <v>367</v>
      </c>
      <c r="DIS320" s="33" t="s">
        <v>367</v>
      </c>
      <c r="DIT320" s="33" t="s">
        <v>367</v>
      </c>
      <c r="DIU320" s="33" t="s">
        <v>367</v>
      </c>
      <c r="DIV320" s="33" t="s">
        <v>367</v>
      </c>
      <c r="DIW320" s="33" t="s">
        <v>367</v>
      </c>
      <c r="DIX320" s="33" t="s">
        <v>367</v>
      </c>
      <c r="DIY320" s="33" t="s">
        <v>367</v>
      </c>
      <c r="DIZ320" s="33" t="s">
        <v>367</v>
      </c>
      <c r="DJA320" s="33" t="s">
        <v>367</v>
      </c>
      <c r="DJB320" s="33" t="s">
        <v>367</v>
      </c>
      <c r="DJC320" s="33" t="s">
        <v>367</v>
      </c>
      <c r="DJD320" s="33" t="s">
        <v>367</v>
      </c>
      <c r="DJE320" s="33" t="s">
        <v>367</v>
      </c>
      <c r="DJF320" s="33" t="s">
        <v>367</v>
      </c>
      <c r="DJG320" s="33" t="s">
        <v>367</v>
      </c>
      <c r="DJH320" s="33" t="s">
        <v>367</v>
      </c>
      <c r="DJI320" s="33" t="s">
        <v>367</v>
      </c>
      <c r="DJJ320" s="33" t="s">
        <v>367</v>
      </c>
      <c r="DJK320" s="33" t="s">
        <v>367</v>
      </c>
      <c r="DJL320" s="33" t="s">
        <v>367</v>
      </c>
      <c r="DJM320" s="33" t="s">
        <v>367</v>
      </c>
      <c r="DJN320" s="33" t="s">
        <v>367</v>
      </c>
      <c r="DJO320" s="33" t="s">
        <v>367</v>
      </c>
      <c r="DJP320" s="33" t="s">
        <v>367</v>
      </c>
      <c r="DJQ320" s="33" t="s">
        <v>367</v>
      </c>
      <c r="DJR320" s="33" t="s">
        <v>367</v>
      </c>
      <c r="DJS320" s="33" t="s">
        <v>367</v>
      </c>
      <c r="DJT320" s="33" t="s">
        <v>367</v>
      </c>
      <c r="DJU320" s="33" t="s">
        <v>367</v>
      </c>
      <c r="DJV320" s="33" t="s">
        <v>367</v>
      </c>
      <c r="DJW320" s="33" t="s">
        <v>367</v>
      </c>
      <c r="DJX320" s="33" t="s">
        <v>367</v>
      </c>
      <c r="DJY320" s="33" t="s">
        <v>367</v>
      </c>
      <c r="DJZ320" s="33" t="s">
        <v>367</v>
      </c>
      <c r="DKA320" s="33" t="s">
        <v>367</v>
      </c>
      <c r="DKB320" s="33" t="s">
        <v>367</v>
      </c>
      <c r="DKC320" s="33" t="s">
        <v>367</v>
      </c>
      <c r="DKD320" s="33" t="s">
        <v>367</v>
      </c>
      <c r="DKE320" s="33" t="s">
        <v>367</v>
      </c>
      <c r="DKF320" s="33" t="s">
        <v>367</v>
      </c>
      <c r="DKG320" s="33" t="s">
        <v>367</v>
      </c>
      <c r="DKH320" s="33" t="s">
        <v>367</v>
      </c>
      <c r="DKI320" s="33" t="s">
        <v>367</v>
      </c>
      <c r="DKJ320" s="33" t="s">
        <v>367</v>
      </c>
      <c r="DKK320" s="33" t="s">
        <v>367</v>
      </c>
      <c r="DKL320" s="33" t="s">
        <v>367</v>
      </c>
      <c r="DKM320" s="33" t="s">
        <v>367</v>
      </c>
      <c r="DKN320" s="33" t="s">
        <v>367</v>
      </c>
      <c r="DKO320" s="33" t="s">
        <v>367</v>
      </c>
      <c r="DKP320" s="33" t="s">
        <v>367</v>
      </c>
      <c r="DKQ320" s="33" t="s">
        <v>367</v>
      </c>
      <c r="DKR320" s="33" t="s">
        <v>367</v>
      </c>
      <c r="DKS320" s="33" t="s">
        <v>367</v>
      </c>
      <c r="DKT320" s="33" t="s">
        <v>367</v>
      </c>
      <c r="DKU320" s="33" t="s">
        <v>367</v>
      </c>
      <c r="DKV320" s="33" t="s">
        <v>367</v>
      </c>
      <c r="DKW320" s="33" t="s">
        <v>367</v>
      </c>
      <c r="DKX320" s="33" t="s">
        <v>367</v>
      </c>
      <c r="DKY320" s="33" t="s">
        <v>367</v>
      </c>
      <c r="DKZ320" s="33" t="s">
        <v>367</v>
      </c>
      <c r="DLA320" s="33" t="s">
        <v>367</v>
      </c>
      <c r="DLB320" s="33" t="s">
        <v>367</v>
      </c>
      <c r="DLC320" s="33" t="s">
        <v>367</v>
      </c>
      <c r="DLD320" s="33" t="s">
        <v>367</v>
      </c>
      <c r="DLE320" s="33" t="s">
        <v>367</v>
      </c>
      <c r="DLF320" s="33" t="s">
        <v>367</v>
      </c>
      <c r="DLG320" s="33" t="s">
        <v>367</v>
      </c>
      <c r="DLH320" s="33" t="s">
        <v>367</v>
      </c>
      <c r="DLI320" s="33" t="s">
        <v>367</v>
      </c>
      <c r="DLJ320" s="33" t="s">
        <v>367</v>
      </c>
      <c r="DLK320" s="33" t="s">
        <v>367</v>
      </c>
      <c r="DLL320" s="33" t="s">
        <v>367</v>
      </c>
      <c r="DLM320" s="33" t="s">
        <v>367</v>
      </c>
      <c r="DLN320" s="33" t="s">
        <v>367</v>
      </c>
      <c r="DLO320" s="33" t="s">
        <v>367</v>
      </c>
      <c r="DLP320" s="33" t="s">
        <v>367</v>
      </c>
      <c r="DLQ320" s="33" t="s">
        <v>367</v>
      </c>
      <c r="DLR320" s="33" t="s">
        <v>367</v>
      </c>
      <c r="DLS320" s="33" t="s">
        <v>367</v>
      </c>
      <c r="DLT320" s="33" t="s">
        <v>367</v>
      </c>
      <c r="DLU320" s="33" t="s">
        <v>367</v>
      </c>
      <c r="DLV320" s="33" t="s">
        <v>367</v>
      </c>
      <c r="DLW320" s="33" t="s">
        <v>367</v>
      </c>
      <c r="DLX320" s="33" t="s">
        <v>367</v>
      </c>
      <c r="DLY320" s="33" t="s">
        <v>367</v>
      </c>
      <c r="DLZ320" s="33" t="s">
        <v>367</v>
      </c>
      <c r="DMA320" s="33" t="s">
        <v>367</v>
      </c>
      <c r="DMB320" s="33" t="s">
        <v>367</v>
      </c>
      <c r="DMC320" s="33" t="s">
        <v>367</v>
      </c>
      <c r="DMD320" s="33" t="s">
        <v>367</v>
      </c>
      <c r="DME320" s="33" t="s">
        <v>367</v>
      </c>
      <c r="DMF320" s="33" t="s">
        <v>367</v>
      </c>
      <c r="DMG320" s="33" t="s">
        <v>367</v>
      </c>
      <c r="DMH320" s="33" t="s">
        <v>367</v>
      </c>
      <c r="DMI320" s="33" t="s">
        <v>367</v>
      </c>
      <c r="DMJ320" s="33" t="s">
        <v>367</v>
      </c>
      <c r="DMK320" s="33" t="s">
        <v>367</v>
      </c>
      <c r="DML320" s="33" t="s">
        <v>367</v>
      </c>
      <c r="DMM320" s="33" t="s">
        <v>367</v>
      </c>
      <c r="DMN320" s="33" t="s">
        <v>367</v>
      </c>
      <c r="DMO320" s="33" t="s">
        <v>367</v>
      </c>
      <c r="DMP320" s="33" t="s">
        <v>367</v>
      </c>
      <c r="DMQ320" s="33" t="s">
        <v>367</v>
      </c>
      <c r="DMR320" s="33" t="s">
        <v>367</v>
      </c>
      <c r="DMS320" s="33" t="s">
        <v>367</v>
      </c>
      <c r="DMT320" s="33" t="s">
        <v>367</v>
      </c>
      <c r="DMU320" s="33" t="s">
        <v>367</v>
      </c>
      <c r="DMV320" s="33" t="s">
        <v>367</v>
      </c>
      <c r="DMW320" s="33" t="s">
        <v>367</v>
      </c>
      <c r="DMX320" s="33" t="s">
        <v>367</v>
      </c>
      <c r="DMY320" s="33" t="s">
        <v>367</v>
      </c>
      <c r="DMZ320" s="33" t="s">
        <v>367</v>
      </c>
      <c r="DNA320" s="33" t="s">
        <v>367</v>
      </c>
      <c r="DNB320" s="33" t="s">
        <v>367</v>
      </c>
      <c r="DNC320" s="33" t="s">
        <v>367</v>
      </c>
      <c r="DND320" s="33" t="s">
        <v>367</v>
      </c>
      <c r="DNE320" s="33" t="s">
        <v>367</v>
      </c>
      <c r="DNF320" s="33" t="s">
        <v>367</v>
      </c>
      <c r="DNG320" s="33" t="s">
        <v>367</v>
      </c>
      <c r="DNH320" s="33" t="s">
        <v>367</v>
      </c>
      <c r="DNI320" s="33" t="s">
        <v>367</v>
      </c>
      <c r="DNJ320" s="33" t="s">
        <v>367</v>
      </c>
      <c r="DNK320" s="33" t="s">
        <v>367</v>
      </c>
      <c r="DNL320" s="33" t="s">
        <v>367</v>
      </c>
      <c r="DNM320" s="33" t="s">
        <v>367</v>
      </c>
      <c r="DNN320" s="33" t="s">
        <v>367</v>
      </c>
      <c r="DNO320" s="33" t="s">
        <v>367</v>
      </c>
      <c r="DNP320" s="33" t="s">
        <v>367</v>
      </c>
      <c r="DNQ320" s="33" t="s">
        <v>367</v>
      </c>
      <c r="DNR320" s="33" t="s">
        <v>367</v>
      </c>
      <c r="DNS320" s="33" t="s">
        <v>367</v>
      </c>
      <c r="DNT320" s="33" t="s">
        <v>367</v>
      </c>
      <c r="DNU320" s="33" t="s">
        <v>367</v>
      </c>
      <c r="DNV320" s="33" t="s">
        <v>367</v>
      </c>
      <c r="DNW320" s="33" t="s">
        <v>367</v>
      </c>
      <c r="DNX320" s="33" t="s">
        <v>367</v>
      </c>
      <c r="DNY320" s="33" t="s">
        <v>367</v>
      </c>
      <c r="DNZ320" s="33" t="s">
        <v>367</v>
      </c>
      <c r="DOA320" s="33" t="s">
        <v>367</v>
      </c>
      <c r="DOB320" s="33" t="s">
        <v>367</v>
      </c>
      <c r="DOC320" s="33" t="s">
        <v>367</v>
      </c>
      <c r="DOD320" s="33" t="s">
        <v>367</v>
      </c>
      <c r="DOE320" s="33" t="s">
        <v>367</v>
      </c>
      <c r="DOF320" s="33" t="s">
        <v>367</v>
      </c>
      <c r="DOG320" s="33" t="s">
        <v>367</v>
      </c>
      <c r="DOH320" s="33" t="s">
        <v>367</v>
      </c>
      <c r="DOI320" s="33" t="s">
        <v>367</v>
      </c>
      <c r="DOJ320" s="33" t="s">
        <v>367</v>
      </c>
      <c r="DOK320" s="33" t="s">
        <v>367</v>
      </c>
      <c r="DOL320" s="33" t="s">
        <v>367</v>
      </c>
      <c r="DOM320" s="33" t="s">
        <v>367</v>
      </c>
      <c r="DON320" s="33" t="s">
        <v>367</v>
      </c>
      <c r="DOO320" s="33" t="s">
        <v>367</v>
      </c>
      <c r="DOP320" s="33" t="s">
        <v>367</v>
      </c>
      <c r="DOQ320" s="33" t="s">
        <v>367</v>
      </c>
      <c r="DOR320" s="33" t="s">
        <v>367</v>
      </c>
      <c r="DOS320" s="33" t="s">
        <v>367</v>
      </c>
      <c r="DOT320" s="33" t="s">
        <v>367</v>
      </c>
      <c r="DOU320" s="33" t="s">
        <v>367</v>
      </c>
      <c r="DOV320" s="33" t="s">
        <v>367</v>
      </c>
      <c r="DOW320" s="33" t="s">
        <v>367</v>
      </c>
      <c r="DOX320" s="33" t="s">
        <v>367</v>
      </c>
      <c r="DOY320" s="33" t="s">
        <v>367</v>
      </c>
      <c r="DOZ320" s="33" t="s">
        <v>367</v>
      </c>
      <c r="DPA320" s="33" t="s">
        <v>367</v>
      </c>
      <c r="DPB320" s="33" t="s">
        <v>367</v>
      </c>
      <c r="DPC320" s="33" t="s">
        <v>367</v>
      </c>
      <c r="DPD320" s="33" t="s">
        <v>367</v>
      </c>
      <c r="DPE320" s="33" t="s">
        <v>367</v>
      </c>
      <c r="DPF320" s="33" t="s">
        <v>367</v>
      </c>
      <c r="DPG320" s="33" t="s">
        <v>367</v>
      </c>
      <c r="DPH320" s="33" t="s">
        <v>367</v>
      </c>
      <c r="DPI320" s="33" t="s">
        <v>367</v>
      </c>
      <c r="DPJ320" s="33" t="s">
        <v>367</v>
      </c>
      <c r="DPK320" s="33" t="s">
        <v>367</v>
      </c>
      <c r="DPL320" s="33" t="s">
        <v>367</v>
      </c>
      <c r="DPM320" s="33" t="s">
        <v>367</v>
      </c>
      <c r="DPN320" s="33" t="s">
        <v>367</v>
      </c>
      <c r="DPO320" s="33" t="s">
        <v>367</v>
      </c>
      <c r="DPP320" s="33" t="s">
        <v>367</v>
      </c>
      <c r="DPQ320" s="33" t="s">
        <v>367</v>
      </c>
      <c r="DPR320" s="33" t="s">
        <v>367</v>
      </c>
      <c r="DPS320" s="33" t="s">
        <v>367</v>
      </c>
      <c r="DPT320" s="33" t="s">
        <v>367</v>
      </c>
      <c r="DPU320" s="33" t="s">
        <v>367</v>
      </c>
      <c r="DPV320" s="33" t="s">
        <v>367</v>
      </c>
      <c r="DPW320" s="33" t="s">
        <v>367</v>
      </c>
      <c r="DPX320" s="33" t="s">
        <v>367</v>
      </c>
      <c r="DPY320" s="33" t="s">
        <v>367</v>
      </c>
      <c r="DPZ320" s="33" t="s">
        <v>367</v>
      </c>
      <c r="DQA320" s="33" t="s">
        <v>367</v>
      </c>
      <c r="DQB320" s="33" t="s">
        <v>367</v>
      </c>
      <c r="DQC320" s="33" t="s">
        <v>367</v>
      </c>
      <c r="DQD320" s="33" t="s">
        <v>367</v>
      </c>
      <c r="DQE320" s="33" t="s">
        <v>367</v>
      </c>
      <c r="DQF320" s="33" t="s">
        <v>367</v>
      </c>
      <c r="DQG320" s="33" t="s">
        <v>367</v>
      </c>
      <c r="DQH320" s="33" t="s">
        <v>367</v>
      </c>
      <c r="DQI320" s="33" t="s">
        <v>367</v>
      </c>
      <c r="DQJ320" s="33" t="s">
        <v>367</v>
      </c>
      <c r="DQK320" s="33" t="s">
        <v>367</v>
      </c>
      <c r="DQL320" s="33" t="s">
        <v>367</v>
      </c>
      <c r="DQM320" s="33" t="s">
        <v>367</v>
      </c>
      <c r="DQN320" s="33" t="s">
        <v>367</v>
      </c>
      <c r="DQO320" s="33" t="s">
        <v>367</v>
      </c>
      <c r="DQP320" s="33" t="s">
        <v>367</v>
      </c>
      <c r="DQQ320" s="33" t="s">
        <v>367</v>
      </c>
      <c r="DQR320" s="33" t="s">
        <v>367</v>
      </c>
      <c r="DQS320" s="33" t="s">
        <v>367</v>
      </c>
      <c r="DQT320" s="33" t="s">
        <v>367</v>
      </c>
      <c r="DQU320" s="33" t="s">
        <v>367</v>
      </c>
      <c r="DQV320" s="33" t="s">
        <v>367</v>
      </c>
      <c r="DQW320" s="33" t="s">
        <v>367</v>
      </c>
      <c r="DQX320" s="33" t="s">
        <v>367</v>
      </c>
      <c r="DQY320" s="33" t="s">
        <v>367</v>
      </c>
      <c r="DQZ320" s="33" t="s">
        <v>367</v>
      </c>
      <c r="DRA320" s="33" t="s">
        <v>367</v>
      </c>
      <c r="DRB320" s="33" t="s">
        <v>367</v>
      </c>
      <c r="DRC320" s="33" t="s">
        <v>367</v>
      </c>
      <c r="DRD320" s="33" t="s">
        <v>367</v>
      </c>
      <c r="DRE320" s="33" t="s">
        <v>367</v>
      </c>
      <c r="DRF320" s="33" t="s">
        <v>367</v>
      </c>
      <c r="DRG320" s="33" t="s">
        <v>367</v>
      </c>
      <c r="DRH320" s="33" t="s">
        <v>367</v>
      </c>
      <c r="DRI320" s="33" t="s">
        <v>367</v>
      </c>
      <c r="DRJ320" s="33" t="s">
        <v>367</v>
      </c>
      <c r="DRK320" s="33" t="s">
        <v>367</v>
      </c>
      <c r="DRL320" s="33" t="s">
        <v>367</v>
      </c>
      <c r="DRM320" s="33" t="s">
        <v>367</v>
      </c>
      <c r="DRN320" s="33" t="s">
        <v>367</v>
      </c>
      <c r="DRO320" s="33" t="s">
        <v>367</v>
      </c>
      <c r="DRP320" s="33" t="s">
        <v>367</v>
      </c>
      <c r="DRQ320" s="33" t="s">
        <v>367</v>
      </c>
      <c r="DRR320" s="33" t="s">
        <v>367</v>
      </c>
      <c r="DRS320" s="33" t="s">
        <v>367</v>
      </c>
      <c r="DRT320" s="33" t="s">
        <v>367</v>
      </c>
      <c r="DRU320" s="33" t="s">
        <v>367</v>
      </c>
      <c r="DRV320" s="33" t="s">
        <v>367</v>
      </c>
      <c r="DRW320" s="33" t="s">
        <v>367</v>
      </c>
      <c r="DRX320" s="33" t="s">
        <v>367</v>
      </c>
      <c r="DRY320" s="33" t="s">
        <v>367</v>
      </c>
      <c r="DRZ320" s="33" t="s">
        <v>367</v>
      </c>
      <c r="DSA320" s="33" t="s">
        <v>367</v>
      </c>
      <c r="DSB320" s="33" t="s">
        <v>367</v>
      </c>
      <c r="DSC320" s="33" t="s">
        <v>367</v>
      </c>
      <c r="DSD320" s="33" t="s">
        <v>367</v>
      </c>
      <c r="DSE320" s="33" t="s">
        <v>367</v>
      </c>
      <c r="DSF320" s="33" t="s">
        <v>367</v>
      </c>
      <c r="DSG320" s="33" t="s">
        <v>367</v>
      </c>
      <c r="DSH320" s="33" t="s">
        <v>367</v>
      </c>
      <c r="DSI320" s="33" t="s">
        <v>367</v>
      </c>
      <c r="DSJ320" s="33" t="s">
        <v>367</v>
      </c>
      <c r="DSK320" s="33" t="s">
        <v>367</v>
      </c>
      <c r="DSL320" s="33" t="s">
        <v>367</v>
      </c>
      <c r="DSM320" s="33" t="s">
        <v>367</v>
      </c>
      <c r="DSN320" s="33" t="s">
        <v>367</v>
      </c>
      <c r="DSO320" s="33" t="s">
        <v>367</v>
      </c>
      <c r="DSP320" s="33" t="s">
        <v>367</v>
      </c>
      <c r="DSQ320" s="33" t="s">
        <v>367</v>
      </c>
      <c r="DSR320" s="33" t="s">
        <v>367</v>
      </c>
      <c r="DSS320" s="33" t="s">
        <v>367</v>
      </c>
      <c r="DST320" s="33" t="s">
        <v>367</v>
      </c>
      <c r="DSU320" s="33" t="s">
        <v>367</v>
      </c>
      <c r="DSV320" s="33" t="s">
        <v>367</v>
      </c>
      <c r="DSW320" s="33" t="s">
        <v>367</v>
      </c>
      <c r="DSX320" s="33" t="s">
        <v>367</v>
      </c>
      <c r="DSY320" s="33" t="s">
        <v>367</v>
      </c>
      <c r="DSZ320" s="33" t="s">
        <v>367</v>
      </c>
      <c r="DTA320" s="33" t="s">
        <v>367</v>
      </c>
      <c r="DTB320" s="33" t="s">
        <v>367</v>
      </c>
      <c r="DTC320" s="33" t="s">
        <v>367</v>
      </c>
      <c r="DTD320" s="33" t="s">
        <v>367</v>
      </c>
      <c r="DTE320" s="33" t="s">
        <v>367</v>
      </c>
      <c r="DTF320" s="33" t="s">
        <v>367</v>
      </c>
      <c r="DTG320" s="33" t="s">
        <v>367</v>
      </c>
      <c r="DTH320" s="33" t="s">
        <v>367</v>
      </c>
      <c r="DTI320" s="33" t="s">
        <v>367</v>
      </c>
      <c r="DTJ320" s="33" t="s">
        <v>367</v>
      </c>
      <c r="DTK320" s="33" t="s">
        <v>367</v>
      </c>
      <c r="DTL320" s="33" t="s">
        <v>367</v>
      </c>
      <c r="DTM320" s="33" t="s">
        <v>367</v>
      </c>
      <c r="DTN320" s="33" t="s">
        <v>367</v>
      </c>
      <c r="DTO320" s="33" t="s">
        <v>367</v>
      </c>
      <c r="DTP320" s="33" t="s">
        <v>367</v>
      </c>
      <c r="DTQ320" s="33" t="s">
        <v>367</v>
      </c>
      <c r="DTR320" s="33" t="s">
        <v>367</v>
      </c>
      <c r="DTS320" s="33" t="s">
        <v>367</v>
      </c>
      <c r="DTT320" s="33" t="s">
        <v>367</v>
      </c>
      <c r="DTU320" s="33" t="s">
        <v>367</v>
      </c>
      <c r="DTV320" s="33" t="s">
        <v>367</v>
      </c>
      <c r="DTW320" s="33" t="s">
        <v>367</v>
      </c>
      <c r="DTX320" s="33" t="s">
        <v>367</v>
      </c>
      <c r="DTY320" s="33" t="s">
        <v>367</v>
      </c>
      <c r="DTZ320" s="33" t="s">
        <v>367</v>
      </c>
      <c r="DUA320" s="33" t="s">
        <v>367</v>
      </c>
      <c r="DUB320" s="33" t="s">
        <v>367</v>
      </c>
      <c r="DUC320" s="33" t="s">
        <v>367</v>
      </c>
      <c r="DUD320" s="33" t="s">
        <v>367</v>
      </c>
      <c r="DUE320" s="33" t="s">
        <v>367</v>
      </c>
      <c r="DUF320" s="33" t="s">
        <v>367</v>
      </c>
      <c r="DUG320" s="33" t="s">
        <v>367</v>
      </c>
      <c r="DUH320" s="33" t="s">
        <v>367</v>
      </c>
      <c r="DUI320" s="33" t="s">
        <v>367</v>
      </c>
      <c r="DUJ320" s="33" t="s">
        <v>367</v>
      </c>
      <c r="DUK320" s="33" t="s">
        <v>367</v>
      </c>
      <c r="DUL320" s="33" t="s">
        <v>367</v>
      </c>
      <c r="DUM320" s="33" t="s">
        <v>367</v>
      </c>
      <c r="DUN320" s="33" t="s">
        <v>367</v>
      </c>
      <c r="DUO320" s="33" t="s">
        <v>367</v>
      </c>
      <c r="DUP320" s="33" t="s">
        <v>367</v>
      </c>
      <c r="DUQ320" s="33" t="s">
        <v>367</v>
      </c>
      <c r="DUR320" s="33" t="s">
        <v>367</v>
      </c>
      <c r="DUS320" s="33" t="s">
        <v>367</v>
      </c>
      <c r="DUT320" s="33" t="s">
        <v>367</v>
      </c>
      <c r="DUU320" s="33" t="s">
        <v>367</v>
      </c>
      <c r="DUV320" s="33" t="s">
        <v>367</v>
      </c>
      <c r="DUW320" s="33" t="s">
        <v>367</v>
      </c>
      <c r="DUX320" s="33" t="s">
        <v>367</v>
      </c>
      <c r="DUY320" s="33" t="s">
        <v>367</v>
      </c>
      <c r="DUZ320" s="33" t="s">
        <v>367</v>
      </c>
      <c r="DVA320" s="33" t="s">
        <v>367</v>
      </c>
      <c r="DVB320" s="33" t="s">
        <v>367</v>
      </c>
      <c r="DVC320" s="33" t="s">
        <v>367</v>
      </c>
      <c r="DVD320" s="33" t="s">
        <v>367</v>
      </c>
      <c r="DVE320" s="33" t="s">
        <v>367</v>
      </c>
      <c r="DVF320" s="33" t="s">
        <v>367</v>
      </c>
      <c r="DVG320" s="33" t="s">
        <v>367</v>
      </c>
      <c r="DVH320" s="33" t="s">
        <v>367</v>
      </c>
      <c r="DVI320" s="33" t="s">
        <v>367</v>
      </c>
      <c r="DVJ320" s="33" t="s">
        <v>367</v>
      </c>
      <c r="DVK320" s="33" t="s">
        <v>367</v>
      </c>
      <c r="DVL320" s="33" t="s">
        <v>367</v>
      </c>
      <c r="DVM320" s="33" t="s">
        <v>367</v>
      </c>
      <c r="DVN320" s="33" t="s">
        <v>367</v>
      </c>
      <c r="DVO320" s="33" t="s">
        <v>367</v>
      </c>
      <c r="DVP320" s="33" t="s">
        <v>367</v>
      </c>
      <c r="DVQ320" s="33" t="s">
        <v>367</v>
      </c>
      <c r="DVR320" s="33" t="s">
        <v>367</v>
      </c>
      <c r="DVS320" s="33" t="s">
        <v>367</v>
      </c>
      <c r="DVT320" s="33" t="s">
        <v>367</v>
      </c>
      <c r="DVU320" s="33" t="s">
        <v>367</v>
      </c>
      <c r="DVV320" s="33" t="s">
        <v>367</v>
      </c>
      <c r="DVW320" s="33" t="s">
        <v>367</v>
      </c>
      <c r="DVX320" s="33" t="s">
        <v>367</v>
      </c>
      <c r="DVY320" s="33" t="s">
        <v>367</v>
      </c>
      <c r="DVZ320" s="33" t="s">
        <v>367</v>
      </c>
      <c r="DWA320" s="33" t="s">
        <v>367</v>
      </c>
      <c r="DWB320" s="33" t="s">
        <v>367</v>
      </c>
      <c r="DWC320" s="33" t="s">
        <v>367</v>
      </c>
      <c r="DWD320" s="33" t="s">
        <v>367</v>
      </c>
      <c r="DWE320" s="33" t="s">
        <v>367</v>
      </c>
      <c r="DWF320" s="33" t="s">
        <v>367</v>
      </c>
      <c r="DWG320" s="33" t="s">
        <v>367</v>
      </c>
      <c r="DWH320" s="33" t="s">
        <v>367</v>
      </c>
      <c r="DWI320" s="33" t="s">
        <v>367</v>
      </c>
      <c r="DWJ320" s="33" t="s">
        <v>367</v>
      </c>
      <c r="DWK320" s="33" t="s">
        <v>367</v>
      </c>
      <c r="DWL320" s="33" t="s">
        <v>367</v>
      </c>
      <c r="DWM320" s="33" t="s">
        <v>367</v>
      </c>
      <c r="DWN320" s="33" t="s">
        <v>367</v>
      </c>
      <c r="DWO320" s="33" t="s">
        <v>367</v>
      </c>
      <c r="DWP320" s="33" t="s">
        <v>367</v>
      </c>
      <c r="DWQ320" s="33" t="s">
        <v>367</v>
      </c>
      <c r="DWR320" s="33" t="s">
        <v>367</v>
      </c>
      <c r="DWS320" s="33" t="s">
        <v>367</v>
      </c>
      <c r="DWT320" s="33" t="s">
        <v>367</v>
      </c>
      <c r="DWU320" s="33" t="s">
        <v>367</v>
      </c>
      <c r="DWV320" s="33" t="s">
        <v>367</v>
      </c>
      <c r="DWW320" s="33" t="s">
        <v>367</v>
      </c>
      <c r="DWX320" s="33" t="s">
        <v>367</v>
      </c>
      <c r="DWY320" s="33" t="s">
        <v>367</v>
      </c>
      <c r="DWZ320" s="33" t="s">
        <v>367</v>
      </c>
      <c r="DXA320" s="33" t="s">
        <v>367</v>
      </c>
      <c r="DXB320" s="33" t="s">
        <v>367</v>
      </c>
      <c r="DXC320" s="33" t="s">
        <v>367</v>
      </c>
      <c r="DXD320" s="33" t="s">
        <v>367</v>
      </c>
      <c r="DXE320" s="33" t="s">
        <v>367</v>
      </c>
      <c r="DXF320" s="33" t="s">
        <v>367</v>
      </c>
      <c r="DXG320" s="33" t="s">
        <v>367</v>
      </c>
      <c r="DXH320" s="33" t="s">
        <v>367</v>
      </c>
      <c r="DXI320" s="33" t="s">
        <v>367</v>
      </c>
      <c r="DXJ320" s="33" t="s">
        <v>367</v>
      </c>
      <c r="DXK320" s="33" t="s">
        <v>367</v>
      </c>
      <c r="DXL320" s="33" t="s">
        <v>367</v>
      </c>
      <c r="DXM320" s="33" t="s">
        <v>367</v>
      </c>
      <c r="DXN320" s="33" t="s">
        <v>367</v>
      </c>
      <c r="DXO320" s="33" t="s">
        <v>367</v>
      </c>
      <c r="DXP320" s="33" t="s">
        <v>367</v>
      </c>
      <c r="DXQ320" s="33" t="s">
        <v>367</v>
      </c>
      <c r="DXR320" s="33" t="s">
        <v>367</v>
      </c>
      <c r="DXS320" s="33" t="s">
        <v>367</v>
      </c>
      <c r="DXT320" s="33" t="s">
        <v>367</v>
      </c>
      <c r="DXU320" s="33" t="s">
        <v>367</v>
      </c>
      <c r="DXV320" s="33" t="s">
        <v>367</v>
      </c>
      <c r="DXW320" s="33" t="s">
        <v>367</v>
      </c>
      <c r="DXX320" s="33" t="s">
        <v>367</v>
      </c>
      <c r="DXY320" s="33" t="s">
        <v>367</v>
      </c>
      <c r="DXZ320" s="33" t="s">
        <v>367</v>
      </c>
      <c r="DYA320" s="33" t="s">
        <v>367</v>
      </c>
      <c r="DYB320" s="33" t="s">
        <v>367</v>
      </c>
      <c r="DYC320" s="33" t="s">
        <v>367</v>
      </c>
      <c r="DYD320" s="33" t="s">
        <v>367</v>
      </c>
      <c r="DYE320" s="33" t="s">
        <v>367</v>
      </c>
      <c r="DYF320" s="33" t="s">
        <v>367</v>
      </c>
      <c r="DYG320" s="33" t="s">
        <v>367</v>
      </c>
      <c r="DYH320" s="33" t="s">
        <v>367</v>
      </c>
      <c r="DYI320" s="33" t="s">
        <v>367</v>
      </c>
      <c r="DYJ320" s="33" t="s">
        <v>367</v>
      </c>
      <c r="DYK320" s="33" t="s">
        <v>367</v>
      </c>
      <c r="DYL320" s="33" t="s">
        <v>367</v>
      </c>
      <c r="DYM320" s="33" t="s">
        <v>367</v>
      </c>
      <c r="DYN320" s="33" t="s">
        <v>367</v>
      </c>
      <c r="DYO320" s="33" t="s">
        <v>367</v>
      </c>
      <c r="DYP320" s="33" t="s">
        <v>367</v>
      </c>
      <c r="DYQ320" s="33" t="s">
        <v>367</v>
      </c>
      <c r="DYR320" s="33" t="s">
        <v>367</v>
      </c>
      <c r="DYS320" s="33" t="s">
        <v>367</v>
      </c>
      <c r="DYT320" s="33" t="s">
        <v>367</v>
      </c>
      <c r="DYU320" s="33" t="s">
        <v>367</v>
      </c>
      <c r="DYV320" s="33" t="s">
        <v>367</v>
      </c>
      <c r="DYW320" s="33" t="s">
        <v>367</v>
      </c>
      <c r="DYX320" s="33" t="s">
        <v>367</v>
      </c>
      <c r="DYY320" s="33" t="s">
        <v>367</v>
      </c>
      <c r="DYZ320" s="33" t="s">
        <v>367</v>
      </c>
      <c r="DZA320" s="33" t="s">
        <v>367</v>
      </c>
      <c r="DZB320" s="33" t="s">
        <v>367</v>
      </c>
      <c r="DZC320" s="33" t="s">
        <v>367</v>
      </c>
      <c r="DZD320" s="33" t="s">
        <v>367</v>
      </c>
      <c r="DZE320" s="33" t="s">
        <v>367</v>
      </c>
      <c r="DZF320" s="33" t="s">
        <v>367</v>
      </c>
      <c r="DZG320" s="33" t="s">
        <v>367</v>
      </c>
      <c r="DZH320" s="33" t="s">
        <v>367</v>
      </c>
      <c r="DZI320" s="33" t="s">
        <v>367</v>
      </c>
      <c r="DZJ320" s="33" t="s">
        <v>367</v>
      </c>
      <c r="DZK320" s="33" t="s">
        <v>367</v>
      </c>
      <c r="DZL320" s="33" t="s">
        <v>367</v>
      </c>
      <c r="DZM320" s="33" t="s">
        <v>367</v>
      </c>
      <c r="DZN320" s="33" t="s">
        <v>367</v>
      </c>
      <c r="DZO320" s="33" t="s">
        <v>367</v>
      </c>
      <c r="DZP320" s="33" t="s">
        <v>367</v>
      </c>
      <c r="DZQ320" s="33" t="s">
        <v>367</v>
      </c>
      <c r="DZR320" s="33" t="s">
        <v>367</v>
      </c>
      <c r="DZS320" s="33" t="s">
        <v>367</v>
      </c>
      <c r="DZT320" s="33" t="s">
        <v>367</v>
      </c>
      <c r="DZU320" s="33" t="s">
        <v>367</v>
      </c>
      <c r="DZV320" s="33" t="s">
        <v>367</v>
      </c>
      <c r="DZW320" s="33" t="s">
        <v>367</v>
      </c>
      <c r="DZX320" s="33" t="s">
        <v>367</v>
      </c>
      <c r="DZY320" s="33" t="s">
        <v>367</v>
      </c>
      <c r="DZZ320" s="33" t="s">
        <v>367</v>
      </c>
      <c r="EAA320" s="33" t="s">
        <v>367</v>
      </c>
      <c r="EAB320" s="33" t="s">
        <v>367</v>
      </c>
      <c r="EAC320" s="33" t="s">
        <v>367</v>
      </c>
      <c r="EAD320" s="33" t="s">
        <v>367</v>
      </c>
      <c r="EAE320" s="33" t="s">
        <v>367</v>
      </c>
      <c r="EAF320" s="33" t="s">
        <v>367</v>
      </c>
      <c r="EAG320" s="33" t="s">
        <v>367</v>
      </c>
      <c r="EAH320" s="33" t="s">
        <v>367</v>
      </c>
      <c r="EAI320" s="33" t="s">
        <v>367</v>
      </c>
      <c r="EAJ320" s="33" t="s">
        <v>367</v>
      </c>
      <c r="EAK320" s="33" t="s">
        <v>367</v>
      </c>
      <c r="EAL320" s="33" t="s">
        <v>367</v>
      </c>
      <c r="EAM320" s="33" t="s">
        <v>367</v>
      </c>
      <c r="EAN320" s="33" t="s">
        <v>367</v>
      </c>
      <c r="EAO320" s="33" t="s">
        <v>367</v>
      </c>
      <c r="EAP320" s="33" t="s">
        <v>367</v>
      </c>
      <c r="EAQ320" s="33" t="s">
        <v>367</v>
      </c>
      <c r="EAR320" s="33" t="s">
        <v>367</v>
      </c>
      <c r="EAS320" s="33" t="s">
        <v>367</v>
      </c>
      <c r="EAT320" s="33" t="s">
        <v>367</v>
      </c>
      <c r="EAU320" s="33" t="s">
        <v>367</v>
      </c>
      <c r="EAV320" s="33" t="s">
        <v>367</v>
      </c>
      <c r="EAW320" s="33" t="s">
        <v>367</v>
      </c>
      <c r="EAX320" s="33" t="s">
        <v>367</v>
      </c>
      <c r="EAY320" s="33" t="s">
        <v>367</v>
      </c>
      <c r="EAZ320" s="33" t="s">
        <v>367</v>
      </c>
      <c r="EBA320" s="33" t="s">
        <v>367</v>
      </c>
      <c r="EBB320" s="33" t="s">
        <v>367</v>
      </c>
      <c r="EBC320" s="33" t="s">
        <v>367</v>
      </c>
      <c r="EBD320" s="33" t="s">
        <v>367</v>
      </c>
      <c r="EBE320" s="33" t="s">
        <v>367</v>
      </c>
      <c r="EBF320" s="33" t="s">
        <v>367</v>
      </c>
      <c r="EBG320" s="33" t="s">
        <v>367</v>
      </c>
      <c r="EBH320" s="33" t="s">
        <v>367</v>
      </c>
      <c r="EBI320" s="33" t="s">
        <v>367</v>
      </c>
      <c r="EBJ320" s="33" t="s">
        <v>367</v>
      </c>
      <c r="EBK320" s="33" t="s">
        <v>367</v>
      </c>
      <c r="EBL320" s="33" t="s">
        <v>367</v>
      </c>
      <c r="EBM320" s="33" t="s">
        <v>367</v>
      </c>
      <c r="EBN320" s="33" t="s">
        <v>367</v>
      </c>
      <c r="EBO320" s="33" t="s">
        <v>367</v>
      </c>
      <c r="EBP320" s="33" t="s">
        <v>367</v>
      </c>
      <c r="EBQ320" s="33" t="s">
        <v>367</v>
      </c>
      <c r="EBR320" s="33" t="s">
        <v>367</v>
      </c>
      <c r="EBS320" s="33" t="s">
        <v>367</v>
      </c>
      <c r="EBT320" s="33" t="s">
        <v>367</v>
      </c>
      <c r="EBU320" s="33" t="s">
        <v>367</v>
      </c>
      <c r="EBV320" s="33" t="s">
        <v>367</v>
      </c>
      <c r="EBW320" s="33" t="s">
        <v>367</v>
      </c>
      <c r="EBX320" s="33" t="s">
        <v>367</v>
      </c>
      <c r="EBY320" s="33" t="s">
        <v>367</v>
      </c>
      <c r="EBZ320" s="33" t="s">
        <v>367</v>
      </c>
      <c r="ECA320" s="33" t="s">
        <v>367</v>
      </c>
      <c r="ECB320" s="33" t="s">
        <v>367</v>
      </c>
      <c r="ECC320" s="33" t="s">
        <v>367</v>
      </c>
      <c r="ECD320" s="33" t="s">
        <v>367</v>
      </c>
      <c r="ECE320" s="33" t="s">
        <v>367</v>
      </c>
      <c r="ECF320" s="33" t="s">
        <v>367</v>
      </c>
      <c r="ECG320" s="33" t="s">
        <v>367</v>
      </c>
      <c r="ECH320" s="33" t="s">
        <v>367</v>
      </c>
      <c r="ECI320" s="33" t="s">
        <v>367</v>
      </c>
      <c r="ECJ320" s="33" t="s">
        <v>367</v>
      </c>
      <c r="ECK320" s="33" t="s">
        <v>367</v>
      </c>
      <c r="ECL320" s="33" t="s">
        <v>367</v>
      </c>
      <c r="ECM320" s="33" t="s">
        <v>367</v>
      </c>
      <c r="ECN320" s="33" t="s">
        <v>367</v>
      </c>
      <c r="ECO320" s="33" t="s">
        <v>367</v>
      </c>
      <c r="ECP320" s="33" t="s">
        <v>367</v>
      </c>
      <c r="ECQ320" s="33" t="s">
        <v>367</v>
      </c>
      <c r="ECR320" s="33" t="s">
        <v>367</v>
      </c>
      <c r="ECS320" s="33" t="s">
        <v>367</v>
      </c>
      <c r="ECT320" s="33" t="s">
        <v>367</v>
      </c>
      <c r="ECU320" s="33" t="s">
        <v>367</v>
      </c>
      <c r="ECV320" s="33" t="s">
        <v>367</v>
      </c>
      <c r="ECW320" s="33" t="s">
        <v>367</v>
      </c>
      <c r="ECX320" s="33" t="s">
        <v>367</v>
      </c>
      <c r="ECY320" s="33" t="s">
        <v>367</v>
      </c>
      <c r="ECZ320" s="33" t="s">
        <v>367</v>
      </c>
      <c r="EDA320" s="33" t="s">
        <v>367</v>
      </c>
      <c r="EDB320" s="33" t="s">
        <v>367</v>
      </c>
      <c r="EDC320" s="33" t="s">
        <v>367</v>
      </c>
      <c r="EDD320" s="33" t="s">
        <v>367</v>
      </c>
      <c r="EDE320" s="33" t="s">
        <v>367</v>
      </c>
      <c r="EDF320" s="33" t="s">
        <v>367</v>
      </c>
      <c r="EDG320" s="33" t="s">
        <v>367</v>
      </c>
      <c r="EDH320" s="33" t="s">
        <v>367</v>
      </c>
      <c r="EDI320" s="33" t="s">
        <v>367</v>
      </c>
      <c r="EDJ320" s="33" t="s">
        <v>367</v>
      </c>
      <c r="EDK320" s="33" t="s">
        <v>367</v>
      </c>
      <c r="EDL320" s="33" t="s">
        <v>367</v>
      </c>
      <c r="EDM320" s="33" t="s">
        <v>367</v>
      </c>
      <c r="EDN320" s="33" t="s">
        <v>367</v>
      </c>
      <c r="EDO320" s="33" t="s">
        <v>367</v>
      </c>
      <c r="EDP320" s="33" t="s">
        <v>367</v>
      </c>
      <c r="EDQ320" s="33" t="s">
        <v>367</v>
      </c>
      <c r="EDR320" s="33" t="s">
        <v>367</v>
      </c>
      <c r="EDS320" s="33" t="s">
        <v>367</v>
      </c>
      <c r="EDT320" s="33" t="s">
        <v>367</v>
      </c>
      <c r="EDU320" s="33" t="s">
        <v>367</v>
      </c>
      <c r="EDV320" s="33" t="s">
        <v>367</v>
      </c>
      <c r="EDW320" s="33" t="s">
        <v>367</v>
      </c>
      <c r="EDX320" s="33" t="s">
        <v>367</v>
      </c>
      <c r="EDY320" s="33" t="s">
        <v>367</v>
      </c>
      <c r="EDZ320" s="33" t="s">
        <v>367</v>
      </c>
      <c r="EEA320" s="33" t="s">
        <v>367</v>
      </c>
      <c r="EEB320" s="33" t="s">
        <v>367</v>
      </c>
      <c r="EEC320" s="33" t="s">
        <v>367</v>
      </c>
      <c r="EED320" s="33" t="s">
        <v>367</v>
      </c>
      <c r="EEE320" s="33" t="s">
        <v>367</v>
      </c>
      <c r="EEF320" s="33" t="s">
        <v>367</v>
      </c>
      <c r="EEG320" s="33" t="s">
        <v>367</v>
      </c>
      <c r="EEH320" s="33" t="s">
        <v>367</v>
      </c>
      <c r="EEI320" s="33" t="s">
        <v>367</v>
      </c>
      <c r="EEJ320" s="33" t="s">
        <v>367</v>
      </c>
      <c r="EEK320" s="33" t="s">
        <v>367</v>
      </c>
      <c r="EEL320" s="33" t="s">
        <v>367</v>
      </c>
      <c r="EEM320" s="33" t="s">
        <v>367</v>
      </c>
      <c r="EEN320" s="33" t="s">
        <v>367</v>
      </c>
      <c r="EEO320" s="33" t="s">
        <v>367</v>
      </c>
      <c r="EEP320" s="33" t="s">
        <v>367</v>
      </c>
      <c r="EEQ320" s="33" t="s">
        <v>367</v>
      </c>
      <c r="EER320" s="33" t="s">
        <v>367</v>
      </c>
      <c r="EES320" s="33" t="s">
        <v>367</v>
      </c>
      <c r="EET320" s="33" t="s">
        <v>367</v>
      </c>
      <c r="EEU320" s="33" t="s">
        <v>367</v>
      </c>
      <c r="EEV320" s="33" t="s">
        <v>367</v>
      </c>
      <c r="EEW320" s="33" t="s">
        <v>367</v>
      </c>
      <c r="EEX320" s="33" t="s">
        <v>367</v>
      </c>
      <c r="EEY320" s="33" t="s">
        <v>367</v>
      </c>
      <c r="EEZ320" s="33" t="s">
        <v>367</v>
      </c>
      <c r="EFA320" s="33" t="s">
        <v>367</v>
      </c>
      <c r="EFB320" s="33" t="s">
        <v>367</v>
      </c>
      <c r="EFC320" s="33" t="s">
        <v>367</v>
      </c>
      <c r="EFD320" s="33" t="s">
        <v>367</v>
      </c>
      <c r="EFE320" s="33" t="s">
        <v>367</v>
      </c>
      <c r="EFF320" s="33" t="s">
        <v>367</v>
      </c>
      <c r="EFG320" s="33" t="s">
        <v>367</v>
      </c>
      <c r="EFH320" s="33" t="s">
        <v>367</v>
      </c>
      <c r="EFI320" s="33" t="s">
        <v>367</v>
      </c>
      <c r="EFJ320" s="33" t="s">
        <v>367</v>
      </c>
      <c r="EFK320" s="33" t="s">
        <v>367</v>
      </c>
      <c r="EFL320" s="33" t="s">
        <v>367</v>
      </c>
      <c r="EFM320" s="33" t="s">
        <v>367</v>
      </c>
      <c r="EFN320" s="33" t="s">
        <v>367</v>
      </c>
      <c r="EFO320" s="33" t="s">
        <v>367</v>
      </c>
      <c r="EFP320" s="33" t="s">
        <v>367</v>
      </c>
      <c r="EFQ320" s="33" t="s">
        <v>367</v>
      </c>
      <c r="EFR320" s="33" t="s">
        <v>367</v>
      </c>
      <c r="EFS320" s="33" t="s">
        <v>367</v>
      </c>
      <c r="EFT320" s="33" t="s">
        <v>367</v>
      </c>
      <c r="EFU320" s="33" t="s">
        <v>367</v>
      </c>
      <c r="EFV320" s="33" t="s">
        <v>367</v>
      </c>
      <c r="EFW320" s="33" t="s">
        <v>367</v>
      </c>
      <c r="EFX320" s="33" t="s">
        <v>367</v>
      </c>
      <c r="EFY320" s="33" t="s">
        <v>367</v>
      </c>
      <c r="EFZ320" s="33" t="s">
        <v>367</v>
      </c>
      <c r="EGA320" s="33" t="s">
        <v>367</v>
      </c>
      <c r="EGB320" s="33" t="s">
        <v>367</v>
      </c>
      <c r="EGC320" s="33" t="s">
        <v>367</v>
      </c>
      <c r="EGD320" s="33" t="s">
        <v>367</v>
      </c>
      <c r="EGE320" s="33" t="s">
        <v>367</v>
      </c>
      <c r="EGF320" s="33" t="s">
        <v>367</v>
      </c>
      <c r="EGG320" s="33" t="s">
        <v>367</v>
      </c>
      <c r="EGH320" s="33" t="s">
        <v>367</v>
      </c>
      <c r="EGI320" s="33" t="s">
        <v>367</v>
      </c>
      <c r="EGJ320" s="33" t="s">
        <v>367</v>
      </c>
      <c r="EGK320" s="33" t="s">
        <v>367</v>
      </c>
      <c r="EGL320" s="33" t="s">
        <v>367</v>
      </c>
      <c r="EGM320" s="33" t="s">
        <v>367</v>
      </c>
      <c r="EGN320" s="33" t="s">
        <v>367</v>
      </c>
      <c r="EGO320" s="33" t="s">
        <v>367</v>
      </c>
      <c r="EGP320" s="33" t="s">
        <v>367</v>
      </c>
      <c r="EGQ320" s="33" t="s">
        <v>367</v>
      </c>
      <c r="EGR320" s="33" t="s">
        <v>367</v>
      </c>
      <c r="EGS320" s="33" t="s">
        <v>367</v>
      </c>
      <c r="EGT320" s="33" t="s">
        <v>367</v>
      </c>
      <c r="EGU320" s="33" t="s">
        <v>367</v>
      </c>
      <c r="EGV320" s="33" t="s">
        <v>367</v>
      </c>
      <c r="EGW320" s="33" t="s">
        <v>367</v>
      </c>
      <c r="EGX320" s="33" t="s">
        <v>367</v>
      </c>
      <c r="EGY320" s="33" t="s">
        <v>367</v>
      </c>
      <c r="EGZ320" s="33" t="s">
        <v>367</v>
      </c>
      <c r="EHA320" s="33" t="s">
        <v>367</v>
      </c>
      <c r="EHB320" s="33" t="s">
        <v>367</v>
      </c>
      <c r="EHC320" s="33" t="s">
        <v>367</v>
      </c>
      <c r="EHD320" s="33" t="s">
        <v>367</v>
      </c>
      <c r="EHE320" s="33" t="s">
        <v>367</v>
      </c>
      <c r="EHF320" s="33" t="s">
        <v>367</v>
      </c>
      <c r="EHG320" s="33" t="s">
        <v>367</v>
      </c>
      <c r="EHH320" s="33" t="s">
        <v>367</v>
      </c>
      <c r="EHI320" s="33" t="s">
        <v>367</v>
      </c>
      <c r="EHJ320" s="33" t="s">
        <v>367</v>
      </c>
      <c r="EHK320" s="33" t="s">
        <v>367</v>
      </c>
      <c r="EHL320" s="33" t="s">
        <v>367</v>
      </c>
      <c r="EHM320" s="33" t="s">
        <v>367</v>
      </c>
      <c r="EHN320" s="33" t="s">
        <v>367</v>
      </c>
      <c r="EHO320" s="33" t="s">
        <v>367</v>
      </c>
      <c r="EHP320" s="33" t="s">
        <v>367</v>
      </c>
      <c r="EHQ320" s="33" t="s">
        <v>367</v>
      </c>
      <c r="EHR320" s="33" t="s">
        <v>367</v>
      </c>
      <c r="EHS320" s="33" t="s">
        <v>367</v>
      </c>
      <c r="EHT320" s="33" t="s">
        <v>367</v>
      </c>
      <c r="EHU320" s="33" t="s">
        <v>367</v>
      </c>
      <c r="EHV320" s="33" t="s">
        <v>367</v>
      </c>
      <c r="EHW320" s="33" t="s">
        <v>367</v>
      </c>
      <c r="EHX320" s="33" t="s">
        <v>367</v>
      </c>
      <c r="EHY320" s="33" t="s">
        <v>367</v>
      </c>
      <c r="EHZ320" s="33" t="s">
        <v>367</v>
      </c>
      <c r="EIA320" s="33" t="s">
        <v>367</v>
      </c>
      <c r="EIB320" s="33" t="s">
        <v>367</v>
      </c>
      <c r="EIC320" s="33" t="s">
        <v>367</v>
      </c>
      <c r="EID320" s="33" t="s">
        <v>367</v>
      </c>
      <c r="EIE320" s="33" t="s">
        <v>367</v>
      </c>
      <c r="EIF320" s="33" t="s">
        <v>367</v>
      </c>
      <c r="EIG320" s="33" t="s">
        <v>367</v>
      </c>
      <c r="EIH320" s="33" t="s">
        <v>367</v>
      </c>
      <c r="EII320" s="33" t="s">
        <v>367</v>
      </c>
      <c r="EIJ320" s="33" t="s">
        <v>367</v>
      </c>
      <c r="EIK320" s="33" t="s">
        <v>367</v>
      </c>
      <c r="EIL320" s="33" t="s">
        <v>367</v>
      </c>
      <c r="EIM320" s="33" t="s">
        <v>367</v>
      </c>
      <c r="EIN320" s="33" t="s">
        <v>367</v>
      </c>
      <c r="EIO320" s="33" t="s">
        <v>367</v>
      </c>
      <c r="EIP320" s="33" t="s">
        <v>367</v>
      </c>
      <c r="EIQ320" s="33" t="s">
        <v>367</v>
      </c>
      <c r="EIR320" s="33" t="s">
        <v>367</v>
      </c>
      <c r="EIS320" s="33" t="s">
        <v>367</v>
      </c>
      <c r="EIT320" s="33" t="s">
        <v>367</v>
      </c>
      <c r="EIU320" s="33" t="s">
        <v>367</v>
      </c>
      <c r="EIV320" s="33" t="s">
        <v>367</v>
      </c>
      <c r="EIW320" s="33" t="s">
        <v>367</v>
      </c>
      <c r="EIX320" s="33" t="s">
        <v>367</v>
      </c>
      <c r="EIY320" s="33" t="s">
        <v>367</v>
      </c>
      <c r="EIZ320" s="33" t="s">
        <v>367</v>
      </c>
      <c r="EJA320" s="33" t="s">
        <v>367</v>
      </c>
      <c r="EJB320" s="33" t="s">
        <v>367</v>
      </c>
      <c r="EJC320" s="33" t="s">
        <v>367</v>
      </c>
      <c r="EJD320" s="33" t="s">
        <v>367</v>
      </c>
      <c r="EJE320" s="33" t="s">
        <v>367</v>
      </c>
      <c r="EJF320" s="33" t="s">
        <v>367</v>
      </c>
      <c r="EJG320" s="33" t="s">
        <v>367</v>
      </c>
      <c r="EJH320" s="33" t="s">
        <v>367</v>
      </c>
      <c r="EJI320" s="33" t="s">
        <v>367</v>
      </c>
      <c r="EJJ320" s="33" t="s">
        <v>367</v>
      </c>
      <c r="EJK320" s="33" t="s">
        <v>367</v>
      </c>
      <c r="EJL320" s="33" t="s">
        <v>367</v>
      </c>
      <c r="EJM320" s="33" t="s">
        <v>367</v>
      </c>
      <c r="EJN320" s="33" t="s">
        <v>367</v>
      </c>
      <c r="EJO320" s="33" t="s">
        <v>367</v>
      </c>
      <c r="EJP320" s="33" t="s">
        <v>367</v>
      </c>
      <c r="EJQ320" s="33" t="s">
        <v>367</v>
      </c>
      <c r="EJR320" s="33" t="s">
        <v>367</v>
      </c>
      <c r="EJS320" s="33" t="s">
        <v>367</v>
      </c>
      <c r="EJT320" s="33" t="s">
        <v>367</v>
      </c>
      <c r="EJU320" s="33" t="s">
        <v>367</v>
      </c>
      <c r="EJV320" s="33" t="s">
        <v>367</v>
      </c>
      <c r="EJW320" s="33" t="s">
        <v>367</v>
      </c>
      <c r="EJX320" s="33" t="s">
        <v>367</v>
      </c>
      <c r="EJY320" s="33" t="s">
        <v>367</v>
      </c>
      <c r="EJZ320" s="33" t="s">
        <v>367</v>
      </c>
      <c r="EKA320" s="33" t="s">
        <v>367</v>
      </c>
      <c r="EKB320" s="33" t="s">
        <v>367</v>
      </c>
      <c r="EKC320" s="33" t="s">
        <v>367</v>
      </c>
      <c r="EKD320" s="33" t="s">
        <v>367</v>
      </c>
      <c r="EKE320" s="33" t="s">
        <v>367</v>
      </c>
      <c r="EKF320" s="33" t="s">
        <v>367</v>
      </c>
      <c r="EKG320" s="33" t="s">
        <v>367</v>
      </c>
      <c r="EKH320" s="33" t="s">
        <v>367</v>
      </c>
      <c r="EKI320" s="33" t="s">
        <v>367</v>
      </c>
      <c r="EKJ320" s="33" t="s">
        <v>367</v>
      </c>
      <c r="EKK320" s="33" t="s">
        <v>367</v>
      </c>
      <c r="EKL320" s="33" t="s">
        <v>367</v>
      </c>
      <c r="EKM320" s="33" t="s">
        <v>367</v>
      </c>
      <c r="EKN320" s="33" t="s">
        <v>367</v>
      </c>
      <c r="EKO320" s="33" t="s">
        <v>367</v>
      </c>
      <c r="EKP320" s="33" t="s">
        <v>367</v>
      </c>
      <c r="EKQ320" s="33" t="s">
        <v>367</v>
      </c>
      <c r="EKR320" s="33" t="s">
        <v>367</v>
      </c>
      <c r="EKS320" s="33" t="s">
        <v>367</v>
      </c>
      <c r="EKT320" s="33" t="s">
        <v>367</v>
      </c>
      <c r="EKU320" s="33" t="s">
        <v>367</v>
      </c>
      <c r="EKV320" s="33" t="s">
        <v>367</v>
      </c>
      <c r="EKW320" s="33" t="s">
        <v>367</v>
      </c>
      <c r="EKX320" s="33" t="s">
        <v>367</v>
      </c>
      <c r="EKY320" s="33" t="s">
        <v>367</v>
      </c>
      <c r="EKZ320" s="33" t="s">
        <v>367</v>
      </c>
      <c r="ELA320" s="33" t="s">
        <v>367</v>
      </c>
      <c r="ELB320" s="33" t="s">
        <v>367</v>
      </c>
      <c r="ELC320" s="33" t="s">
        <v>367</v>
      </c>
      <c r="ELD320" s="33" t="s">
        <v>367</v>
      </c>
      <c r="ELE320" s="33" t="s">
        <v>367</v>
      </c>
      <c r="ELF320" s="33" t="s">
        <v>367</v>
      </c>
      <c r="ELG320" s="33" t="s">
        <v>367</v>
      </c>
      <c r="ELH320" s="33" t="s">
        <v>367</v>
      </c>
      <c r="ELI320" s="33" t="s">
        <v>367</v>
      </c>
      <c r="ELJ320" s="33" t="s">
        <v>367</v>
      </c>
      <c r="ELK320" s="33" t="s">
        <v>367</v>
      </c>
      <c r="ELL320" s="33" t="s">
        <v>367</v>
      </c>
      <c r="ELM320" s="33" t="s">
        <v>367</v>
      </c>
      <c r="ELN320" s="33" t="s">
        <v>367</v>
      </c>
      <c r="ELO320" s="33" t="s">
        <v>367</v>
      </c>
      <c r="ELP320" s="33" t="s">
        <v>367</v>
      </c>
      <c r="ELQ320" s="33" t="s">
        <v>367</v>
      </c>
      <c r="ELR320" s="33" t="s">
        <v>367</v>
      </c>
      <c r="ELS320" s="33" t="s">
        <v>367</v>
      </c>
      <c r="ELT320" s="33" t="s">
        <v>367</v>
      </c>
      <c r="ELU320" s="33" t="s">
        <v>367</v>
      </c>
      <c r="ELV320" s="33" t="s">
        <v>367</v>
      </c>
      <c r="ELW320" s="33" t="s">
        <v>367</v>
      </c>
      <c r="ELX320" s="33" t="s">
        <v>367</v>
      </c>
      <c r="ELY320" s="33" t="s">
        <v>367</v>
      </c>
      <c r="ELZ320" s="33" t="s">
        <v>367</v>
      </c>
      <c r="EMA320" s="33" t="s">
        <v>367</v>
      </c>
      <c r="EMB320" s="33" t="s">
        <v>367</v>
      </c>
      <c r="EMC320" s="33" t="s">
        <v>367</v>
      </c>
      <c r="EMD320" s="33" t="s">
        <v>367</v>
      </c>
      <c r="EME320" s="33" t="s">
        <v>367</v>
      </c>
      <c r="EMF320" s="33" t="s">
        <v>367</v>
      </c>
      <c r="EMG320" s="33" t="s">
        <v>367</v>
      </c>
      <c r="EMH320" s="33" t="s">
        <v>367</v>
      </c>
      <c r="EMI320" s="33" t="s">
        <v>367</v>
      </c>
      <c r="EMJ320" s="33" t="s">
        <v>367</v>
      </c>
      <c r="EMK320" s="33" t="s">
        <v>367</v>
      </c>
      <c r="EML320" s="33" t="s">
        <v>367</v>
      </c>
      <c r="EMM320" s="33" t="s">
        <v>367</v>
      </c>
      <c r="EMN320" s="33" t="s">
        <v>367</v>
      </c>
      <c r="EMO320" s="33" t="s">
        <v>367</v>
      </c>
      <c r="EMP320" s="33" t="s">
        <v>367</v>
      </c>
      <c r="EMQ320" s="33" t="s">
        <v>367</v>
      </c>
      <c r="EMR320" s="33" t="s">
        <v>367</v>
      </c>
      <c r="EMS320" s="33" t="s">
        <v>367</v>
      </c>
      <c r="EMT320" s="33" t="s">
        <v>367</v>
      </c>
      <c r="EMU320" s="33" t="s">
        <v>367</v>
      </c>
      <c r="EMV320" s="33" t="s">
        <v>367</v>
      </c>
      <c r="EMW320" s="33" t="s">
        <v>367</v>
      </c>
      <c r="EMX320" s="33" t="s">
        <v>367</v>
      </c>
      <c r="EMY320" s="33" t="s">
        <v>367</v>
      </c>
      <c r="EMZ320" s="33" t="s">
        <v>367</v>
      </c>
      <c r="ENA320" s="33" t="s">
        <v>367</v>
      </c>
      <c r="ENB320" s="33" t="s">
        <v>367</v>
      </c>
      <c r="ENC320" s="33" t="s">
        <v>367</v>
      </c>
      <c r="END320" s="33" t="s">
        <v>367</v>
      </c>
      <c r="ENE320" s="33" t="s">
        <v>367</v>
      </c>
      <c r="ENF320" s="33" t="s">
        <v>367</v>
      </c>
      <c r="ENG320" s="33" t="s">
        <v>367</v>
      </c>
      <c r="ENH320" s="33" t="s">
        <v>367</v>
      </c>
      <c r="ENI320" s="33" t="s">
        <v>367</v>
      </c>
      <c r="ENJ320" s="33" t="s">
        <v>367</v>
      </c>
      <c r="ENK320" s="33" t="s">
        <v>367</v>
      </c>
      <c r="ENL320" s="33" t="s">
        <v>367</v>
      </c>
      <c r="ENM320" s="33" t="s">
        <v>367</v>
      </c>
      <c r="ENN320" s="33" t="s">
        <v>367</v>
      </c>
      <c r="ENO320" s="33" t="s">
        <v>367</v>
      </c>
      <c r="ENP320" s="33" t="s">
        <v>367</v>
      </c>
      <c r="ENQ320" s="33" t="s">
        <v>367</v>
      </c>
      <c r="ENR320" s="33" t="s">
        <v>367</v>
      </c>
      <c r="ENS320" s="33" t="s">
        <v>367</v>
      </c>
      <c r="ENT320" s="33" t="s">
        <v>367</v>
      </c>
      <c r="ENU320" s="33" t="s">
        <v>367</v>
      </c>
      <c r="ENV320" s="33" t="s">
        <v>367</v>
      </c>
      <c r="ENW320" s="33" t="s">
        <v>367</v>
      </c>
      <c r="ENX320" s="33" t="s">
        <v>367</v>
      </c>
      <c r="ENY320" s="33" t="s">
        <v>367</v>
      </c>
      <c r="ENZ320" s="33" t="s">
        <v>367</v>
      </c>
      <c r="EOA320" s="33" t="s">
        <v>367</v>
      </c>
      <c r="EOB320" s="33" t="s">
        <v>367</v>
      </c>
      <c r="EOC320" s="33" t="s">
        <v>367</v>
      </c>
      <c r="EOD320" s="33" t="s">
        <v>367</v>
      </c>
      <c r="EOE320" s="33" t="s">
        <v>367</v>
      </c>
      <c r="EOF320" s="33" t="s">
        <v>367</v>
      </c>
      <c r="EOG320" s="33" t="s">
        <v>367</v>
      </c>
      <c r="EOH320" s="33" t="s">
        <v>367</v>
      </c>
      <c r="EOI320" s="33" t="s">
        <v>367</v>
      </c>
      <c r="EOJ320" s="33" t="s">
        <v>367</v>
      </c>
      <c r="EOK320" s="33" t="s">
        <v>367</v>
      </c>
      <c r="EOL320" s="33" t="s">
        <v>367</v>
      </c>
      <c r="EOM320" s="33" t="s">
        <v>367</v>
      </c>
      <c r="EON320" s="33" t="s">
        <v>367</v>
      </c>
      <c r="EOO320" s="33" t="s">
        <v>367</v>
      </c>
      <c r="EOP320" s="33" t="s">
        <v>367</v>
      </c>
      <c r="EOQ320" s="33" t="s">
        <v>367</v>
      </c>
      <c r="EOR320" s="33" t="s">
        <v>367</v>
      </c>
      <c r="EOS320" s="33" t="s">
        <v>367</v>
      </c>
      <c r="EOT320" s="33" t="s">
        <v>367</v>
      </c>
      <c r="EOU320" s="33" t="s">
        <v>367</v>
      </c>
      <c r="EOV320" s="33" t="s">
        <v>367</v>
      </c>
      <c r="EOW320" s="33" t="s">
        <v>367</v>
      </c>
      <c r="EOX320" s="33" t="s">
        <v>367</v>
      </c>
      <c r="EOY320" s="33" t="s">
        <v>367</v>
      </c>
      <c r="EOZ320" s="33" t="s">
        <v>367</v>
      </c>
      <c r="EPA320" s="33" t="s">
        <v>367</v>
      </c>
      <c r="EPB320" s="33" t="s">
        <v>367</v>
      </c>
      <c r="EPC320" s="33" t="s">
        <v>367</v>
      </c>
      <c r="EPD320" s="33" t="s">
        <v>367</v>
      </c>
      <c r="EPE320" s="33" t="s">
        <v>367</v>
      </c>
      <c r="EPF320" s="33" t="s">
        <v>367</v>
      </c>
      <c r="EPG320" s="33" t="s">
        <v>367</v>
      </c>
      <c r="EPH320" s="33" t="s">
        <v>367</v>
      </c>
      <c r="EPI320" s="33" t="s">
        <v>367</v>
      </c>
      <c r="EPJ320" s="33" t="s">
        <v>367</v>
      </c>
      <c r="EPK320" s="33" t="s">
        <v>367</v>
      </c>
      <c r="EPL320" s="33" t="s">
        <v>367</v>
      </c>
      <c r="EPM320" s="33" t="s">
        <v>367</v>
      </c>
      <c r="EPN320" s="33" t="s">
        <v>367</v>
      </c>
      <c r="EPO320" s="33" t="s">
        <v>367</v>
      </c>
      <c r="EPP320" s="33" t="s">
        <v>367</v>
      </c>
      <c r="EPQ320" s="33" t="s">
        <v>367</v>
      </c>
      <c r="EPR320" s="33" t="s">
        <v>367</v>
      </c>
      <c r="EPS320" s="33" t="s">
        <v>367</v>
      </c>
      <c r="EPT320" s="33" t="s">
        <v>367</v>
      </c>
      <c r="EPU320" s="33" t="s">
        <v>367</v>
      </c>
      <c r="EPV320" s="33" t="s">
        <v>367</v>
      </c>
      <c r="EPW320" s="33" t="s">
        <v>367</v>
      </c>
      <c r="EPX320" s="33" t="s">
        <v>367</v>
      </c>
      <c r="EPY320" s="33" t="s">
        <v>367</v>
      </c>
      <c r="EPZ320" s="33" t="s">
        <v>367</v>
      </c>
      <c r="EQA320" s="33" t="s">
        <v>367</v>
      </c>
      <c r="EQB320" s="33" t="s">
        <v>367</v>
      </c>
      <c r="EQC320" s="33" t="s">
        <v>367</v>
      </c>
      <c r="EQD320" s="33" t="s">
        <v>367</v>
      </c>
      <c r="EQE320" s="33" t="s">
        <v>367</v>
      </c>
      <c r="EQF320" s="33" t="s">
        <v>367</v>
      </c>
      <c r="EQG320" s="33" t="s">
        <v>367</v>
      </c>
      <c r="EQH320" s="33" t="s">
        <v>367</v>
      </c>
      <c r="EQI320" s="33" t="s">
        <v>367</v>
      </c>
      <c r="EQJ320" s="33" t="s">
        <v>367</v>
      </c>
      <c r="EQK320" s="33" t="s">
        <v>367</v>
      </c>
      <c r="EQL320" s="33" t="s">
        <v>367</v>
      </c>
      <c r="EQM320" s="33" t="s">
        <v>367</v>
      </c>
      <c r="EQN320" s="33" t="s">
        <v>367</v>
      </c>
      <c r="EQO320" s="33" t="s">
        <v>367</v>
      </c>
      <c r="EQP320" s="33" t="s">
        <v>367</v>
      </c>
      <c r="EQQ320" s="33" t="s">
        <v>367</v>
      </c>
      <c r="EQR320" s="33" t="s">
        <v>367</v>
      </c>
      <c r="EQS320" s="33" t="s">
        <v>367</v>
      </c>
      <c r="EQT320" s="33" t="s">
        <v>367</v>
      </c>
      <c r="EQU320" s="33" t="s">
        <v>367</v>
      </c>
      <c r="EQV320" s="33" t="s">
        <v>367</v>
      </c>
      <c r="EQW320" s="33" t="s">
        <v>367</v>
      </c>
      <c r="EQX320" s="33" t="s">
        <v>367</v>
      </c>
      <c r="EQY320" s="33" t="s">
        <v>367</v>
      </c>
      <c r="EQZ320" s="33" t="s">
        <v>367</v>
      </c>
      <c r="ERA320" s="33" t="s">
        <v>367</v>
      </c>
      <c r="ERB320" s="33" t="s">
        <v>367</v>
      </c>
      <c r="ERC320" s="33" t="s">
        <v>367</v>
      </c>
      <c r="ERD320" s="33" t="s">
        <v>367</v>
      </c>
      <c r="ERE320" s="33" t="s">
        <v>367</v>
      </c>
      <c r="ERF320" s="33" t="s">
        <v>367</v>
      </c>
      <c r="ERG320" s="33" t="s">
        <v>367</v>
      </c>
      <c r="ERH320" s="33" t="s">
        <v>367</v>
      </c>
      <c r="ERI320" s="33" t="s">
        <v>367</v>
      </c>
      <c r="ERJ320" s="33" t="s">
        <v>367</v>
      </c>
      <c r="ERK320" s="33" t="s">
        <v>367</v>
      </c>
      <c r="ERL320" s="33" t="s">
        <v>367</v>
      </c>
      <c r="ERM320" s="33" t="s">
        <v>367</v>
      </c>
      <c r="ERN320" s="33" t="s">
        <v>367</v>
      </c>
      <c r="ERO320" s="33" t="s">
        <v>367</v>
      </c>
      <c r="ERP320" s="33" t="s">
        <v>367</v>
      </c>
      <c r="ERQ320" s="33" t="s">
        <v>367</v>
      </c>
      <c r="ERR320" s="33" t="s">
        <v>367</v>
      </c>
      <c r="ERS320" s="33" t="s">
        <v>367</v>
      </c>
      <c r="ERT320" s="33" t="s">
        <v>367</v>
      </c>
      <c r="ERU320" s="33" t="s">
        <v>367</v>
      </c>
      <c r="ERV320" s="33" t="s">
        <v>367</v>
      </c>
      <c r="ERW320" s="33" t="s">
        <v>367</v>
      </c>
      <c r="ERX320" s="33" t="s">
        <v>367</v>
      </c>
      <c r="ERY320" s="33" t="s">
        <v>367</v>
      </c>
      <c r="ERZ320" s="33" t="s">
        <v>367</v>
      </c>
      <c r="ESA320" s="33" t="s">
        <v>367</v>
      </c>
      <c r="ESB320" s="33" t="s">
        <v>367</v>
      </c>
      <c r="ESC320" s="33" t="s">
        <v>367</v>
      </c>
      <c r="ESD320" s="33" t="s">
        <v>367</v>
      </c>
      <c r="ESE320" s="33" t="s">
        <v>367</v>
      </c>
      <c r="ESF320" s="33" t="s">
        <v>367</v>
      </c>
      <c r="ESG320" s="33" t="s">
        <v>367</v>
      </c>
      <c r="ESH320" s="33" t="s">
        <v>367</v>
      </c>
      <c r="ESI320" s="33" t="s">
        <v>367</v>
      </c>
      <c r="ESJ320" s="33" t="s">
        <v>367</v>
      </c>
      <c r="ESK320" s="33" t="s">
        <v>367</v>
      </c>
      <c r="ESL320" s="33" t="s">
        <v>367</v>
      </c>
      <c r="ESM320" s="33" t="s">
        <v>367</v>
      </c>
      <c r="ESN320" s="33" t="s">
        <v>367</v>
      </c>
      <c r="ESO320" s="33" t="s">
        <v>367</v>
      </c>
      <c r="ESP320" s="33" t="s">
        <v>367</v>
      </c>
      <c r="ESQ320" s="33" t="s">
        <v>367</v>
      </c>
      <c r="ESR320" s="33" t="s">
        <v>367</v>
      </c>
      <c r="ESS320" s="33" t="s">
        <v>367</v>
      </c>
      <c r="EST320" s="33" t="s">
        <v>367</v>
      </c>
      <c r="ESU320" s="33" t="s">
        <v>367</v>
      </c>
      <c r="ESV320" s="33" t="s">
        <v>367</v>
      </c>
      <c r="ESW320" s="33" t="s">
        <v>367</v>
      </c>
      <c r="ESX320" s="33" t="s">
        <v>367</v>
      </c>
      <c r="ESY320" s="33" t="s">
        <v>367</v>
      </c>
      <c r="ESZ320" s="33" t="s">
        <v>367</v>
      </c>
      <c r="ETA320" s="33" t="s">
        <v>367</v>
      </c>
      <c r="ETB320" s="33" t="s">
        <v>367</v>
      </c>
      <c r="ETC320" s="33" t="s">
        <v>367</v>
      </c>
      <c r="ETD320" s="33" t="s">
        <v>367</v>
      </c>
      <c r="ETE320" s="33" t="s">
        <v>367</v>
      </c>
      <c r="ETF320" s="33" t="s">
        <v>367</v>
      </c>
      <c r="ETG320" s="33" t="s">
        <v>367</v>
      </c>
      <c r="ETH320" s="33" t="s">
        <v>367</v>
      </c>
      <c r="ETI320" s="33" t="s">
        <v>367</v>
      </c>
      <c r="ETJ320" s="33" t="s">
        <v>367</v>
      </c>
      <c r="ETK320" s="33" t="s">
        <v>367</v>
      </c>
      <c r="ETL320" s="33" t="s">
        <v>367</v>
      </c>
      <c r="ETM320" s="33" t="s">
        <v>367</v>
      </c>
      <c r="ETN320" s="33" t="s">
        <v>367</v>
      </c>
      <c r="ETO320" s="33" t="s">
        <v>367</v>
      </c>
      <c r="ETP320" s="33" t="s">
        <v>367</v>
      </c>
      <c r="ETQ320" s="33" t="s">
        <v>367</v>
      </c>
      <c r="ETR320" s="33" t="s">
        <v>367</v>
      </c>
      <c r="ETS320" s="33" t="s">
        <v>367</v>
      </c>
      <c r="ETT320" s="33" t="s">
        <v>367</v>
      </c>
      <c r="ETU320" s="33" t="s">
        <v>367</v>
      </c>
      <c r="ETV320" s="33" t="s">
        <v>367</v>
      </c>
      <c r="ETW320" s="33" t="s">
        <v>367</v>
      </c>
      <c r="ETX320" s="33" t="s">
        <v>367</v>
      </c>
      <c r="ETY320" s="33" t="s">
        <v>367</v>
      </c>
      <c r="ETZ320" s="33" t="s">
        <v>367</v>
      </c>
      <c r="EUA320" s="33" t="s">
        <v>367</v>
      </c>
      <c r="EUB320" s="33" t="s">
        <v>367</v>
      </c>
      <c r="EUC320" s="33" t="s">
        <v>367</v>
      </c>
      <c r="EUD320" s="33" t="s">
        <v>367</v>
      </c>
      <c r="EUE320" s="33" t="s">
        <v>367</v>
      </c>
      <c r="EUF320" s="33" t="s">
        <v>367</v>
      </c>
      <c r="EUG320" s="33" t="s">
        <v>367</v>
      </c>
      <c r="EUH320" s="33" t="s">
        <v>367</v>
      </c>
      <c r="EUI320" s="33" t="s">
        <v>367</v>
      </c>
      <c r="EUJ320" s="33" t="s">
        <v>367</v>
      </c>
      <c r="EUK320" s="33" t="s">
        <v>367</v>
      </c>
      <c r="EUL320" s="33" t="s">
        <v>367</v>
      </c>
      <c r="EUM320" s="33" t="s">
        <v>367</v>
      </c>
      <c r="EUN320" s="33" t="s">
        <v>367</v>
      </c>
      <c r="EUO320" s="33" t="s">
        <v>367</v>
      </c>
      <c r="EUP320" s="33" t="s">
        <v>367</v>
      </c>
      <c r="EUQ320" s="33" t="s">
        <v>367</v>
      </c>
      <c r="EUR320" s="33" t="s">
        <v>367</v>
      </c>
      <c r="EUS320" s="33" t="s">
        <v>367</v>
      </c>
      <c r="EUT320" s="33" t="s">
        <v>367</v>
      </c>
      <c r="EUU320" s="33" t="s">
        <v>367</v>
      </c>
      <c r="EUV320" s="33" t="s">
        <v>367</v>
      </c>
      <c r="EUW320" s="33" t="s">
        <v>367</v>
      </c>
      <c r="EUX320" s="33" t="s">
        <v>367</v>
      </c>
      <c r="EUY320" s="33" t="s">
        <v>367</v>
      </c>
      <c r="EUZ320" s="33" t="s">
        <v>367</v>
      </c>
      <c r="EVA320" s="33" t="s">
        <v>367</v>
      </c>
      <c r="EVB320" s="33" t="s">
        <v>367</v>
      </c>
      <c r="EVC320" s="33" t="s">
        <v>367</v>
      </c>
      <c r="EVD320" s="33" t="s">
        <v>367</v>
      </c>
      <c r="EVE320" s="33" t="s">
        <v>367</v>
      </c>
      <c r="EVF320" s="33" t="s">
        <v>367</v>
      </c>
      <c r="EVG320" s="33" t="s">
        <v>367</v>
      </c>
      <c r="EVH320" s="33" t="s">
        <v>367</v>
      </c>
      <c r="EVI320" s="33" t="s">
        <v>367</v>
      </c>
      <c r="EVJ320" s="33" t="s">
        <v>367</v>
      </c>
      <c r="EVK320" s="33" t="s">
        <v>367</v>
      </c>
      <c r="EVL320" s="33" t="s">
        <v>367</v>
      </c>
      <c r="EVM320" s="33" t="s">
        <v>367</v>
      </c>
      <c r="EVN320" s="33" t="s">
        <v>367</v>
      </c>
      <c r="EVO320" s="33" t="s">
        <v>367</v>
      </c>
      <c r="EVP320" s="33" t="s">
        <v>367</v>
      </c>
      <c r="EVQ320" s="33" t="s">
        <v>367</v>
      </c>
      <c r="EVR320" s="33" t="s">
        <v>367</v>
      </c>
      <c r="EVS320" s="33" t="s">
        <v>367</v>
      </c>
      <c r="EVT320" s="33" t="s">
        <v>367</v>
      </c>
      <c r="EVU320" s="33" t="s">
        <v>367</v>
      </c>
      <c r="EVV320" s="33" t="s">
        <v>367</v>
      </c>
      <c r="EVW320" s="33" t="s">
        <v>367</v>
      </c>
      <c r="EVX320" s="33" t="s">
        <v>367</v>
      </c>
      <c r="EVY320" s="33" t="s">
        <v>367</v>
      </c>
      <c r="EVZ320" s="33" t="s">
        <v>367</v>
      </c>
      <c r="EWA320" s="33" t="s">
        <v>367</v>
      </c>
      <c r="EWB320" s="33" t="s">
        <v>367</v>
      </c>
      <c r="EWC320" s="33" t="s">
        <v>367</v>
      </c>
      <c r="EWD320" s="33" t="s">
        <v>367</v>
      </c>
      <c r="EWE320" s="33" t="s">
        <v>367</v>
      </c>
      <c r="EWF320" s="33" t="s">
        <v>367</v>
      </c>
      <c r="EWG320" s="33" t="s">
        <v>367</v>
      </c>
      <c r="EWH320" s="33" t="s">
        <v>367</v>
      </c>
      <c r="EWI320" s="33" t="s">
        <v>367</v>
      </c>
      <c r="EWJ320" s="33" t="s">
        <v>367</v>
      </c>
      <c r="EWK320" s="33" t="s">
        <v>367</v>
      </c>
      <c r="EWL320" s="33" t="s">
        <v>367</v>
      </c>
      <c r="EWM320" s="33" t="s">
        <v>367</v>
      </c>
      <c r="EWN320" s="33" t="s">
        <v>367</v>
      </c>
      <c r="EWO320" s="33" t="s">
        <v>367</v>
      </c>
      <c r="EWP320" s="33" t="s">
        <v>367</v>
      </c>
      <c r="EWQ320" s="33" t="s">
        <v>367</v>
      </c>
      <c r="EWR320" s="33" t="s">
        <v>367</v>
      </c>
      <c r="EWS320" s="33" t="s">
        <v>367</v>
      </c>
      <c r="EWT320" s="33" t="s">
        <v>367</v>
      </c>
      <c r="EWU320" s="33" t="s">
        <v>367</v>
      </c>
      <c r="EWV320" s="33" t="s">
        <v>367</v>
      </c>
      <c r="EWW320" s="33" t="s">
        <v>367</v>
      </c>
      <c r="EWX320" s="33" t="s">
        <v>367</v>
      </c>
      <c r="EWY320" s="33" t="s">
        <v>367</v>
      </c>
      <c r="EWZ320" s="33" t="s">
        <v>367</v>
      </c>
      <c r="EXA320" s="33" t="s">
        <v>367</v>
      </c>
      <c r="EXB320" s="33" t="s">
        <v>367</v>
      </c>
      <c r="EXC320" s="33" t="s">
        <v>367</v>
      </c>
      <c r="EXD320" s="33" t="s">
        <v>367</v>
      </c>
      <c r="EXE320" s="33" t="s">
        <v>367</v>
      </c>
      <c r="EXF320" s="33" t="s">
        <v>367</v>
      </c>
      <c r="EXG320" s="33" t="s">
        <v>367</v>
      </c>
      <c r="EXH320" s="33" t="s">
        <v>367</v>
      </c>
      <c r="EXI320" s="33" t="s">
        <v>367</v>
      </c>
      <c r="EXJ320" s="33" t="s">
        <v>367</v>
      </c>
      <c r="EXK320" s="33" t="s">
        <v>367</v>
      </c>
      <c r="EXL320" s="33" t="s">
        <v>367</v>
      </c>
      <c r="EXM320" s="33" t="s">
        <v>367</v>
      </c>
      <c r="EXN320" s="33" t="s">
        <v>367</v>
      </c>
      <c r="EXO320" s="33" t="s">
        <v>367</v>
      </c>
      <c r="EXP320" s="33" t="s">
        <v>367</v>
      </c>
      <c r="EXQ320" s="33" t="s">
        <v>367</v>
      </c>
      <c r="EXR320" s="33" t="s">
        <v>367</v>
      </c>
      <c r="EXS320" s="33" t="s">
        <v>367</v>
      </c>
      <c r="EXT320" s="33" t="s">
        <v>367</v>
      </c>
      <c r="EXU320" s="33" t="s">
        <v>367</v>
      </c>
      <c r="EXV320" s="33" t="s">
        <v>367</v>
      </c>
      <c r="EXW320" s="33" t="s">
        <v>367</v>
      </c>
      <c r="EXX320" s="33" t="s">
        <v>367</v>
      </c>
      <c r="EXY320" s="33" t="s">
        <v>367</v>
      </c>
      <c r="EXZ320" s="33" t="s">
        <v>367</v>
      </c>
      <c r="EYA320" s="33" t="s">
        <v>367</v>
      </c>
      <c r="EYB320" s="33" t="s">
        <v>367</v>
      </c>
      <c r="EYC320" s="33" t="s">
        <v>367</v>
      </c>
      <c r="EYD320" s="33" t="s">
        <v>367</v>
      </c>
      <c r="EYE320" s="33" t="s">
        <v>367</v>
      </c>
      <c r="EYF320" s="33" t="s">
        <v>367</v>
      </c>
      <c r="EYG320" s="33" t="s">
        <v>367</v>
      </c>
      <c r="EYH320" s="33" t="s">
        <v>367</v>
      </c>
      <c r="EYI320" s="33" t="s">
        <v>367</v>
      </c>
      <c r="EYJ320" s="33" t="s">
        <v>367</v>
      </c>
      <c r="EYK320" s="33" t="s">
        <v>367</v>
      </c>
      <c r="EYL320" s="33" t="s">
        <v>367</v>
      </c>
      <c r="EYM320" s="33" t="s">
        <v>367</v>
      </c>
      <c r="EYN320" s="33" t="s">
        <v>367</v>
      </c>
      <c r="EYO320" s="33" t="s">
        <v>367</v>
      </c>
      <c r="EYP320" s="33" t="s">
        <v>367</v>
      </c>
      <c r="EYQ320" s="33" t="s">
        <v>367</v>
      </c>
      <c r="EYR320" s="33" t="s">
        <v>367</v>
      </c>
      <c r="EYS320" s="33" t="s">
        <v>367</v>
      </c>
      <c r="EYT320" s="33" t="s">
        <v>367</v>
      </c>
      <c r="EYU320" s="33" t="s">
        <v>367</v>
      </c>
      <c r="EYV320" s="33" t="s">
        <v>367</v>
      </c>
      <c r="EYW320" s="33" t="s">
        <v>367</v>
      </c>
      <c r="EYX320" s="33" t="s">
        <v>367</v>
      </c>
      <c r="EYY320" s="33" t="s">
        <v>367</v>
      </c>
      <c r="EYZ320" s="33" t="s">
        <v>367</v>
      </c>
      <c r="EZA320" s="33" t="s">
        <v>367</v>
      </c>
      <c r="EZB320" s="33" t="s">
        <v>367</v>
      </c>
      <c r="EZC320" s="33" t="s">
        <v>367</v>
      </c>
      <c r="EZD320" s="33" t="s">
        <v>367</v>
      </c>
      <c r="EZE320" s="33" t="s">
        <v>367</v>
      </c>
      <c r="EZF320" s="33" t="s">
        <v>367</v>
      </c>
      <c r="EZG320" s="33" t="s">
        <v>367</v>
      </c>
      <c r="EZH320" s="33" t="s">
        <v>367</v>
      </c>
      <c r="EZI320" s="33" t="s">
        <v>367</v>
      </c>
      <c r="EZJ320" s="33" t="s">
        <v>367</v>
      </c>
      <c r="EZK320" s="33" t="s">
        <v>367</v>
      </c>
      <c r="EZL320" s="33" t="s">
        <v>367</v>
      </c>
      <c r="EZM320" s="33" t="s">
        <v>367</v>
      </c>
      <c r="EZN320" s="33" t="s">
        <v>367</v>
      </c>
      <c r="EZO320" s="33" t="s">
        <v>367</v>
      </c>
      <c r="EZP320" s="33" t="s">
        <v>367</v>
      </c>
      <c r="EZQ320" s="33" t="s">
        <v>367</v>
      </c>
      <c r="EZR320" s="33" t="s">
        <v>367</v>
      </c>
      <c r="EZS320" s="33" t="s">
        <v>367</v>
      </c>
      <c r="EZT320" s="33" t="s">
        <v>367</v>
      </c>
      <c r="EZU320" s="33" t="s">
        <v>367</v>
      </c>
      <c r="EZV320" s="33" t="s">
        <v>367</v>
      </c>
      <c r="EZW320" s="33" t="s">
        <v>367</v>
      </c>
      <c r="EZX320" s="33" t="s">
        <v>367</v>
      </c>
      <c r="EZY320" s="33" t="s">
        <v>367</v>
      </c>
      <c r="EZZ320" s="33" t="s">
        <v>367</v>
      </c>
      <c r="FAA320" s="33" t="s">
        <v>367</v>
      </c>
      <c r="FAB320" s="33" t="s">
        <v>367</v>
      </c>
      <c r="FAC320" s="33" t="s">
        <v>367</v>
      </c>
      <c r="FAD320" s="33" t="s">
        <v>367</v>
      </c>
      <c r="FAE320" s="33" t="s">
        <v>367</v>
      </c>
      <c r="FAF320" s="33" t="s">
        <v>367</v>
      </c>
      <c r="FAG320" s="33" t="s">
        <v>367</v>
      </c>
      <c r="FAH320" s="33" t="s">
        <v>367</v>
      </c>
      <c r="FAI320" s="33" t="s">
        <v>367</v>
      </c>
      <c r="FAJ320" s="33" t="s">
        <v>367</v>
      </c>
      <c r="FAK320" s="33" t="s">
        <v>367</v>
      </c>
      <c r="FAL320" s="33" t="s">
        <v>367</v>
      </c>
      <c r="FAM320" s="33" t="s">
        <v>367</v>
      </c>
      <c r="FAN320" s="33" t="s">
        <v>367</v>
      </c>
      <c r="FAO320" s="33" t="s">
        <v>367</v>
      </c>
      <c r="FAP320" s="33" t="s">
        <v>367</v>
      </c>
      <c r="FAQ320" s="33" t="s">
        <v>367</v>
      </c>
      <c r="FAR320" s="33" t="s">
        <v>367</v>
      </c>
      <c r="FAS320" s="33" t="s">
        <v>367</v>
      </c>
      <c r="FAT320" s="33" t="s">
        <v>367</v>
      </c>
      <c r="FAU320" s="33" t="s">
        <v>367</v>
      </c>
      <c r="FAV320" s="33" t="s">
        <v>367</v>
      </c>
      <c r="FAW320" s="33" t="s">
        <v>367</v>
      </c>
      <c r="FAX320" s="33" t="s">
        <v>367</v>
      </c>
      <c r="FAY320" s="33" t="s">
        <v>367</v>
      </c>
      <c r="FAZ320" s="33" t="s">
        <v>367</v>
      </c>
      <c r="FBA320" s="33" t="s">
        <v>367</v>
      </c>
      <c r="FBB320" s="33" t="s">
        <v>367</v>
      </c>
      <c r="FBC320" s="33" t="s">
        <v>367</v>
      </c>
      <c r="FBD320" s="33" t="s">
        <v>367</v>
      </c>
      <c r="FBE320" s="33" t="s">
        <v>367</v>
      </c>
      <c r="FBF320" s="33" t="s">
        <v>367</v>
      </c>
      <c r="FBG320" s="33" t="s">
        <v>367</v>
      </c>
      <c r="FBH320" s="33" t="s">
        <v>367</v>
      </c>
      <c r="FBI320" s="33" t="s">
        <v>367</v>
      </c>
      <c r="FBJ320" s="33" t="s">
        <v>367</v>
      </c>
      <c r="FBK320" s="33" t="s">
        <v>367</v>
      </c>
      <c r="FBL320" s="33" t="s">
        <v>367</v>
      </c>
      <c r="FBM320" s="33" t="s">
        <v>367</v>
      </c>
      <c r="FBN320" s="33" t="s">
        <v>367</v>
      </c>
      <c r="FBO320" s="33" t="s">
        <v>367</v>
      </c>
      <c r="FBP320" s="33" t="s">
        <v>367</v>
      </c>
      <c r="FBQ320" s="33" t="s">
        <v>367</v>
      </c>
      <c r="FBR320" s="33" t="s">
        <v>367</v>
      </c>
      <c r="FBS320" s="33" t="s">
        <v>367</v>
      </c>
      <c r="FBT320" s="33" t="s">
        <v>367</v>
      </c>
      <c r="FBU320" s="33" t="s">
        <v>367</v>
      </c>
      <c r="FBV320" s="33" t="s">
        <v>367</v>
      </c>
      <c r="FBW320" s="33" t="s">
        <v>367</v>
      </c>
      <c r="FBX320" s="33" t="s">
        <v>367</v>
      </c>
      <c r="FBY320" s="33" t="s">
        <v>367</v>
      </c>
      <c r="FBZ320" s="33" t="s">
        <v>367</v>
      </c>
      <c r="FCA320" s="33" t="s">
        <v>367</v>
      </c>
      <c r="FCB320" s="33" t="s">
        <v>367</v>
      </c>
      <c r="FCC320" s="33" t="s">
        <v>367</v>
      </c>
      <c r="FCD320" s="33" t="s">
        <v>367</v>
      </c>
      <c r="FCE320" s="33" t="s">
        <v>367</v>
      </c>
      <c r="FCF320" s="33" t="s">
        <v>367</v>
      </c>
      <c r="FCG320" s="33" t="s">
        <v>367</v>
      </c>
      <c r="FCH320" s="33" t="s">
        <v>367</v>
      </c>
      <c r="FCI320" s="33" t="s">
        <v>367</v>
      </c>
      <c r="FCJ320" s="33" t="s">
        <v>367</v>
      </c>
      <c r="FCK320" s="33" t="s">
        <v>367</v>
      </c>
      <c r="FCL320" s="33" t="s">
        <v>367</v>
      </c>
      <c r="FCM320" s="33" t="s">
        <v>367</v>
      </c>
      <c r="FCN320" s="33" t="s">
        <v>367</v>
      </c>
      <c r="FCO320" s="33" t="s">
        <v>367</v>
      </c>
      <c r="FCP320" s="33" t="s">
        <v>367</v>
      </c>
      <c r="FCQ320" s="33" t="s">
        <v>367</v>
      </c>
      <c r="FCR320" s="33" t="s">
        <v>367</v>
      </c>
      <c r="FCS320" s="33" t="s">
        <v>367</v>
      </c>
      <c r="FCT320" s="33" t="s">
        <v>367</v>
      </c>
      <c r="FCU320" s="33" t="s">
        <v>367</v>
      </c>
      <c r="FCV320" s="33" t="s">
        <v>367</v>
      </c>
      <c r="FCW320" s="33" t="s">
        <v>367</v>
      </c>
      <c r="FCX320" s="33" t="s">
        <v>367</v>
      </c>
      <c r="FCY320" s="33" t="s">
        <v>367</v>
      </c>
      <c r="FCZ320" s="33" t="s">
        <v>367</v>
      </c>
      <c r="FDA320" s="33" t="s">
        <v>367</v>
      </c>
      <c r="FDB320" s="33" t="s">
        <v>367</v>
      </c>
      <c r="FDC320" s="33" t="s">
        <v>367</v>
      </c>
      <c r="FDD320" s="33" t="s">
        <v>367</v>
      </c>
      <c r="FDE320" s="33" t="s">
        <v>367</v>
      </c>
      <c r="FDF320" s="33" t="s">
        <v>367</v>
      </c>
      <c r="FDG320" s="33" t="s">
        <v>367</v>
      </c>
      <c r="FDH320" s="33" t="s">
        <v>367</v>
      </c>
      <c r="FDI320" s="33" t="s">
        <v>367</v>
      </c>
      <c r="FDJ320" s="33" t="s">
        <v>367</v>
      </c>
      <c r="FDK320" s="33" t="s">
        <v>367</v>
      </c>
      <c r="FDL320" s="33" t="s">
        <v>367</v>
      </c>
      <c r="FDM320" s="33" t="s">
        <v>367</v>
      </c>
      <c r="FDN320" s="33" t="s">
        <v>367</v>
      </c>
      <c r="FDO320" s="33" t="s">
        <v>367</v>
      </c>
      <c r="FDP320" s="33" t="s">
        <v>367</v>
      </c>
      <c r="FDQ320" s="33" t="s">
        <v>367</v>
      </c>
      <c r="FDR320" s="33" t="s">
        <v>367</v>
      </c>
      <c r="FDS320" s="33" t="s">
        <v>367</v>
      </c>
      <c r="FDT320" s="33" t="s">
        <v>367</v>
      </c>
      <c r="FDU320" s="33" t="s">
        <v>367</v>
      </c>
      <c r="FDV320" s="33" t="s">
        <v>367</v>
      </c>
      <c r="FDW320" s="33" t="s">
        <v>367</v>
      </c>
      <c r="FDX320" s="33" t="s">
        <v>367</v>
      </c>
      <c r="FDY320" s="33" t="s">
        <v>367</v>
      </c>
      <c r="FDZ320" s="33" t="s">
        <v>367</v>
      </c>
      <c r="FEA320" s="33" t="s">
        <v>367</v>
      </c>
      <c r="FEB320" s="33" t="s">
        <v>367</v>
      </c>
      <c r="FEC320" s="33" t="s">
        <v>367</v>
      </c>
      <c r="FED320" s="33" t="s">
        <v>367</v>
      </c>
      <c r="FEE320" s="33" t="s">
        <v>367</v>
      </c>
      <c r="FEF320" s="33" t="s">
        <v>367</v>
      </c>
      <c r="FEG320" s="33" t="s">
        <v>367</v>
      </c>
      <c r="FEH320" s="33" t="s">
        <v>367</v>
      </c>
      <c r="FEI320" s="33" t="s">
        <v>367</v>
      </c>
      <c r="FEJ320" s="33" t="s">
        <v>367</v>
      </c>
      <c r="FEK320" s="33" t="s">
        <v>367</v>
      </c>
      <c r="FEL320" s="33" t="s">
        <v>367</v>
      </c>
      <c r="FEM320" s="33" t="s">
        <v>367</v>
      </c>
      <c r="FEN320" s="33" t="s">
        <v>367</v>
      </c>
      <c r="FEO320" s="33" t="s">
        <v>367</v>
      </c>
      <c r="FEP320" s="33" t="s">
        <v>367</v>
      </c>
      <c r="FEQ320" s="33" t="s">
        <v>367</v>
      </c>
      <c r="FER320" s="33" t="s">
        <v>367</v>
      </c>
      <c r="FES320" s="33" t="s">
        <v>367</v>
      </c>
      <c r="FET320" s="33" t="s">
        <v>367</v>
      </c>
      <c r="FEU320" s="33" t="s">
        <v>367</v>
      </c>
      <c r="FEV320" s="33" t="s">
        <v>367</v>
      </c>
      <c r="FEW320" s="33" t="s">
        <v>367</v>
      </c>
      <c r="FEX320" s="33" t="s">
        <v>367</v>
      </c>
      <c r="FEY320" s="33" t="s">
        <v>367</v>
      </c>
      <c r="FEZ320" s="33" t="s">
        <v>367</v>
      </c>
      <c r="FFA320" s="33" t="s">
        <v>367</v>
      </c>
      <c r="FFB320" s="33" t="s">
        <v>367</v>
      </c>
      <c r="FFC320" s="33" t="s">
        <v>367</v>
      </c>
      <c r="FFD320" s="33" t="s">
        <v>367</v>
      </c>
      <c r="FFE320" s="33" t="s">
        <v>367</v>
      </c>
      <c r="FFF320" s="33" t="s">
        <v>367</v>
      </c>
      <c r="FFG320" s="33" t="s">
        <v>367</v>
      </c>
      <c r="FFH320" s="33" t="s">
        <v>367</v>
      </c>
      <c r="FFI320" s="33" t="s">
        <v>367</v>
      </c>
      <c r="FFJ320" s="33" t="s">
        <v>367</v>
      </c>
      <c r="FFK320" s="33" t="s">
        <v>367</v>
      </c>
      <c r="FFL320" s="33" t="s">
        <v>367</v>
      </c>
      <c r="FFM320" s="33" t="s">
        <v>367</v>
      </c>
      <c r="FFN320" s="33" t="s">
        <v>367</v>
      </c>
      <c r="FFO320" s="33" t="s">
        <v>367</v>
      </c>
      <c r="FFP320" s="33" t="s">
        <v>367</v>
      </c>
      <c r="FFQ320" s="33" t="s">
        <v>367</v>
      </c>
      <c r="FFR320" s="33" t="s">
        <v>367</v>
      </c>
      <c r="FFS320" s="33" t="s">
        <v>367</v>
      </c>
      <c r="FFT320" s="33" t="s">
        <v>367</v>
      </c>
      <c r="FFU320" s="33" t="s">
        <v>367</v>
      </c>
      <c r="FFV320" s="33" t="s">
        <v>367</v>
      </c>
      <c r="FFW320" s="33" t="s">
        <v>367</v>
      </c>
      <c r="FFX320" s="33" t="s">
        <v>367</v>
      </c>
      <c r="FFY320" s="33" t="s">
        <v>367</v>
      </c>
      <c r="FFZ320" s="33" t="s">
        <v>367</v>
      </c>
      <c r="FGA320" s="33" t="s">
        <v>367</v>
      </c>
      <c r="FGB320" s="33" t="s">
        <v>367</v>
      </c>
      <c r="FGC320" s="33" t="s">
        <v>367</v>
      </c>
      <c r="FGD320" s="33" t="s">
        <v>367</v>
      </c>
      <c r="FGE320" s="33" t="s">
        <v>367</v>
      </c>
      <c r="FGF320" s="33" t="s">
        <v>367</v>
      </c>
      <c r="FGG320" s="33" t="s">
        <v>367</v>
      </c>
      <c r="FGH320" s="33" t="s">
        <v>367</v>
      </c>
      <c r="FGI320" s="33" t="s">
        <v>367</v>
      </c>
      <c r="FGJ320" s="33" t="s">
        <v>367</v>
      </c>
      <c r="FGK320" s="33" t="s">
        <v>367</v>
      </c>
      <c r="FGL320" s="33" t="s">
        <v>367</v>
      </c>
      <c r="FGM320" s="33" t="s">
        <v>367</v>
      </c>
      <c r="FGN320" s="33" t="s">
        <v>367</v>
      </c>
      <c r="FGO320" s="33" t="s">
        <v>367</v>
      </c>
      <c r="FGP320" s="33" t="s">
        <v>367</v>
      </c>
      <c r="FGQ320" s="33" t="s">
        <v>367</v>
      </c>
      <c r="FGR320" s="33" t="s">
        <v>367</v>
      </c>
      <c r="FGS320" s="33" t="s">
        <v>367</v>
      </c>
      <c r="FGT320" s="33" t="s">
        <v>367</v>
      </c>
      <c r="FGU320" s="33" t="s">
        <v>367</v>
      </c>
      <c r="FGV320" s="33" t="s">
        <v>367</v>
      </c>
      <c r="FGW320" s="33" t="s">
        <v>367</v>
      </c>
      <c r="FGX320" s="33" t="s">
        <v>367</v>
      </c>
      <c r="FGY320" s="33" t="s">
        <v>367</v>
      </c>
      <c r="FGZ320" s="33" t="s">
        <v>367</v>
      </c>
      <c r="FHA320" s="33" t="s">
        <v>367</v>
      </c>
      <c r="FHB320" s="33" t="s">
        <v>367</v>
      </c>
      <c r="FHC320" s="33" t="s">
        <v>367</v>
      </c>
      <c r="FHD320" s="33" t="s">
        <v>367</v>
      </c>
      <c r="FHE320" s="33" t="s">
        <v>367</v>
      </c>
      <c r="FHF320" s="33" t="s">
        <v>367</v>
      </c>
      <c r="FHG320" s="33" t="s">
        <v>367</v>
      </c>
      <c r="FHH320" s="33" t="s">
        <v>367</v>
      </c>
      <c r="FHI320" s="33" t="s">
        <v>367</v>
      </c>
      <c r="FHJ320" s="33" t="s">
        <v>367</v>
      </c>
      <c r="FHK320" s="33" t="s">
        <v>367</v>
      </c>
      <c r="FHL320" s="33" t="s">
        <v>367</v>
      </c>
      <c r="FHM320" s="33" t="s">
        <v>367</v>
      </c>
      <c r="FHN320" s="33" t="s">
        <v>367</v>
      </c>
      <c r="FHO320" s="33" t="s">
        <v>367</v>
      </c>
      <c r="FHP320" s="33" t="s">
        <v>367</v>
      </c>
      <c r="FHQ320" s="33" t="s">
        <v>367</v>
      </c>
      <c r="FHR320" s="33" t="s">
        <v>367</v>
      </c>
      <c r="FHS320" s="33" t="s">
        <v>367</v>
      </c>
      <c r="FHT320" s="33" t="s">
        <v>367</v>
      </c>
      <c r="FHU320" s="33" t="s">
        <v>367</v>
      </c>
      <c r="FHV320" s="33" t="s">
        <v>367</v>
      </c>
      <c r="FHW320" s="33" t="s">
        <v>367</v>
      </c>
      <c r="FHX320" s="33" t="s">
        <v>367</v>
      </c>
      <c r="FHY320" s="33" t="s">
        <v>367</v>
      </c>
      <c r="FHZ320" s="33" t="s">
        <v>367</v>
      </c>
      <c r="FIA320" s="33" t="s">
        <v>367</v>
      </c>
      <c r="FIB320" s="33" t="s">
        <v>367</v>
      </c>
      <c r="FIC320" s="33" t="s">
        <v>367</v>
      </c>
      <c r="FID320" s="33" t="s">
        <v>367</v>
      </c>
      <c r="FIE320" s="33" t="s">
        <v>367</v>
      </c>
      <c r="FIF320" s="33" t="s">
        <v>367</v>
      </c>
      <c r="FIG320" s="33" t="s">
        <v>367</v>
      </c>
      <c r="FIH320" s="33" t="s">
        <v>367</v>
      </c>
      <c r="FII320" s="33" t="s">
        <v>367</v>
      </c>
      <c r="FIJ320" s="33" t="s">
        <v>367</v>
      </c>
      <c r="FIK320" s="33" t="s">
        <v>367</v>
      </c>
      <c r="FIL320" s="33" t="s">
        <v>367</v>
      </c>
      <c r="FIM320" s="33" t="s">
        <v>367</v>
      </c>
      <c r="FIN320" s="33" t="s">
        <v>367</v>
      </c>
      <c r="FIO320" s="33" t="s">
        <v>367</v>
      </c>
      <c r="FIP320" s="33" t="s">
        <v>367</v>
      </c>
      <c r="FIQ320" s="33" t="s">
        <v>367</v>
      </c>
      <c r="FIR320" s="33" t="s">
        <v>367</v>
      </c>
      <c r="FIS320" s="33" t="s">
        <v>367</v>
      </c>
      <c r="FIT320" s="33" t="s">
        <v>367</v>
      </c>
      <c r="FIU320" s="33" t="s">
        <v>367</v>
      </c>
      <c r="FIV320" s="33" t="s">
        <v>367</v>
      </c>
      <c r="FIW320" s="33" t="s">
        <v>367</v>
      </c>
      <c r="FIX320" s="33" t="s">
        <v>367</v>
      </c>
      <c r="FIY320" s="33" t="s">
        <v>367</v>
      </c>
      <c r="FIZ320" s="33" t="s">
        <v>367</v>
      </c>
      <c r="FJA320" s="33" t="s">
        <v>367</v>
      </c>
      <c r="FJB320" s="33" t="s">
        <v>367</v>
      </c>
      <c r="FJC320" s="33" t="s">
        <v>367</v>
      </c>
      <c r="FJD320" s="33" t="s">
        <v>367</v>
      </c>
      <c r="FJE320" s="33" t="s">
        <v>367</v>
      </c>
      <c r="FJF320" s="33" t="s">
        <v>367</v>
      </c>
      <c r="FJG320" s="33" t="s">
        <v>367</v>
      </c>
      <c r="FJH320" s="33" t="s">
        <v>367</v>
      </c>
      <c r="FJI320" s="33" t="s">
        <v>367</v>
      </c>
      <c r="FJJ320" s="33" t="s">
        <v>367</v>
      </c>
      <c r="FJK320" s="33" t="s">
        <v>367</v>
      </c>
      <c r="FJL320" s="33" t="s">
        <v>367</v>
      </c>
      <c r="FJM320" s="33" t="s">
        <v>367</v>
      </c>
      <c r="FJN320" s="33" t="s">
        <v>367</v>
      </c>
      <c r="FJO320" s="33" t="s">
        <v>367</v>
      </c>
      <c r="FJP320" s="33" t="s">
        <v>367</v>
      </c>
      <c r="FJQ320" s="33" t="s">
        <v>367</v>
      </c>
      <c r="FJR320" s="33" t="s">
        <v>367</v>
      </c>
      <c r="FJS320" s="33" t="s">
        <v>367</v>
      </c>
      <c r="FJT320" s="33" t="s">
        <v>367</v>
      </c>
      <c r="FJU320" s="33" t="s">
        <v>367</v>
      </c>
      <c r="FJV320" s="33" t="s">
        <v>367</v>
      </c>
      <c r="FJW320" s="33" t="s">
        <v>367</v>
      </c>
      <c r="FJX320" s="33" t="s">
        <v>367</v>
      </c>
      <c r="FJY320" s="33" t="s">
        <v>367</v>
      </c>
      <c r="FJZ320" s="33" t="s">
        <v>367</v>
      </c>
      <c r="FKA320" s="33" t="s">
        <v>367</v>
      </c>
      <c r="FKB320" s="33" t="s">
        <v>367</v>
      </c>
      <c r="FKC320" s="33" t="s">
        <v>367</v>
      </c>
      <c r="FKD320" s="33" t="s">
        <v>367</v>
      </c>
      <c r="FKE320" s="33" t="s">
        <v>367</v>
      </c>
      <c r="FKF320" s="33" t="s">
        <v>367</v>
      </c>
      <c r="FKG320" s="33" t="s">
        <v>367</v>
      </c>
      <c r="FKH320" s="33" t="s">
        <v>367</v>
      </c>
      <c r="FKI320" s="33" t="s">
        <v>367</v>
      </c>
      <c r="FKJ320" s="33" t="s">
        <v>367</v>
      </c>
      <c r="FKK320" s="33" t="s">
        <v>367</v>
      </c>
      <c r="FKL320" s="33" t="s">
        <v>367</v>
      </c>
      <c r="FKM320" s="33" t="s">
        <v>367</v>
      </c>
      <c r="FKN320" s="33" t="s">
        <v>367</v>
      </c>
      <c r="FKO320" s="33" t="s">
        <v>367</v>
      </c>
      <c r="FKP320" s="33" t="s">
        <v>367</v>
      </c>
      <c r="FKQ320" s="33" t="s">
        <v>367</v>
      </c>
      <c r="FKR320" s="33" t="s">
        <v>367</v>
      </c>
      <c r="FKS320" s="33" t="s">
        <v>367</v>
      </c>
      <c r="FKT320" s="33" t="s">
        <v>367</v>
      </c>
      <c r="FKU320" s="33" t="s">
        <v>367</v>
      </c>
      <c r="FKV320" s="33" t="s">
        <v>367</v>
      </c>
      <c r="FKW320" s="33" t="s">
        <v>367</v>
      </c>
      <c r="FKX320" s="33" t="s">
        <v>367</v>
      </c>
      <c r="FKY320" s="33" t="s">
        <v>367</v>
      </c>
      <c r="FKZ320" s="33" t="s">
        <v>367</v>
      </c>
      <c r="FLA320" s="33" t="s">
        <v>367</v>
      </c>
      <c r="FLB320" s="33" t="s">
        <v>367</v>
      </c>
      <c r="FLC320" s="33" t="s">
        <v>367</v>
      </c>
      <c r="FLD320" s="33" t="s">
        <v>367</v>
      </c>
      <c r="FLE320" s="33" t="s">
        <v>367</v>
      </c>
      <c r="FLF320" s="33" t="s">
        <v>367</v>
      </c>
      <c r="FLG320" s="33" t="s">
        <v>367</v>
      </c>
      <c r="FLH320" s="33" t="s">
        <v>367</v>
      </c>
      <c r="FLI320" s="33" t="s">
        <v>367</v>
      </c>
      <c r="FLJ320" s="33" t="s">
        <v>367</v>
      </c>
      <c r="FLK320" s="33" t="s">
        <v>367</v>
      </c>
      <c r="FLL320" s="33" t="s">
        <v>367</v>
      </c>
      <c r="FLM320" s="33" t="s">
        <v>367</v>
      </c>
      <c r="FLN320" s="33" t="s">
        <v>367</v>
      </c>
      <c r="FLO320" s="33" t="s">
        <v>367</v>
      </c>
      <c r="FLP320" s="33" t="s">
        <v>367</v>
      </c>
      <c r="FLQ320" s="33" t="s">
        <v>367</v>
      </c>
      <c r="FLR320" s="33" t="s">
        <v>367</v>
      </c>
      <c r="FLS320" s="33" t="s">
        <v>367</v>
      </c>
      <c r="FLT320" s="33" t="s">
        <v>367</v>
      </c>
      <c r="FLU320" s="33" t="s">
        <v>367</v>
      </c>
      <c r="FLV320" s="33" t="s">
        <v>367</v>
      </c>
      <c r="FLW320" s="33" t="s">
        <v>367</v>
      </c>
      <c r="FLX320" s="33" t="s">
        <v>367</v>
      </c>
      <c r="FLY320" s="33" t="s">
        <v>367</v>
      </c>
      <c r="FLZ320" s="33" t="s">
        <v>367</v>
      </c>
      <c r="FMA320" s="33" t="s">
        <v>367</v>
      </c>
      <c r="FMB320" s="33" t="s">
        <v>367</v>
      </c>
      <c r="FMC320" s="33" t="s">
        <v>367</v>
      </c>
      <c r="FMD320" s="33" t="s">
        <v>367</v>
      </c>
      <c r="FME320" s="33" t="s">
        <v>367</v>
      </c>
      <c r="FMF320" s="33" t="s">
        <v>367</v>
      </c>
      <c r="FMG320" s="33" t="s">
        <v>367</v>
      </c>
      <c r="FMH320" s="33" t="s">
        <v>367</v>
      </c>
      <c r="FMI320" s="33" t="s">
        <v>367</v>
      </c>
      <c r="FMJ320" s="33" t="s">
        <v>367</v>
      </c>
      <c r="FMK320" s="33" t="s">
        <v>367</v>
      </c>
      <c r="FML320" s="33" t="s">
        <v>367</v>
      </c>
      <c r="FMM320" s="33" t="s">
        <v>367</v>
      </c>
      <c r="FMN320" s="33" t="s">
        <v>367</v>
      </c>
      <c r="FMO320" s="33" t="s">
        <v>367</v>
      </c>
      <c r="FMP320" s="33" t="s">
        <v>367</v>
      </c>
      <c r="FMQ320" s="33" t="s">
        <v>367</v>
      </c>
      <c r="FMR320" s="33" t="s">
        <v>367</v>
      </c>
      <c r="FMS320" s="33" t="s">
        <v>367</v>
      </c>
      <c r="FMT320" s="33" t="s">
        <v>367</v>
      </c>
      <c r="FMU320" s="33" t="s">
        <v>367</v>
      </c>
      <c r="FMV320" s="33" t="s">
        <v>367</v>
      </c>
      <c r="FMW320" s="33" t="s">
        <v>367</v>
      </c>
      <c r="FMX320" s="33" t="s">
        <v>367</v>
      </c>
      <c r="FMY320" s="33" t="s">
        <v>367</v>
      </c>
      <c r="FMZ320" s="33" t="s">
        <v>367</v>
      </c>
      <c r="FNA320" s="33" t="s">
        <v>367</v>
      </c>
      <c r="FNB320" s="33" t="s">
        <v>367</v>
      </c>
      <c r="FNC320" s="33" t="s">
        <v>367</v>
      </c>
      <c r="FND320" s="33" t="s">
        <v>367</v>
      </c>
      <c r="FNE320" s="33" t="s">
        <v>367</v>
      </c>
      <c r="FNF320" s="33" t="s">
        <v>367</v>
      </c>
      <c r="FNG320" s="33" t="s">
        <v>367</v>
      </c>
      <c r="FNH320" s="33" t="s">
        <v>367</v>
      </c>
      <c r="FNI320" s="33" t="s">
        <v>367</v>
      </c>
      <c r="FNJ320" s="33" t="s">
        <v>367</v>
      </c>
      <c r="FNK320" s="33" t="s">
        <v>367</v>
      </c>
      <c r="FNL320" s="33" t="s">
        <v>367</v>
      </c>
      <c r="FNM320" s="33" t="s">
        <v>367</v>
      </c>
      <c r="FNN320" s="33" t="s">
        <v>367</v>
      </c>
      <c r="FNO320" s="33" t="s">
        <v>367</v>
      </c>
      <c r="FNP320" s="33" t="s">
        <v>367</v>
      </c>
      <c r="FNQ320" s="33" t="s">
        <v>367</v>
      </c>
      <c r="FNR320" s="33" t="s">
        <v>367</v>
      </c>
      <c r="FNS320" s="33" t="s">
        <v>367</v>
      </c>
      <c r="FNT320" s="33" t="s">
        <v>367</v>
      </c>
      <c r="FNU320" s="33" t="s">
        <v>367</v>
      </c>
      <c r="FNV320" s="33" t="s">
        <v>367</v>
      </c>
      <c r="FNW320" s="33" t="s">
        <v>367</v>
      </c>
      <c r="FNX320" s="33" t="s">
        <v>367</v>
      </c>
      <c r="FNY320" s="33" t="s">
        <v>367</v>
      </c>
      <c r="FNZ320" s="33" t="s">
        <v>367</v>
      </c>
      <c r="FOA320" s="33" t="s">
        <v>367</v>
      </c>
      <c r="FOB320" s="33" t="s">
        <v>367</v>
      </c>
      <c r="FOC320" s="33" t="s">
        <v>367</v>
      </c>
      <c r="FOD320" s="33" t="s">
        <v>367</v>
      </c>
      <c r="FOE320" s="33" t="s">
        <v>367</v>
      </c>
      <c r="FOF320" s="33" t="s">
        <v>367</v>
      </c>
      <c r="FOG320" s="33" t="s">
        <v>367</v>
      </c>
      <c r="FOH320" s="33" t="s">
        <v>367</v>
      </c>
      <c r="FOI320" s="33" t="s">
        <v>367</v>
      </c>
      <c r="FOJ320" s="33" t="s">
        <v>367</v>
      </c>
      <c r="FOK320" s="33" t="s">
        <v>367</v>
      </c>
      <c r="FOL320" s="33" t="s">
        <v>367</v>
      </c>
      <c r="FOM320" s="33" t="s">
        <v>367</v>
      </c>
      <c r="FON320" s="33" t="s">
        <v>367</v>
      </c>
      <c r="FOO320" s="33" t="s">
        <v>367</v>
      </c>
      <c r="FOP320" s="33" t="s">
        <v>367</v>
      </c>
      <c r="FOQ320" s="33" t="s">
        <v>367</v>
      </c>
      <c r="FOR320" s="33" t="s">
        <v>367</v>
      </c>
      <c r="FOS320" s="33" t="s">
        <v>367</v>
      </c>
      <c r="FOT320" s="33" t="s">
        <v>367</v>
      </c>
      <c r="FOU320" s="33" t="s">
        <v>367</v>
      </c>
      <c r="FOV320" s="33" t="s">
        <v>367</v>
      </c>
      <c r="FOW320" s="33" t="s">
        <v>367</v>
      </c>
      <c r="FOX320" s="33" t="s">
        <v>367</v>
      </c>
      <c r="FOY320" s="33" t="s">
        <v>367</v>
      </c>
      <c r="FOZ320" s="33" t="s">
        <v>367</v>
      </c>
      <c r="FPA320" s="33" t="s">
        <v>367</v>
      </c>
      <c r="FPB320" s="33" t="s">
        <v>367</v>
      </c>
      <c r="FPC320" s="33" t="s">
        <v>367</v>
      </c>
      <c r="FPD320" s="33" t="s">
        <v>367</v>
      </c>
      <c r="FPE320" s="33" t="s">
        <v>367</v>
      </c>
      <c r="FPF320" s="33" t="s">
        <v>367</v>
      </c>
      <c r="FPG320" s="33" t="s">
        <v>367</v>
      </c>
      <c r="FPH320" s="33" t="s">
        <v>367</v>
      </c>
      <c r="FPI320" s="33" t="s">
        <v>367</v>
      </c>
      <c r="FPJ320" s="33" t="s">
        <v>367</v>
      </c>
      <c r="FPK320" s="33" t="s">
        <v>367</v>
      </c>
      <c r="FPL320" s="33" t="s">
        <v>367</v>
      </c>
      <c r="FPM320" s="33" t="s">
        <v>367</v>
      </c>
      <c r="FPN320" s="33" t="s">
        <v>367</v>
      </c>
      <c r="FPO320" s="33" t="s">
        <v>367</v>
      </c>
      <c r="FPP320" s="33" t="s">
        <v>367</v>
      </c>
      <c r="FPQ320" s="33" t="s">
        <v>367</v>
      </c>
      <c r="FPR320" s="33" t="s">
        <v>367</v>
      </c>
      <c r="FPS320" s="33" t="s">
        <v>367</v>
      </c>
      <c r="FPT320" s="33" t="s">
        <v>367</v>
      </c>
      <c r="FPU320" s="33" t="s">
        <v>367</v>
      </c>
      <c r="FPV320" s="33" t="s">
        <v>367</v>
      </c>
      <c r="FPW320" s="33" t="s">
        <v>367</v>
      </c>
      <c r="FPX320" s="33" t="s">
        <v>367</v>
      </c>
      <c r="FPY320" s="33" t="s">
        <v>367</v>
      </c>
      <c r="FPZ320" s="33" t="s">
        <v>367</v>
      </c>
      <c r="FQA320" s="33" t="s">
        <v>367</v>
      </c>
      <c r="FQB320" s="33" t="s">
        <v>367</v>
      </c>
      <c r="FQC320" s="33" t="s">
        <v>367</v>
      </c>
      <c r="FQD320" s="33" t="s">
        <v>367</v>
      </c>
      <c r="FQE320" s="33" t="s">
        <v>367</v>
      </c>
      <c r="FQF320" s="33" t="s">
        <v>367</v>
      </c>
      <c r="FQG320" s="33" t="s">
        <v>367</v>
      </c>
      <c r="FQH320" s="33" t="s">
        <v>367</v>
      </c>
      <c r="FQI320" s="33" t="s">
        <v>367</v>
      </c>
      <c r="FQJ320" s="33" t="s">
        <v>367</v>
      </c>
      <c r="FQK320" s="33" t="s">
        <v>367</v>
      </c>
      <c r="FQL320" s="33" t="s">
        <v>367</v>
      </c>
      <c r="FQM320" s="33" t="s">
        <v>367</v>
      </c>
      <c r="FQN320" s="33" t="s">
        <v>367</v>
      </c>
      <c r="FQO320" s="33" t="s">
        <v>367</v>
      </c>
      <c r="FQP320" s="33" t="s">
        <v>367</v>
      </c>
      <c r="FQQ320" s="33" t="s">
        <v>367</v>
      </c>
      <c r="FQR320" s="33" t="s">
        <v>367</v>
      </c>
      <c r="FQS320" s="33" t="s">
        <v>367</v>
      </c>
      <c r="FQT320" s="33" t="s">
        <v>367</v>
      </c>
      <c r="FQU320" s="33" t="s">
        <v>367</v>
      </c>
      <c r="FQV320" s="33" t="s">
        <v>367</v>
      </c>
      <c r="FQW320" s="33" t="s">
        <v>367</v>
      </c>
      <c r="FQX320" s="33" t="s">
        <v>367</v>
      </c>
      <c r="FQY320" s="33" t="s">
        <v>367</v>
      </c>
      <c r="FQZ320" s="33" t="s">
        <v>367</v>
      </c>
      <c r="FRA320" s="33" t="s">
        <v>367</v>
      </c>
      <c r="FRB320" s="33" t="s">
        <v>367</v>
      </c>
      <c r="FRC320" s="33" t="s">
        <v>367</v>
      </c>
      <c r="FRD320" s="33" t="s">
        <v>367</v>
      </c>
      <c r="FRE320" s="33" t="s">
        <v>367</v>
      </c>
      <c r="FRF320" s="33" t="s">
        <v>367</v>
      </c>
      <c r="FRG320" s="33" t="s">
        <v>367</v>
      </c>
      <c r="FRH320" s="33" t="s">
        <v>367</v>
      </c>
      <c r="FRI320" s="33" t="s">
        <v>367</v>
      </c>
      <c r="FRJ320" s="33" t="s">
        <v>367</v>
      </c>
      <c r="FRK320" s="33" t="s">
        <v>367</v>
      </c>
      <c r="FRL320" s="33" t="s">
        <v>367</v>
      </c>
      <c r="FRM320" s="33" t="s">
        <v>367</v>
      </c>
      <c r="FRN320" s="33" t="s">
        <v>367</v>
      </c>
      <c r="FRO320" s="33" t="s">
        <v>367</v>
      </c>
      <c r="FRP320" s="33" t="s">
        <v>367</v>
      </c>
      <c r="FRQ320" s="33" t="s">
        <v>367</v>
      </c>
      <c r="FRR320" s="33" t="s">
        <v>367</v>
      </c>
      <c r="FRS320" s="33" t="s">
        <v>367</v>
      </c>
      <c r="FRT320" s="33" t="s">
        <v>367</v>
      </c>
      <c r="FRU320" s="33" t="s">
        <v>367</v>
      </c>
      <c r="FRV320" s="33" t="s">
        <v>367</v>
      </c>
      <c r="FRW320" s="33" t="s">
        <v>367</v>
      </c>
      <c r="FRX320" s="33" t="s">
        <v>367</v>
      </c>
      <c r="FRY320" s="33" t="s">
        <v>367</v>
      </c>
      <c r="FRZ320" s="33" t="s">
        <v>367</v>
      </c>
      <c r="FSA320" s="33" t="s">
        <v>367</v>
      </c>
      <c r="FSB320" s="33" t="s">
        <v>367</v>
      </c>
      <c r="FSC320" s="33" t="s">
        <v>367</v>
      </c>
      <c r="FSD320" s="33" t="s">
        <v>367</v>
      </c>
      <c r="FSE320" s="33" t="s">
        <v>367</v>
      </c>
      <c r="FSF320" s="33" t="s">
        <v>367</v>
      </c>
      <c r="FSG320" s="33" t="s">
        <v>367</v>
      </c>
      <c r="FSH320" s="33" t="s">
        <v>367</v>
      </c>
      <c r="FSI320" s="33" t="s">
        <v>367</v>
      </c>
      <c r="FSJ320" s="33" t="s">
        <v>367</v>
      </c>
      <c r="FSK320" s="33" t="s">
        <v>367</v>
      </c>
      <c r="FSL320" s="33" t="s">
        <v>367</v>
      </c>
      <c r="FSM320" s="33" t="s">
        <v>367</v>
      </c>
      <c r="FSN320" s="33" t="s">
        <v>367</v>
      </c>
      <c r="FSO320" s="33" t="s">
        <v>367</v>
      </c>
      <c r="FSP320" s="33" t="s">
        <v>367</v>
      </c>
      <c r="FSQ320" s="33" t="s">
        <v>367</v>
      </c>
      <c r="FSR320" s="33" t="s">
        <v>367</v>
      </c>
      <c r="FSS320" s="33" t="s">
        <v>367</v>
      </c>
      <c r="FST320" s="33" t="s">
        <v>367</v>
      </c>
      <c r="FSU320" s="33" t="s">
        <v>367</v>
      </c>
      <c r="FSV320" s="33" t="s">
        <v>367</v>
      </c>
      <c r="FSW320" s="33" t="s">
        <v>367</v>
      </c>
      <c r="FSX320" s="33" t="s">
        <v>367</v>
      </c>
      <c r="FSY320" s="33" t="s">
        <v>367</v>
      </c>
      <c r="FSZ320" s="33" t="s">
        <v>367</v>
      </c>
      <c r="FTA320" s="33" t="s">
        <v>367</v>
      </c>
      <c r="FTB320" s="33" t="s">
        <v>367</v>
      </c>
      <c r="FTC320" s="33" t="s">
        <v>367</v>
      </c>
      <c r="FTD320" s="33" t="s">
        <v>367</v>
      </c>
      <c r="FTE320" s="33" t="s">
        <v>367</v>
      </c>
      <c r="FTF320" s="33" t="s">
        <v>367</v>
      </c>
      <c r="FTG320" s="33" t="s">
        <v>367</v>
      </c>
      <c r="FTH320" s="33" t="s">
        <v>367</v>
      </c>
      <c r="FTI320" s="33" t="s">
        <v>367</v>
      </c>
      <c r="FTJ320" s="33" t="s">
        <v>367</v>
      </c>
      <c r="FTK320" s="33" t="s">
        <v>367</v>
      </c>
      <c r="FTL320" s="33" t="s">
        <v>367</v>
      </c>
      <c r="FTM320" s="33" t="s">
        <v>367</v>
      </c>
      <c r="FTN320" s="33" t="s">
        <v>367</v>
      </c>
      <c r="FTO320" s="33" t="s">
        <v>367</v>
      </c>
      <c r="FTP320" s="33" t="s">
        <v>367</v>
      </c>
      <c r="FTQ320" s="33" t="s">
        <v>367</v>
      </c>
      <c r="FTR320" s="33" t="s">
        <v>367</v>
      </c>
      <c r="FTS320" s="33" t="s">
        <v>367</v>
      </c>
      <c r="FTT320" s="33" t="s">
        <v>367</v>
      </c>
      <c r="FTU320" s="33" t="s">
        <v>367</v>
      </c>
      <c r="FTV320" s="33" t="s">
        <v>367</v>
      </c>
      <c r="FTW320" s="33" t="s">
        <v>367</v>
      </c>
      <c r="FTX320" s="33" t="s">
        <v>367</v>
      </c>
      <c r="FTY320" s="33" t="s">
        <v>367</v>
      </c>
      <c r="FTZ320" s="33" t="s">
        <v>367</v>
      </c>
      <c r="FUA320" s="33" t="s">
        <v>367</v>
      </c>
      <c r="FUB320" s="33" t="s">
        <v>367</v>
      </c>
      <c r="FUC320" s="33" t="s">
        <v>367</v>
      </c>
      <c r="FUD320" s="33" t="s">
        <v>367</v>
      </c>
      <c r="FUE320" s="33" t="s">
        <v>367</v>
      </c>
      <c r="FUF320" s="33" t="s">
        <v>367</v>
      </c>
      <c r="FUG320" s="33" t="s">
        <v>367</v>
      </c>
      <c r="FUH320" s="33" t="s">
        <v>367</v>
      </c>
      <c r="FUI320" s="33" t="s">
        <v>367</v>
      </c>
      <c r="FUJ320" s="33" t="s">
        <v>367</v>
      </c>
      <c r="FUK320" s="33" t="s">
        <v>367</v>
      </c>
      <c r="FUL320" s="33" t="s">
        <v>367</v>
      </c>
      <c r="FUM320" s="33" t="s">
        <v>367</v>
      </c>
      <c r="FUN320" s="33" t="s">
        <v>367</v>
      </c>
      <c r="FUO320" s="33" t="s">
        <v>367</v>
      </c>
      <c r="FUP320" s="33" t="s">
        <v>367</v>
      </c>
      <c r="FUQ320" s="33" t="s">
        <v>367</v>
      </c>
      <c r="FUR320" s="33" t="s">
        <v>367</v>
      </c>
      <c r="FUS320" s="33" t="s">
        <v>367</v>
      </c>
      <c r="FUT320" s="33" t="s">
        <v>367</v>
      </c>
      <c r="FUU320" s="33" t="s">
        <v>367</v>
      </c>
      <c r="FUV320" s="33" t="s">
        <v>367</v>
      </c>
      <c r="FUW320" s="33" t="s">
        <v>367</v>
      </c>
      <c r="FUX320" s="33" t="s">
        <v>367</v>
      </c>
      <c r="FUY320" s="33" t="s">
        <v>367</v>
      </c>
      <c r="FUZ320" s="33" t="s">
        <v>367</v>
      </c>
      <c r="FVA320" s="33" t="s">
        <v>367</v>
      </c>
      <c r="FVB320" s="33" t="s">
        <v>367</v>
      </c>
      <c r="FVC320" s="33" t="s">
        <v>367</v>
      </c>
      <c r="FVD320" s="33" t="s">
        <v>367</v>
      </c>
      <c r="FVE320" s="33" t="s">
        <v>367</v>
      </c>
      <c r="FVF320" s="33" t="s">
        <v>367</v>
      </c>
      <c r="FVG320" s="33" t="s">
        <v>367</v>
      </c>
      <c r="FVH320" s="33" t="s">
        <v>367</v>
      </c>
      <c r="FVI320" s="33" t="s">
        <v>367</v>
      </c>
      <c r="FVJ320" s="33" t="s">
        <v>367</v>
      </c>
      <c r="FVK320" s="33" t="s">
        <v>367</v>
      </c>
      <c r="FVL320" s="33" t="s">
        <v>367</v>
      </c>
      <c r="FVM320" s="33" t="s">
        <v>367</v>
      </c>
      <c r="FVN320" s="33" t="s">
        <v>367</v>
      </c>
      <c r="FVO320" s="33" t="s">
        <v>367</v>
      </c>
      <c r="FVP320" s="33" t="s">
        <v>367</v>
      </c>
      <c r="FVQ320" s="33" t="s">
        <v>367</v>
      </c>
      <c r="FVR320" s="33" t="s">
        <v>367</v>
      </c>
      <c r="FVS320" s="33" t="s">
        <v>367</v>
      </c>
      <c r="FVT320" s="33" t="s">
        <v>367</v>
      </c>
      <c r="FVU320" s="33" t="s">
        <v>367</v>
      </c>
      <c r="FVV320" s="33" t="s">
        <v>367</v>
      </c>
      <c r="FVW320" s="33" t="s">
        <v>367</v>
      </c>
      <c r="FVX320" s="33" t="s">
        <v>367</v>
      </c>
      <c r="FVY320" s="33" t="s">
        <v>367</v>
      </c>
      <c r="FVZ320" s="33" t="s">
        <v>367</v>
      </c>
      <c r="FWA320" s="33" t="s">
        <v>367</v>
      </c>
      <c r="FWB320" s="33" t="s">
        <v>367</v>
      </c>
      <c r="FWC320" s="33" t="s">
        <v>367</v>
      </c>
      <c r="FWD320" s="33" t="s">
        <v>367</v>
      </c>
      <c r="FWE320" s="33" t="s">
        <v>367</v>
      </c>
      <c r="FWF320" s="33" t="s">
        <v>367</v>
      </c>
      <c r="FWG320" s="33" t="s">
        <v>367</v>
      </c>
      <c r="FWH320" s="33" t="s">
        <v>367</v>
      </c>
      <c r="FWI320" s="33" t="s">
        <v>367</v>
      </c>
      <c r="FWJ320" s="33" t="s">
        <v>367</v>
      </c>
      <c r="FWK320" s="33" t="s">
        <v>367</v>
      </c>
      <c r="FWL320" s="33" t="s">
        <v>367</v>
      </c>
      <c r="FWM320" s="33" t="s">
        <v>367</v>
      </c>
      <c r="FWN320" s="33" t="s">
        <v>367</v>
      </c>
      <c r="FWO320" s="33" t="s">
        <v>367</v>
      </c>
      <c r="FWP320" s="33" t="s">
        <v>367</v>
      </c>
      <c r="FWQ320" s="33" t="s">
        <v>367</v>
      </c>
      <c r="FWR320" s="33" t="s">
        <v>367</v>
      </c>
      <c r="FWS320" s="33" t="s">
        <v>367</v>
      </c>
      <c r="FWT320" s="33" t="s">
        <v>367</v>
      </c>
      <c r="FWU320" s="33" t="s">
        <v>367</v>
      </c>
      <c r="FWV320" s="33" t="s">
        <v>367</v>
      </c>
      <c r="FWW320" s="33" t="s">
        <v>367</v>
      </c>
      <c r="FWX320" s="33" t="s">
        <v>367</v>
      </c>
      <c r="FWY320" s="33" t="s">
        <v>367</v>
      </c>
      <c r="FWZ320" s="33" t="s">
        <v>367</v>
      </c>
      <c r="FXA320" s="33" t="s">
        <v>367</v>
      </c>
      <c r="FXB320" s="33" t="s">
        <v>367</v>
      </c>
      <c r="FXC320" s="33" t="s">
        <v>367</v>
      </c>
      <c r="FXD320" s="33" t="s">
        <v>367</v>
      </c>
      <c r="FXE320" s="33" t="s">
        <v>367</v>
      </c>
      <c r="FXF320" s="33" t="s">
        <v>367</v>
      </c>
      <c r="FXG320" s="33" t="s">
        <v>367</v>
      </c>
      <c r="FXH320" s="33" t="s">
        <v>367</v>
      </c>
      <c r="FXI320" s="33" t="s">
        <v>367</v>
      </c>
      <c r="FXJ320" s="33" t="s">
        <v>367</v>
      </c>
      <c r="FXK320" s="33" t="s">
        <v>367</v>
      </c>
      <c r="FXL320" s="33" t="s">
        <v>367</v>
      </c>
      <c r="FXM320" s="33" t="s">
        <v>367</v>
      </c>
      <c r="FXN320" s="33" t="s">
        <v>367</v>
      </c>
      <c r="FXO320" s="33" t="s">
        <v>367</v>
      </c>
      <c r="FXP320" s="33" t="s">
        <v>367</v>
      </c>
      <c r="FXQ320" s="33" t="s">
        <v>367</v>
      </c>
      <c r="FXR320" s="33" t="s">
        <v>367</v>
      </c>
      <c r="FXS320" s="33" t="s">
        <v>367</v>
      </c>
      <c r="FXT320" s="33" t="s">
        <v>367</v>
      </c>
      <c r="FXU320" s="33" t="s">
        <v>367</v>
      </c>
      <c r="FXV320" s="33" t="s">
        <v>367</v>
      </c>
      <c r="FXW320" s="33" t="s">
        <v>367</v>
      </c>
      <c r="FXX320" s="33" t="s">
        <v>367</v>
      </c>
      <c r="FXY320" s="33" t="s">
        <v>367</v>
      </c>
      <c r="FXZ320" s="33" t="s">
        <v>367</v>
      </c>
      <c r="FYA320" s="33" t="s">
        <v>367</v>
      </c>
      <c r="FYB320" s="33" t="s">
        <v>367</v>
      </c>
      <c r="FYC320" s="33" t="s">
        <v>367</v>
      </c>
      <c r="FYD320" s="33" t="s">
        <v>367</v>
      </c>
      <c r="FYE320" s="33" t="s">
        <v>367</v>
      </c>
      <c r="FYF320" s="33" t="s">
        <v>367</v>
      </c>
      <c r="FYG320" s="33" t="s">
        <v>367</v>
      </c>
      <c r="FYH320" s="33" t="s">
        <v>367</v>
      </c>
      <c r="FYI320" s="33" t="s">
        <v>367</v>
      </c>
      <c r="FYJ320" s="33" t="s">
        <v>367</v>
      </c>
      <c r="FYK320" s="33" t="s">
        <v>367</v>
      </c>
      <c r="FYL320" s="33" t="s">
        <v>367</v>
      </c>
      <c r="FYM320" s="33" t="s">
        <v>367</v>
      </c>
      <c r="FYN320" s="33" t="s">
        <v>367</v>
      </c>
      <c r="FYO320" s="33" t="s">
        <v>367</v>
      </c>
      <c r="FYP320" s="33" t="s">
        <v>367</v>
      </c>
      <c r="FYQ320" s="33" t="s">
        <v>367</v>
      </c>
      <c r="FYR320" s="33" t="s">
        <v>367</v>
      </c>
      <c r="FYS320" s="33" t="s">
        <v>367</v>
      </c>
      <c r="FYT320" s="33" t="s">
        <v>367</v>
      </c>
      <c r="FYU320" s="33" t="s">
        <v>367</v>
      </c>
      <c r="FYV320" s="33" t="s">
        <v>367</v>
      </c>
      <c r="FYW320" s="33" t="s">
        <v>367</v>
      </c>
      <c r="FYX320" s="33" t="s">
        <v>367</v>
      </c>
      <c r="FYY320" s="33" t="s">
        <v>367</v>
      </c>
      <c r="FYZ320" s="33" t="s">
        <v>367</v>
      </c>
      <c r="FZA320" s="33" t="s">
        <v>367</v>
      </c>
      <c r="FZB320" s="33" t="s">
        <v>367</v>
      </c>
      <c r="FZC320" s="33" t="s">
        <v>367</v>
      </c>
      <c r="FZD320" s="33" t="s">
        <v>367</v>
      </c>
      <c r="FZE320" s="33" t="s">
        <v>367</v>
      </c>
      <c r="FZF320" s="33" t="s">
        <v>367</v>
      </c>
      <c r="FZG320" s="33" t="s">
        <v>367</v>
      </c>
      <c r="FZH320" s="33" t="s">
        <v>367</v>
      </c>
      <c r="FZI320" s="33" t="s">
        <v>367</v>
      </c>
      <c r="FZJ320" s="33" t="s">
        <v>367</v>
      </c>
      <c r="FZK320" s="33" t="s">
        <v>367</v>
      </c>
      <c r="FZL320" s="33" t="s">
        <v>367</v>
      </c>
      <c r="FZM320" s="33" t="s">
        <v>367</v>
      </c>
      <c r="FZN320" s="33" t="s">
        <v>367</v>
      </c>
      <c r="FZO320" s="33" t="s">
        <v>367</v>
      </c>
      <c r="FZP320" s="33" t="s">
        <v>367</v>
      </c>
      <c r="FZQ320" s="33" t="s">
        <v>367</v>
      </c>
      <c r="FZR320" s="33" t="s">
        <v>367</v>
      </c>
      <c r="FZS320" s="33" t="s">
        <v>367</v>
      </c>
      <c r="FZT320" s="33" t="s">
        <v>367</v>
      </c>
      <c r="FZU320" s="33" t="s">
        <v>367</v>
      </c>
      <c r="FZV320" s="33" t="s">
        <v>367</v>
      </c>
      <c r="FZW320" s="33" t="s">
        <v>367</v>
      </c>
      <c r="FZX320" s="33" t="s">
        <v>367</v>
      </c>
      <c r="FZY320" s="33" t="s">
        <v>367</v>
      </c>
      <c r="FZZ320" s="33" t="s">
        <v>367</v>
      </c>
      <c r="GAA320" s="33" t="s">
        <v>367</v>
      </c>
      <c r="GAB320" s="33" t="s">
        <v>367</v>
      </c>
      <c r="GAC320" s="33" t="s">
        <v>367</v>
      </c>
      <c r="GAD320" s="33" t="s">
        <v>367</v>
      </c>
      <c r="GAE320" s="33" t="s">
        <v>367</v>
      </c>
      <c r="GAF320" s="33" t="s">
        <v>367</v>
      </c>
      <c r="GAG320" s="33" t="s">
        <v>367</v>
      </c>
      <c r="GAH320" s="33" t="s">
        <v>367</v>
      </c>
      <c r="GAI320" s="33" t="s">
        <v>367</v>
      </c>
      <c r="GAJ320" s="33" t="s">
        <v>367</v>
      </c>
      <c r="GAK320" s="33" t="s">
        <v>367</v>
      </c>
      <c r="GAL320" s="33" t="s">
        <v>367</v>
      </c>
      <c r="GAM320" s="33" t="s">
        <v>367</v>
      </c>
      <c r="GAN320" s="33" t="s">
        <v>367</v>
      </c>
      <c r="GAO320" s="33" t="s">
        <v>367</v>
      </c>
      <c r="GAP320" s="33" t="s">
        <v>367</v>
      </c>
      <c r="GAQ320" s="33" t="s">
        <v>367</v>
      </c>
      <c r="GAR320" s="33" t="s">
        <v>367</v>
      </c>
      <c r="GAS320" s="33" t="s">
        <v>367</v>
      </c>
      <c r="GAT320" s="33" t="s">
        <v>367</v>
      </c>
      <c r="GAU320" s="33" t="s">
        <v>367</v>
      </c>
      <c r="GAV320" s="33" t="s">
        <v>367</v>
      </c>
      <c r="GAW320" s="33" t="s">
        <v>367</v>
      </c>
      <c r="GAX320" s="33" t="s">
        <v>367</v>
      </c>
      <c r="GAY320" s="33" t="s">
        <v>367</v>
      </c>
      <c r="GAZ320" s="33" t="s">
        <v>367</v>
      </c>
      <c r="GBA320" s="33" t="s">
        <v>367</v>
      </c>
      <c r="GBB320" s="33" t="s">
        <v>367</v>
      </c>
      <c r="GBC320" s="33" t="s">
        <v>367</v>
      </c>
      <c r="GBD320" s="33" t="s">
        <v>367</v>
      </c>
      <c r="GBE320" s="33" t="s">
        <v>367</v>
      </c>
      <c r="GBF320" s="33" t="s">
        <v>367</v>
      </c>
      <c r="GBG320" s="33" t="s">
        <v>367</v>
      </c>
      <c r="GBH320" s="33" t="s">
        <v>367</v>
      </c>
      <c r="GBI320" s="33" t="s">
        <v>367</v>
      </c>
      <c r="GBJ320" s="33" t="s">
        <v>367</v>
      </c>
      <c r="GBK320" s="33" t="s">
        <v>367</v>
      </c>
      <c r="GBL320" s="33" t="s">
        <v>367</v>
      </c>
      <c r="GBM320" s="33" t="s">
        <v>367</v>
      </c>
      <c r="GBN320" s="33" t="s">
        <v>367</v>
      </c>
      <c r="GBO320" s="33" t="s">
        <v>367</v>
      </c>
      <c r="GBP320" s="33" t="s">
        <v>367</v>
      </c>
      <c r="GBQ320" s="33" t="s">
        <v>367</v>
      </c>
      <c r="GBR320" s="33" t="s">
        <v>367</v>
      </c>
      <c r="GBS320" s="33" t="s">
        <v>367</v>
      </c>
      <c r="GBT320" s="33" t="s">
        <v>367</v>
      </c>
      <c r="GBU320" s="33" t="s">
        <v>367</v>
      </c>
      <c r="GBV320" s="33" t="s">
        <v>367</v>
      </c>
      <c r="GBW320" s="33" t="s">
        <v>367</v>
      </c>
      <c r="GBX320" s="33" t="s">
        <v>367</v>
      </c>
      <c r="GBY320" s="33" t="s">
        <v>367</v>
      </c>
      <c r="GBZ320" s="33" t="s">
        <v>367</v>
      </c>
      <c r="GCA320" s="33" t="s">
        <v>367</v>
      </c>
      <c r="GCB320" s="33" t="s">
        <v>367</v>
      </c>
      <c r="GCC320" s="33" t="s">
        <v>367</v>
      </c>
      <c r="GCD320" s="33" t="s">
        <v>367</v>
      </c>
      <c r="GCE320" s="33" t="s">
        <v>367</v>
      </c>
      <c r="GCF320" s="33" t="s">
        <v>367</v>
      </c>
      <c r="GCG320" s="33" t="s">
        <v>367</v>
      </c>
      <c r="GCH320" s="33" t="s">
        <v>367</v>
      </c>
      <c r="GCI320" s="33" t="s">
        <v>367</v>
      </c>
      <c r="GCJ320" s="33" t="s">
        <v>367</v>
      </c>
      <c r="GCK320" s="33" t="s">
        <v>367</v>
      </c>
      <c r="GCL320" s="33" t="s">
        <v>367</v>
      </c>
      <c r="GCM320" s="33" t="s">
        <v>367</v>
      </c>
      <c r="GCN320" s="33" t="s">
        <v>367</v>
      </c>
      <c r="GCO320" s="33" t="s">
        <v>367</v>
      </c>
      <c r="GCP320" s="33" t="s">
        <v>367</v>
      </c>
      <c r="GCQ320" s="33" t="s">
        <v>367</v>
      </c>
      <c r="GCR320" s="33" t="s">
        <v>367</v>
      </c>
      <c r="GCS320" s="33" t="s">
        <v>367</v>
      </c>
      <c r="GCT320" s="33" t="s">
        <v>367</v>
      </c>
      <c r="GCU320" s="33" t="s">
        <v>367</v>
      </c>
      <c r="GCV320" s="33" t="s">
        <v>367</v>
      </c>
      <c r="GCW320" s="33" t="s">
        <v>367</v>
      </c>
      <c r="GCX320" s="33" t="s">
        <v>367</v>
      </c>
      <c r="GCY320" s="33" t="s">
        <v>367</v>
      </c>
      <c r="GCZ320" s="33" t="s">
        <v>367</v>
      </c>
      <c r="GDA320" s="33" t="s">
        <v>367</v>
      </c>
      <c r="GDB320" s="33" t="s">
        <v>367</v>
      </c>
      <c r="GDC320" s="33" t="s">
        <v>367</v>
      </c>
      <c r="GDD320" s="33" t="s">
        <v>367</v>
      </c>
      <c r="GDE320" s="33" t="s">
        <v>367</v>
      </c>
      <c r="GDF320" s="33" t="s">
        <v>367</v>
      </c>
      <c r="GDG320" s="33" t="s">
        <v>367</v>
      </c>
      <c r="GDH320" s="33" t="s">
        <v>367</v>
      </c>
      <c r="GDI320" s="33" t="s">
        <v>367</v>
      </c>
      <c r="GDJ320" s="33" t="s">
        <v>367</v>
      </c>
      <c r="GDK320" s="33" t="s">
        <v>367</v>
      </c>
      <c r="GDL320" s="33" t="s">
        <v>367</v>
      </c>
      <c r="GDM320" s="33" t="s">
        <v>367</v>
      </c>
      <c r="GDN320" s="33" t="s">
        <v>367</v>
      </c>
      <c r="GDO320" s="33" t="s">
        <v>367</v>
      </c>
      <c r="GDP320" s="33" t="s">
        <v>367</v>
      </c>
      <c r="GDQ320" s="33" t="s">
        <v>367</v>
      </c>
      <c r="GDR320" s="33" t="s">
        <v>367</v>
      </c>
      <c r="GDS320" s="33" t="s">
        <v>367</v>
      </c>
      <c r="GDT320" s="33" t="s">
        <v>367</v>
      </c>
      <c r="GDU320" s="33" t="s">
        <v>367</v>
      </c>
      <c r="GDV320" s="33" t="s">
        <v>367</v>
      </c>
      <c r="GDW320" s="33" t="s">
        <v>367</v>
      </c>
      <c r="GDX320" s="33" t="s">
        <v>367</v>
      </c>
      <c r="GDY320" s="33" t="s">
        <v>367</v>
      </c>
      <c r="GDZ320" s="33" t="s">
        <v>367</v>
      </c>
      <c r="GEA320" s="33" t="s">
        <v>367</v>
      </c>
      <c r="GEB320" s="33" t="s">
        <v>367</v>
      </c>
      <c r="GEC320" s="33" t="s">
        <v>367</v>
      </c>
      <c r="GED320" s="33" t="s">
        <v>367</v>
      </c>
      <c r="GEE320" s="33" t="s">
        <v>367</v>
      </c>
      <c r="GEF320" s="33" t="s">
        <v>367</v>
      </c>
      <c r="GEG320" s="33" t="s">
        <v>367</v>
      </c>
      <c r="GEH320" s="33" t="s">
        <v>367</v>
      </c>
      <c r="GEI320" s="33" t="s">
        <v>367</v>
      </c>
      <c r="GEJ320" s="33" t="s">
        <v>367</v>
      </c>
      <c r="GEK320" s="33" t="s">
        <v>367</v>
      </c>
      <c r="GEL320" s="33" t="s">
        <v>367</v>
      </c>
      <c r="GEM320" s="33" t="s">
        <v>367</v>
      </c>
      <c r="GEN320" s="33" t="s">
        <v>367</v>
      </c>
      <c r="GEO320" s="33" t="s">
        <v>367</v>
      </c>
      <c r="GEP320" s="33" t="s">
        <v>367</v>
      </c>
      <c r="GEQ320" s="33" t="s">
        <v>367</v>
      </c>
      <c r="GER320" s="33" t="s">
        <v>367</v>
      </c>
      <c r="GES320" s="33" t="s">
        <v>367</v>
      </c>
      <c r="GET320" s="33" t="s">
        <v>367</v>
      </c>
      <c r="GEU320" s="33" t="s">
        <v>367</v>
      </c>
      <c r="GEV320" s="33" t="s">
        <v>367</v>
      </c>
      <c r="GEW320" s="33" t="s">
        <v>367</v>
      </c>
      <c r="GEX320" s="33" t="s">
        <v>367</v>
      </c>
      <c r="GEY320" s="33" t="s">
        <v>367</v>
      </c>
      <c r="GEZ320" s="33" t="s">
        <v>367</v>
      </c>
      <c r="GFA320" s="33" t="s">
        <v>367</v>
      </c>
      <c r="GFB320" s="33" t="s">
        <v>367</v>
      </c>
      <c r="GFC320" s="33" t="s">
        <v>367</v>
      </c>
      <c r="GFD320" s="33" t="s">
        <v>367</v>
      </c>
      <c r="GFE320" s="33" t="s">
        <v>367</v>
      </c>
      <c r="GFF320" s="33" t="s">
        <v>367</v>
      </c>
      <c r="GFG320" s="33" t="s">
        <v>367</v>
      </c>
      <c r="GFH320" s="33" t="s">
        <v>367</v>
      </c>
      <c r="GFI320" s="33" t="s">
        <v>367</v>
      </c>
      <c r="GFJ320" s="33" t="s">
        <v>367</v>
      </c>
      <c r="GFK320" s="33" t="s">
        <v>367</v>
      </c>
      <c r="GFL320" s="33" t="s">
        <v>367</v>
      </c>
      <c r="GFM320" s="33" t="s">
        <v>367</v>
      </c>
      <c r="GFN320" s="33" t="s">
        <v>367</v>
      </c>
      <c r="GFO320" s="33" t="s">
        <v>367</v>
      </c>
      <c r="GFP320" s="33" t="s">
        <v>367</v>
      </c>
      <c r="GFQ320" s="33" t="s">
        <v>367</v>
      </c>
      <c r="GFR320" s="33" t="s">
        <v>367</v>
      </c>
      <c r="GFS320" s="33" t="s">
        <v>367</v>
      </c>
      <c r="GFT320" s="33" t="s">
        <v>367</v>
      </c>
      <c r="GFU320" s="33" t="s">
        <v>367</v>
      </c>
      <c r="GFV320" s="33" t="s">
        <v>367</v>
      </c>
      <c r="GFW320" s="33" t="s">
        <v>367</v>
      </c>
      <c r="GFX320" s="33" t="s">
        <v>367</v>
      </c>
      <c r="GFY320" s="33" t="s">
        <v>367</v>
      </c>
      <c r="GFZ320" s="33" t="s">
        <v>367</v>
      </c>
      <c r="GGA320" s="33" t="s">
        <v>367</v>
      </c>
      <c r="GGB320" s="33" t="s">
        <v>367</v>
      </c>
      <c r="GGC320" s="33" t="s">
        <v>367</v>
      </c>
      <c r="GGD320" s="33" t="s">
        <v>367</v>
      </c>
      <c r="GGE320" s="33" t="s">
        <v>367</v>
      </c>
      <c r="GGF320" s="33" t="s">
        <v>367</v>
      </c>
      <c r="GGG320" s="33" t="s">
        <v>367</v>
      </c>
      <c r="GGH320" s="33" t="s">
        <v>367</v>
      </c>
      <c r="GGI320" s="33" t="s">
        <v>367</v>
      </c>
      <c r="GGJ320" s="33" t="s">
        <v>367</v>
      </c>
      <c r="GGK320" s="33" t="s">
        <v>367</v>
      </c>
      <c r="GGL320" s="33" t="s">
        <v>367</v>
      </c>
      <c r="GGM320" s="33" t="s">
        <v>367</v>
      </c>
      <c r="GGN320" s="33" t="s">
        <v>367</v>
      </c>
      <c r="GGO320" s="33" t="s">
        <v>367</v>
      </c>
      <c r="GGP320" s="33" t="s">
        <v>367</v>
      </c>
      <c r="GGQ320" s="33" t="s">
        <v>367</v>
      </c>
      <c r="GGR320" s="33" t="s">
        <v>367</v>
      </c>
      <c r="GGS320" s="33" t="s">
        <v>367</v>
      </c>
      <c r="GGT320" s="33" t="s">
        <v>367</v>
      </c>
      <c r="GGU320" s="33" t="s">
        <v>367</v>
      </c>
      <c r="GGV320" s="33" t="s">
        <v>367</v>
      </c>
      <c r="GGW320" s="33" t="s">
        <v>367</v>
      </c>
      <c r="GGX320" s="33" t="s">
        <v>367</v>
      </c>
      <c r="GGY320" s="33" t="s">
        <v>367</v>
      </c>
      <c r="GGZ320" s="33" t="s">
        <v>367</v>
      </c>
      <c r="GHA320" s="33" t="s">
        <v>367</v>
      </c>
      <c r="GHB320" s="33" t="s">
        <v>367</v>
      </c>
      <c r="GHC320" s="33" t="s">
        <v>367</v>
      </c>
      <c r="GHD320" s="33" t="s">
        <v>367</v>
      </c>
      <c r="GHE320" s="33" t="s">
        <v>367</v>
      </c>
      <c r="GHF320" s="33" t="s">
        <v>367</v>
      </c>
      <c r="GHG320" s="33" t="s">
        <v>367</v>
      </c>
      <c r="GHH320" s="33" t="s">
        <v>367</v>
      </c>
      <c r="GHI320" s="33" t="s">
        <v>367</v>
      </c>
      <c r="GHJ320" s="33" t="s">
        <v>367</v>
      </c>
      <c r="GHK320" s="33" t="s">
        <v>367</v>
      </c>
      <c r="GHL320" s="33" t="s">
        <v>367</v>
      </c>
      <c r="GHM320" s="33" t="s">
        <v>367</v>
      </c>
      <c r="GHN320" s="33" t="s">
        <v>367</v>
      </c>
      <c r="GHO320" s="33" t="s">
        <v>367</v>
      </c>
      <c r="GHP320" s="33" t="s">
        <v>367</v>
      </c>
      <c r="GHQ320" s="33" t="s">
        <v>367</v>
      </c>
      <c r="GHR320" s="33" t="s">
        <v>367</v>
      </c>
      <c r="GHS320" s="33" t="s">
        <v>367</v>
      </c>
      <c r="GHT320" s="33" t="s">
        <v>367</v>
      </c>
      <c r="GHU320" s="33" t="s">
        <v>367</v>
      </c>
      <c r="GHV320" s="33" t="s">
        <v>367</v>
      </c>
      <c r="GHW320" s="33" t="s">
        <v>367</v>
      </c>
      <c r="GHX320" s="33" t="s">
        <v>367</v>
      </c>
      <c r="GHY320" s="33" t="s">
        <v>367</v>
      </c>
      <c r="GHZ320" s="33" t="s">
        <v>367</v>
      </c>
      <c r="GIA320" s="33" t="s">
        <v>367</v>
      </c>
      <c r="GIB320" s="33" t="s">
        <v>367</v>
      </c>
      <c r="GIC320" s="33" t="s">
        <v>367</v>
      </c>
      <c r="GID320" s="33" t="s">
        <v>367</v>
      </c>
      <c r="GIE320" s="33" t="s">
        <v>367</v>
      </c>
      <c r="GIF320" s="33" t="s">
        <v>367</v>
      </c>
      <c r="GIG320" s="33" t="s">
        <v>367</v>
      </c>
      <c r="GIH320" s="33" t="s">
        <v>367</v>
      </c>
      <c r="GII320" s="33" t="s">
        <v>367</v>
      </c>
      <c r="GIJ320" s="33" t="s">
        <v>367</v>
      </c>
      <c r="GIK320" s="33" t="s">
        <v>367</v>
      </c>
      <c r="GIL320" s="33" t="s">
        <v>367</v>
      </c>
      <c r="GIM320" s="33" t="s">
        <v>367</v>
      </c>
      <c r="GIN320" s="33" t="s">
        <v>367</v>
      </c>
      <c r="GIO320" s="33" t="s">
        <v>367</v>
      </c>
      <c r="GIP320" s="33" t="s">
        <v>367</v>
      </c>
      <c r="GIQ320" s="33" t="s">
        <v>367</v>
      </c>
      <c r="GIR320" s="33" t="s">
        <v>367</v>
      </c>
      <c r="GIS320" s="33" t="s">
        <v>367</v>
      </c>
      <c r="GIT320" s="33" t="s">
        <v>367</v>
      </c>
      <c r="GIU320" s="33" t="s">
        <v>367</v>
      </c>
      <c r="GIV320" s="33" t="s">
        <v>367</v>
      </c>
      <c r="GIW320" s="33" t="s">
        <v>367</v>
      </c>
      <c r="GIX320" s="33" t="s">
        <v>367</v>
      </c>
      <c r="GIY320" s="33" t="s">
        <v>367</v>
      </c>
      <c r="GIZ320" s="33" t="s">
        <v>367</v>
      </c>
      <c r="GJA320" s="33" t="s">
        <v>367</v>
      </c>
      <c r="GJB320" s="33" t="s">
        <v>367</v>
      </c>
      <c r="GJC320" s="33" t="s">
        <v>367</v>
      </c>
      <c r="GJD320" s="33" t="s">
        <v>367</v>
      </c>
      <c r="GJE320" s="33" t="s">
        <v>367</v>
      </c>
      <c r="GJF320" s="33" t="s">
        <v>367</v>
      </c>
      <c r="GJG320" s="33" t="s">
        <v>367</v>
      </c>
      <c r="GJH320" s="33" t="s">
        <v>367</v>
      </c>
      <c r="GJI320" s="33" t="s">
        <v>367</v>
      </c>
      <c r="GJJ320" s="33" t="s">
        <v>367</v>
      </c>
      <c r="GJK320" s="33" t="s">
        <v>367</v>
      </c>
      <c r="GJL320" s="33" t="s">
        <v>367</v>
      </c>
      <c r="GJM320" s="33" t="s">
        <v>367</v>
      </c>
      <c r="GJN320" s="33" t="s">
        <v>367</v>
      </c>
      <c r="GJO320" s="33" t="s">
        <v>367</v>
      </c>
      <c r="GJP320" s="33" t="s">
        <v>367</v>
      </c>
      <c r="GJQ320" s="33" t="s">
        <v>367</v>
      </c>
      <c r="GJR320" s="33" t="s">
        <v>367</v>
      </c>
      <c r="GJS320" s="33" t="s">
        <v>367</v>
      </c>
      <c r="GJT320" s="33" t="s">
        <v>367</v>
      </c>
      <c r="GJU320" s="33" t="s">
        <v>367</v>
      </c>
      <c r="GJV320" s="33" t="s">
        <v>367</v>
      </c>
      <c r="GJW320" s="33" t="s">
        <v>367</v>
      </c>
      <c r="GJX320" s="33" t="s">
        <v>367</v>
      </c>
      <c r="GJY320" s="33" t="s">
        <v>367</v>
      </c>
      <c r="GJZ320" s="33" t="s">
        <v>367</v>
      </c>
      <c r="GKA320" s="33" t="s">
        <v>367</v>
      </c>
      <c r="GKB320" s="33" t="s">
        <v>367</v>
      </c>
      <c r="GKC320" s="33" t="s">
        <v>367</v>
      </c>
      <c r="GKD320" s="33" t="s">
        <v>367</v>
      </c>
      <c r="GKE320" s="33" t="s">
        <v>367</v>
      </c>
      <c r="GKF320" s="33" t="s">
        <v>367</v>
      </c>
      <c r="GKG320" s="33" t="s">
        <v>367</v>
      </c>
      <c r="GKH320" s="33" t="s">
        <v>367</v>
      </c>
      <c r="GKI320" s="33" t="s">
        <v>367</v>
      </c>
      <c r="GKJ320" s="33" t="s">
        <v>367</v>
      </c>
      <c r="GKK320" s="33" t="s">
        <v>367</v>
      </c>
      <c r="GKL320" s="33" t="s">
        <v>367</v>
      </c>
      <c r="GKM320" s="33" t="s">
        <v>367</v>
      </c>
      <c r="GKN320" s="33" t="s">
        <v>367</v>
      </c>
      <c r="GKO320" s="33" t="s">
        <v>367</v>
      </c>
      <c r="GKP320" s="33" t="s">
        <v>367</v>
      </c>
      <c r="GKQ320" s="33" t="s">
        <v>367</v>
      </c>
      <c r="GKR320" s="33" t="s">
        <v>367</v>
      </c>
      <c r="GKS320" s="33" t="s">
        <v>367</v>
      </c>
      <c r="GKT320" s="33" t="s">
        <v>367</v>
      </c>
      <c r="GKU320" s="33" t="s">
        <v>367</v>
      </c>
      <c r="GKV320" s="33" t="s">
        <v>367</v>
      </c>
      <c r="GKW320" s="33" t="s">
        <v>367</v>
      </c>
      <c r="GKX320" s="33" t="s">
        <v>367</v>
      </c>
      <c r="GKY320" s="33" t="s">
        <v>367</v>
      </c>
      <c r="GKZ320" s="33" t="s">
        <v>367</v>
      </c>
      <c r="GLA320" s="33" t="s">
        <v>367</v>
      </c>
      <c r="GLB320" s="33" t="s">
        <v>367</v>
      </c>
      <c r="GLC320" s="33" t="s">
        <v>367</v>
      </c>
      <c r="GLD320" s="33" t="s">
        <v>367</v>
      </c>
      <c r="GLE320" s="33" t="s">
        <v>367</v>
      </c>
      <c r="GLF320" s="33" t="s">
        <v>367</v>
      </c>
      <c r="GLG320" s="33" t="s">
        <v>367</v>
      </c>
      <c r="GLH320" s="33" t="s">
        <v>367</v>
      </c>
      <c r="GLI320" s="33" t="s">
        <v>367</v>
      </c>
      <c r="GLJ320" s="33" t="s">
        <v>367</v>
      </c>
      <c r="GLK320" s="33" t="s">
        <v>367</v>
      </c>
      <c r="GLL320" s="33" t="s">
        <v>367</v>
      </c>
      <c r="GLM320" s="33" t="s">
        <v>367</v>
      </c>
      <c r="GLN320" s="33" t="s">
        <v>367</v>
      </c>
      <c r="GLO320" s="33" t="s">
        <v>367</v>
      </c>
      <c r="GLP320" s="33" t="s">
        <v>367</v>
      </c>
      <c r="GLQ320" s="33" t="s">
        <v>367</v>
      </c>
      <c r="GLR320" s="33" t="s">
        <v>367</v>
      </c>
      <c r="GLS320" s="33" t="s">
        <v>367</v>
      </c>
      <c r="GLT320" s="33" t="s">
        <v>367</v>
      </c>
      <c r="GLU320" s="33" t="s">
        <v>367</v>
      </c>
      <c r="GLV320" s="33" t="s">
        <v>367</v>
      </c>
      <c r="GLW320" s="33" t="s">
        <v>367</v>
      </c>
      <c r="GLX320" s="33" t="s">
        <v>367</v>
      </c>
      <c r="GLY320" s="33" t="s">
        <v>367</v>
      </c>
      <c r="GLZ320" s="33" t="s">
        <v>367</v>
      </c>
      <c r="GMA320" s="33" t="s">
        <v>367</v>
      </c>
      <c r="GMB320" s="33" t="s">
        <v>367</v>
      </c>
      <c r="GMC320" s="33" t="s">
        <v>367</v>
      </c>
      <c r="GMD320" s="33" t="s">
        <v>367</v>
      </c>
      <c r="GME320" s="33" t="s">
        <v>367</v>
      </c>
      <c r="GMF320" s="33" t="s">
        <v>367</v>
      </c>
      <c r="GMG320" s="33" t="s">
        <v>367</v>
      </c>
      <c r="GMH320" s="33" t="s">
        <v>367</v>
      </c>
      <c r="GMI320" s="33" t="s">
        <v>367</v>
      </c>
      <c r="GMJ320" s="33" t="s">
        <v>367</v>
      </c>
      <c r="GMK320" s="33" t="s">
        <v>367</v>
      </c>
      <c r="GML320" s="33" t="s">
        <v>367</v>
      </c>
      <c r="GMM320" s="33" t="s">
        <v>367</v>
      </c>
      <c r="GMN320" s="33" t="s">
        <v>367</v>
      </c>
      <c r="GMO320" s="33" t="s">
        <v>367</v>
      </c>
      <c r="GMP320" s="33" t="s">
        <v>367</v>
      </c>
      <c r="GMQ320" s="33" t="s">
        <v>367</v>
      </c>
      <c r="GMR320" s="33" t="s">
        <v>367</v>
      </c>
      <c r="GMS320" s="33" t="s">
        <v>367</v>
      </c>
      <c r="GMT320" s="33" t="s">
        <v>367</v>
      </c>
      <c r="GMU320" s="33" t="s">
        <v>367</v>
      </c>
      <c r="GMV320" s="33" t="s">
        <v>367</v>
      </c>
      <c r="GMW320" s="33" t="s">
        <v>367</v>
      </c>
      <c r="GMX320" s="33" t="s">
        <v>367</v>
      </c>
      <c r="GMY320" s="33" t="s">
        <v>367</v>
      </c>
      <c r="GMZ320" s="33" t="s">
        <v>367</v>
      </c>
      <c r="GNA320" s="33" t="s">
        <v>367</v>
      </c>
      <c r="GNB320" s="33" t="s">
        <v>367</v>
      </c>
      <c r="GNC320" s="33" t="s">
        <v>367</v>
      </c>
      <c r="GND320" s="33" t="s">
        <v>367</v>
      </c>
      <c r="GNE320" s="33" t="s">
        <v>367</v>
      </c>
      <c r="GNF320" s="33" t="s">
        <v>367</v>
      </c>
      <c r="GNG320" s="33" t="s">
        <v>367</v>
      </c>
      <c r="GNH320" s="33" t="s">
        <v>367</v>
      </c>
      <c r="GNI320" s="33" t="s">
        <v>367</v>
      </c>
      <c r="GNJ320" s="33" t="s">
        <v>367</v>
      </c>
      <c r="GNK320" s="33" t="s">
        <v>367</v>
      </c>
      <c r="GNL320" s="33" t="s">
        <v>367</v>
      </c>
      <c r="GNM320" s="33" t="s">
        <v>367</v>
      </c>
      <c r="GNN320" s="33" t="s">
        <v>367</v>
      </c>
      <c r="GNO320" s="33" t="s">
        <v>367</v>
      </c>
      <c r="GNP320" s="33" t="s">
        <v>367</v>
      </c>
      <c r="GNQ320" s="33" t="s">
        <v>367</v>
      </c>
      <c r="GNR320" s="33" t="s">
        <v>367</v>
      </c>
      <c r="GNS320" s="33" t="s">
        <v>367</v>
      </c>
      <c r="GNT320" s="33" t="s">
        <v>367</v>
      </c>
      <c r="GNU320" s="33" t="s">
        <v>367</v>
      </c>
      <c r="GNV320" s="33" t="s">
        <v>367</v>
      </c>
      <c r="GNW320" s="33" t="s">
        <v>367</v>
      </c>
      <c r="GNX320" s="33" t="s">
        <v>367</v>
      </c>
      <c r="GNY320" s="33" t="s">
        <v>367</v>
      </c>
      <c r="GNZ320" s="33" t="s">
        <v>367</v>
      </c>
      <c r="GOA320" s="33" t="s">
        <v>367</v>
      </c>
      <c r="GOB320" s="33" t="s">
        <v>367</v>
      </c>
      <c r="GOC320" s="33" t="s">
        <v>367</v>
      </c>
      <c r="GOD320" s="33" t="s">
        <v>367</v>
      </c>
      <c r="GOE320" s="33" t="s">
        <v>367</v>
      </c>
      <c r="GOF320" s="33" t="s">
        <v>367</v>
      </c>
      <c r="GOG320" s="33" t="s">
        <v>367</v>
      </c>
      <c r="GOH320" s="33" t="s">
        <v>367</v>
      </c>
      <c r="GOI320" s="33" t="s">
        <v>367</v>
      </c>
      <c r="GOJ320" s="33" t="s">
        <v>367</v>
      </c>
      <c r="GOK320" s="33" t="s">
        <v>367</v>
      </c>
      <c r="GOL320" s="33" t="s">
        <v>367</v>
      </c>
      <c r="GOM320" s="33" t="s">
        <v>367</v>
      </c>
      <c r="GON320" s="33" t="s">
        <v>367</v>
      </c>
      <c r="GOO320" s="33" t="s">
        <v>367</v>
      </c>
      <c r="GOP320" s="33" t="s">
        <v>367</v>
      </c>
      <c r="GOQ320" s="33" t="s">
        <v>367</v>
      </c>
      <c r="GOR320" s="33" t="s">
        <v>367</v>
      </c>
      <c r="GOS320" s="33" t="s">
        <v>367</v>
      </c>
      <c r="GOT320" s="33" t="s">
        <v>367</v>
      </c>
      <c r="GOU320" s="33" t="s">
        <v>367</v>
      </c>
      <c r="GOV320" s="33" t="s">
        <v>367</v>
      </c>
      <c r="GOW320" s="33" t="s">
        <v>367</v>
      </c>
      <c r="GOX320" s="33" t="s">
        <v>367</v>
      </c>
      <c r="GOY320" s="33" t="s">
        <v>367</v>
      </c>
      <c r="GOZ320" s="33" t="s">
        <v>367</v>
      </c>
      <c r="GPA320" s="33" t="s">
        <v>367</v>
      </c>
      <c r="GPB320" s="33" t="s">
        <v>367</v>
      </c>
      <c r="GPC320" s="33" t="s">
        <v>367</v>
      </c>
      <c r="GPD320" s="33" t="s">
        <v>367</v>
      </c>
      <c r="GPE320" s="33" t="s">
        <v>367</v>
      </c>
      <c r="GPF320" s="33" t="s">
        <v>367</v>
      </c>
      <c r="GPG320" s="33" t="s">
        <v>367</v>
      </c>
      <c r="GPH320" s="33" t="s">
        <v>367</v>
      </c>
      <c r="GPI320" s="33" t="s">
        <v>367</v>
      </c>
      <c r="GPJ320" s="33" t="s">
        <v>367</v>
      </c>
      <c r="GPK320" s="33" t="s">
        <v>367</v>
      </c>
      <c r="GPL320" s="33" t="s">
        <v>367</v>
      </c>
      <c r="GPM320" s="33" t="s">
        <v>367</v>
      </c>
      <c r="GPN320" s="33" t="s">
        <v>367</v>
      </c>
      <c r="GPO320" s="33" t="s">
        <v>367</v>
      </c>
      <c r="GPP320" s="33" t="s">
        <v>367</v>
      </c>
      <c r="GPQ320" s="33" t="s">
        <v>367</v>
      </c>
      <c r="GPR320" s="33" t="s">
        <v>367</v>
      </c>
      <c r="GPS320" s="33" t="s">
        <v>367</v>
      </c>
      <c r="GPT320" s="33" t="s">
        <v>367</v>
      </c>
      <c r="GPU320" s="33" t="s">
        <v>367</v>
      </c>
      <c r="GPV320" s="33" t="s">
        <v>367</v>
      </c>
      <c r="GPW320" s="33" t="s">
        <v>367</v>
      </c>
      <c r="GPX320" s="33" t="s">
        <v>367</v>
      </c>
      <c r="GPY320" s="33" t="s">
        <v>367</v>
      </c>
      <c r="GPZ320" s="33" t="s">
        <v>367</v>
      </c>
      <c r="GQA320" s="33" t="s">
        <v>367</v>
      </c>
      <c r="GQB320" s="33" t="s">
        <v>367</v>
      </c>
      <c r="GQC320" s="33" t="s">
        <v>367</v>
      </c>
      <c r="GQD320" s="33" t="s">
        <v>367</v>
      </c>
      <c r="GQE320" s="33" t="s">
        <v>367</v>
      </c>
      <c r="GQF320" s="33" t="s">
        <v>367</v>
      </c>
      <c r="GQG320" s="33" t="s">
        <v>367</v>
      </c>
      <c r="GQH320" s="33" t="s">
        <v>367</v>
      </c>
      <c r="GQI320" s="33" t="s">
        <v>367</v>
      </c>
      <c r="GQJ320" s="33" t="s">
        <v>367</v>
      </c>
      <c r="GQK320" s="33" t="s">
        <v>367</v>
      </c>
      <c r="GQL320" s="33" t="s">
        <v>367</v>
      </c>
      <c r="GQM320" s="33" t="s">
        <v>367</v>
      </c>
      <c r="GQN320" s="33" t="s">
        <v>367</v>
      </c>
      <c r="GQO320" s="33" t="s">
        <v>367</v>
      </c>
      <c r="GQP320" s="33" t="s">
        <v>367</v>
      </c>
      <c r="GQQ320" s="33" t="s">
        <v>367</v>
      </c>
      <c r="GQR320" s="33" t="s">
        <v>367</v>
      </c>
      <c r="GQS320" s="33" t="s">
        <v>367</v>
      </c>
      <c r="GQT320" s="33" t="s">
        <v>367</v>
      </c>
      <c r="GQU320" s="33" t="s">
        <v>367</v>
      </c>
      <c r="GQV320" s="33" t="s">
        <v>367</v>
      </c>
      <c r="GQW320" s="33" t="s">
        <v>367</v>
      </c>
      <c r="GQX320" s="33" t="s">
        <v>367</v>
      </c>
      <c r="GQY320" s="33" t="s">
        <v>367</v>
      </c>
      <c r="GQZ320" s="33" t="s">
        <v>367</v>
      </c>
      <c r="GRA320" s="33" t="s">
        <v>367</v>
      </c>
      <c r="GRB320" s="33" t="s">
        <v>367</v>
      </c>
      <c r="GRC320" s="33" t="s">
        <v>367</v>
      </c>
      <c r="GRD320" s="33" t="s">
        <v>367</v>
      </c>
      <c r="GRE320" s="33" t="s">
        <v>367</v>
      </c>
      <c r="GRF320" s="33" t="s">
        <v>367</v>
      </c>
      <c r="GRG320" s="33" t="s">
        <v>367</v>
      </c>
      <c r="GRH320" s="33" t="s">
        <v>367</v>
      </c>
      <c r="GRI320" s="33" t="s">
        <v>367</v>
      </c>
      <c r="GRJ320" s="33" t="s">
        <v>367</v>
      </c>
      <c r="GRK320" s="33" t="s">
        <v>367</v>
      </c>
      <c r="GRL320" s="33" t="s">
        <v>367</v>
      </c>
      <c r="GRM320" s="33" t="s">
        <v>367</v>
      </c>
      <c r="GRN320" s="33" t="s">
        <v>367</v>
      </c>
      <c r="GRO320" s="33" t="s">
        <v>367</v>
      </c>
      <c r="GRP320" s="33" t="s">
        <v>367</v>
      </c>
      <c r="GRQ320" s="33" t="s">
        <v>367</v>
      </c>
      <c r="GRR320" s="33" t="s">
        <v>367</v>
      </c>
      <c r="GRS320" s="33" t="s">
        <v>367</v>
      </c>
      <c r="GRT320" s="33" t="s">
        <v>367</v>
      </c>
      <c r="GRU320" s="33" t="s">
        <v>367</v>
      </c>
      <c r="GRV320" s="33" t="s">
        <v>367</v>
      </c>
      <c r="GRW320" s="33" t="s">
        <v>367</v>
      </c>
      <c r="GRX320" s="33" t="s">
        <v>367</v>
      </c>
      <c r="GRY320" s="33" t="s">
        <v>367</v>
      </c>
      <c r="GRZ320" s="33" t="s">
        <v>367</v>
      </c>
      <c r="GSA320" s="33" t="s">
        <v>367</v>
      </c>
      <c r="GSB320" s="33" t="s">
        <v>367</v>
      </c>
      <c r="GSC320" s="33" t="s">
        <v>367</v>
      </c>
      <c r="GSD320" s="33" t="s">
        <v>367</v>
      </c>
      <c r="GSE320" s="33" t="s">
        <v>367</v>
      </c>
      <c r="GSF320" s="33" t="s">
        <v>367</v>
      </c>
      <c r="GSG320" s="33" t="s">
        <v>367</v>
      </c>
      <c r="GSH320" s="33" t="s">
        <v>367</v>
      </c>
      <c r="GSI320" s="33" t="s">
        <v>367</v>
      </c>
      <c r="GSJ320" s="33" t="s">
        <v>367</v>
      </c>
      <c r="GSK320" s="33" t="s">
        <v>367</v>
      </c>
      <c r="GSL320" s="33" t="s">
        <v>367</v>
      </c>
      <c r="GSM320" s="33" t="s">
        <v>367</v>
      </c>
      <c r="GSN320" s="33" t="s">
        <v>367</v>
      </c>
      <c r="GSO320" s="33" t="s">
        <v>367</v>
      </c>
      <c r="GSP320" s="33" t="s">
        <v>367</v>
      </c>
      <c r="GSQ320" s="33" t="s">
        <v>367</v>
      </c>
      <c r="GSR320" s="33" t="s">
        <v>367</v>
      </c>
      <c r="GSS320" s="33" t="s">
        <v>367</v>
      </c>
      <c r="GST320" s="33" t="s">
        <v>367</v>
      </c>
      <c r="GSU320" s="33" t="s">
        <v>367</v>
      </c>
      <c r="GSV320" s="33" t="s">
        <v>367</v>
      </c>
      <c r="GSW320" s="33" t="s">
        <v>367</v>
      </c>
      <c r="GSX320" s="33" t="s">
        <v>367</v>
      </c>
      <c r="GSY320" s="33" t="s">
        <v>367</v>
      </c>
      <c r="GSZ320" s="33" t="s">
        <v>367</v>
      </c>
      <c r="GTA320" s="33" t="s">
        <v>367</v>
      </c>
      <c r="GTB320" s="33" t="s">
        <v>367</v>
      </c>
      <c r="GTC320" s="33" t="s">
        <v>367</v>
      </c>
      <c r="GTD320" s="33" t="s">
        <v>367</v>
      </c>
      <c r="GTE320" s="33" t="s">
        <v>367</v>
      </c>
      <c r="GTF320" s="33" t="s">
        <v>367</v>
      </c>
      <c r="GTG320" s="33" t="s">
        <v>367</v>
      </c>
      <c r="GTH320" s="33" t="s">
        <v>367</v>
      </c>
      <c r="GTI320" s="33" t="s">
        <v>367</v>
      </c>
      <c r="GTJ320" s="33" t="s">
        <v>367</v>
      </c>
      <c r="GTK320" s="33" t="s">
        <v>367</v>
      </c>
      <c r="GTL320" s="33" t="s">
        <v>367</v>
      </c>
      <c r="GTM320" s="33" t="s">
        <v>367</v>
      </c>
      <c r="GTN320" s="33" t="s">
        <v>367</v>
      </c>
      <c r="GTO320" s="33" t="s">
        <v>367</v>
      </c>
      <c r="GTP320" s="33" t="s">
        <v>367</v>
      </c>
      <c r="GTQ320" s="33" t="s">
        <v>367</v>
      </c>
      <c r="GTR320" s="33" t="s">
        <v>367</v>
      </c>
      <c r="GTS320" s="33" t="s">
        <v>367</v>
      </c>
      <c r="GTT320" s="33" t="s">
        <v>367</v>
      </c>
      <c r="GTU320" s="33" t="s">
        <v>367</v>
      </c>
      <c r="GTV320" s="33" t="s">
        <v>367</v>
      </c>
      <c r="GTW320" s="33" t="s">
        <v>367</v>
      </c>
      <c r="GTX320" s="33" t="s">
        <v>367</v>
      </c>
      <c r="GTY320" s="33" t="s">
        <v>367</v>
      </c>
      <c r="GTZ320" s="33" t="s">
        <v>367</v>
      </c>
      <c r="GUA320" s="33" t="s">
        <v>367</v>
      </c>
      <c r="GUB320" s="33" t="s">
        <v>367</v>
      </c>
      <c r="GUC320" s="33" t="s">
        <v>367</v>
      </c>
      <c r="GUD320" s="33" t="s">
        <v>367</v>
      </c>
      <c r="GUE320" s="33" t="s">
        <v>367</v>
      </c>
      <c r="GUF320" s="33" t="s">
        <v>367</v>
      </c>
      <c r="GUG320" s="33" t="s">
        <v>367</v>
      </c>
      <c r="GUH320" s="33" t="s">
        <v>367</v>
      </c>
      <c r="GUI320" s="33" t="s">
        <v>367</v>
      </c>
      <c r="GUJ320" s="33" t="s">
        <v>367</v>
      </c>
      <c r="GUK320" s="33" t="s">
        <v>367</v>
      </c>
      <c r="GUL320" s="33" t="s">
        <v>367</v>
      </c>
      <c r="GUM320" s="33" t="s">
        <v>367</v>
      </c>
      <c r="GUN320" s="33" t="s">
        <v>367</v>
      </c>
      <c r="GUO320" s="33" t="s">
        <v>367</v>
      </c>
      <c r="GUP320" s="33" t="s">
        <v>367</v>
      </c>
      <c r="GUQ320" s="33" t="s">
        <v>367</v>
      </c>
      <c r="GUR320" s="33" t="s">
        <v>367</v>
      </c>
      <c r="GUS320" s="33" t="s">
        <v>367</v>
      </c>
      <c r="GUT320" s="33" t="s">
        <v>367</v>
      </c>
      <c r="GUU320" s="33" t="s">
        <v>367</v>
      </c>
      <c r="GUV320" s="33" t="s">
        <v>367</v>
      </c>
      <c r="GUW320" s="33" t="s">
        <v>367</v>
      </c>
      <c r="GUX320" s="33" t="s">
        <v>367</v>
      </c>
      <c r="GUY320" s="33" t="s">
        <v>367</v>
      </c>
      <c r="GUZ320" s="33" t="s">
        <v>367</v>
      </c>
      <c r="GVA320" s="33" t="s">
        <v>367</v>
      </c>
      <c r="GVB320" s="33" t="s">
        <v>367</v>
      </c>
      <c r="GVC320" s="33" t="s">
        <v>367</v>
      </c>
      <c r="GVD320" s="33" t="s">
        <v>367</v>
      </c>
      <c r="GVE320" s="33" t="s">
        <v>367</v>
      </c>
      <c r="GVF320" s="33" t="s">
        <v>367</v>
      </c>
      <c r="GVG320" s="33" t="s">
        <v>367</v>
      </c>
      <c r="GVH320" s="33" t="s">
        <v>367</v>
      </c>
      <c r="GVI320" s="33" t="s">
        <v>367</v>
      </c>
      <c r="GVJ320" s="33" t="s">
        <v>367</v>
      </c>
      <c r="GVK320" s="33" t="s">
        <v>367</v>
      </c>
      <c r="GVL320" s="33" t="s">
        <v>367</v>
      </c>
      <c r="GVM320" s="33" t="s">
        <v>367</v>
      </c>
      <c r="GVN320" s="33" t="s">
        <v>367</v>
      </c>
      <c r="GVO320" s="33" t="s">
        <v>367</v>
      </c>
      <c r="GVP320" s="33" t="s">
        <v>367</v>
      </c>
      <c r="GVQ320" s="33" t="s">
        <v>367</v>
      </c>
      <c r="GVR320" s="33" t="s">
        <v>367</v>
      </c>
      <c r="GVS320" s="33" t="s">
        <v>367</v>
      </c>
      <c r="GVT320" s="33" t="s">
        <v>367</v>
      </c>
      <c r="GVU320" s="33" t="s">
        <v>367</v>
      </c>
      <c r="GVV320" s="33" t="s">
        <v>367</v>
      </c>
      <c r="GVW320" s="33" t="s">
        <v>367</v>
      </c>
      <c r="GVX320" s="33" t="s">
        <v>367</v>
      </c>
      <c r="GVY320" s="33" t="s">
        <v>367</v>
      </c>
      <c r="GVZ320" s="33" t="s">
        <v>367</v>
      </c>
      <c r="GWA320" s="33" t="s">
        <v>367</v>
      </c>
      <c r="GWB320" s="33" t="s">
        <v>367</v>
      </c>
      <c r="GWC320" s="33" t="s">
        <v>367</v>
      </c>
      <c r="GWD320" s="33" t="s">
        <v>367</v>
      </c>
      <c r="GWE320" s="33" t="s">
        <v>367</v>
      </c>
      <c r="GWF320" s="33" t="s">
        <v>367</v>
      </c>
      <c r="GWG320" s="33" t="s">
        <v>367</v>
      </c>
      <c r="GWH320" s="33" t="s">
        <v>367</v>
      </c>
      <c r="GWI320" s="33" t="s">
        <v>367</v>
      </c>
      <c r="GWJ320" s="33" t="s">
        <v>367</v>
      </c>
      <c r="GWK320" s="33" t="s">
        <v>367</v>
      </c>
      <c r="GWL320" s="33" t="s">
        <v>367</v>
      </c>
      <c r="GWM320" s="33" t="s">
        <v>367</v>
      </c>
      <c r="GWN320" s="33" t="s">
        <v>367</v>
      </c>
      <c r="GWO320" s="33" t="s">
        <v>367</v>
      </c>
      <c r="GWP320" s="33" t="s">
        <v>367</v>
      </c>
      <c r="GWQ320" s="33" t="s">
        <v>367</v>
      </c>
      <c r="GWR320" s="33" t="s">
        <v>367</v>
      </c>
      <c r="GWS320" s="33" t="s">
        <v>367</v>
      </c>
      <c r="GWT320" s="33" t="s">
        <v>367</v>
      </c>
      <c r="GWU320" s="33" t="s">
        <v>367</v>
      </c>
      <c r="GWV320" s="33" t="s">
        <v>367</v>
      </c>
      <c r="GWW320" s="33" t="s">
        <v>367</v>
      </c>
      <c r="GWX320" s="33" t="s">
        <v>367</v>
      </c>
      <c r="GWY320" s="33" t="s">
        <v>367</v>
      </c>
      <c r="GWZ320" s="33" t="s">
        <v>367</v>
      </c>
      <c r="GXA320" s="33" t="s">
        <v>367</v>
      </c>
      <c r="GXB320" s="33" t="s">
        <v>367</v>
      </c>
      <c r="GXC320" s="33" t="s">
        <v>367</v>
      </c>
      <c r="GXD320" s="33" t="s">
        <v>367</v>
      </c>
      <c r="GXE320" s="33" t="s">
        <v>367</v>
      </c>
      <c r="GXF320" s="33" t="s">
        <v>367</v>
      </c>
      <c r="GXG320" s="33" t="s">
        <v>367</v>
      </c>
      <c r="GXH320" s="33" t="s">
        <v>367</v>
      </c>
      <c r="GXI320" s="33" t="s">
        <v>367</v>
      </c>
      <c r="GXJ320" s="33" t="s">
        <v>367</v>
      </c>
      <c r="GXK320" s="33" t="s">
        <v>367</v>
      </c>
      <c r="GXL320" s="33" t="s">
        <v>367</v>
      </c>
      <c r="GXM320" s="33" t="s">
        <v>367</v>
      </c>
      <c r="GXN320" s="33" t="s">
        <v>367</v>
      </c>
      <c r="GXO320" s="33" t="s">
        <v>367</v>
      </c>
      <c r="GXP320" s="33" t="s">
        <v>367</v>
      </c>
      <c r="GXQ320" s="33" t="s">
        <v>367</v>
      </c>
      <c r="GXR320" s="33" t="s">
        <v>367</v>
      </c>
      <c r="GXS320" s="33" t="s">
        <v>367</v>
      </c>
      <c r="GXT320" s="33" t="s">
        <v>367</v>
      </c>
      <c r="GXU320" s="33" t="s">
        <v>367</v>
      </c>
      <c r="GXV320" s="33" t="s">
        <v>367</v>
      </c>
      <c r="GXW320" s="33" t="s">
        <v>367</v>
      </c>
      <c r="GXX320" s="33" t="s">
        <v>367</v>
      </c>
      <c r="GXY320" s="33" t="s">
        <v>367</v>
      </c>
      <c r="GXZ320" s="33" t="s">
        <v>367</v>
      </c>
      <c r="GYA320" s="33" t="s">
        <v>367</v>
      </c>
      <c r="GYB320" s="33" t="s">
        <v>367</v>
      </c>
      <c r="GYC320" s="33" t="s">
        <v>367</v>
      </c>
      <c r="GYD320" s="33" t="s">
        <v>367</v>
      </c>
      <c r="GYE320" s="33" t="s">
        <v>367</v>
      </c>
      <c r="GYF320" s="33" t="s">
        <v>367</v>
      </c>
      <c r="GYG320" s="33" t="s">
        <v>367</v>
      </c>
      <c r="GYH320" s="33" t="s">
        <v>367</v>
      </c>
      <c r="GYI320" s="33" t="s">
        <v>367</v>
      </c>
      <c r="GYJ320" s="33" t="s">
        <v>367</v>
      </c>
      <c r="GYK320" s="33" t="s">
        <v>367</v>
      </c>
      <c r="GYL320" s="33" t="s">
        <v>367</v>
      </c>
      <c r="GYM320" s="33" t="s">
        <v>367</v>
      </c>
      <c r="GYN320" s="33" t="s">
        <v>367</v>
      </c>
      <c r="GYO320" s="33" t="s">
        <v>367</v>
      </c>
      <c r="GYP320" s="33" t="s">
        <v>367</v>
      </c>
      <c r="GYQ320" s="33" t="s">
        <v>367</v>
      </c>
      <c r="GYR320" s="33" t="s">
        <v>367</v>
      </c>
      <c r="GYS320" s="33" t="s">
        <v>367</v>
      </c>
      <c r="GYT320" s="33" t="s">
        <v>367</v>
      </c>
      <c r="GYU320" s="33" t="s">
        <v>367</v>
      </c>
      <c r="GYV320" s="33" t="s">
        <v>367</v>
      </c>
      <c r="GYW320" s="33" t="s">
        <v>367</v>
      </c>
      <c r="GYX320" s="33" t="s">
        <v>367</v>
      </c>
      <c r="GYY320" s="33" t="s">
        <v>367</v>
      </c>
      <c r="GYZ320" s="33" t="s">
        <v>367</v>
      </c>
      <c r="GZA320" s="33" t="s">
        <v>367</v>
      </c>
      <c r="GZB320" s="33" t="s">
        <v>367</v>
      </c>
      <c r="GZC320" s="33" t="s">
        <v>367</v>
      </c>
      <c r="GZD320" s="33" t="s">
        <v>367</v>
      </c>
      <c r="GZE320" s="33" t="s">
        <v>367</v>
      </c>
      <c r="GZF320" s="33" t="s">
        <v>367</v>
      </c>
      <c r="GZG320" s="33" t="s">
        <v>367</v>
      </c>
      <c r="GZH320" s="33" t="s">
        <v>367</v>
      </c>
      <c r="GZI320" s="33" t="s">
        <v>367</v>
      </c>
      <c r="GZJ320" s="33" t="s">
        <v>367</v>
      </c>
      <c r="GZK320" s="33" t="s">
        <v>367</v>
      </c>
      <c r="GZL320" s="33" t="s">
        <v>367</v>
      </c>
      <c r="GZM320" s="33" t="s">
        <v>367</v>
      </c>
      <c r="GZN320" s="33" t="s">
        <v>367</v>
      </c>
      <c r="GZO320" s="33" t="s">
        <v>367</v>
      </c>
      <c r="GZP320" s="33" t="s">
        <v>367</v>
      </c>
      <c r="GZQ320" s="33" t="s">
        <v>367</v>
      </c>
      <c r="GZR320" s="33" t="s">
        <v>367</v>
      </c>
      <c r="GZS320" s="33" t="s">
        <v>367</v>
      </c>
      <c r="GZT320" s="33" t="s">
        <v>367</v>
      </c>
      <c r="GZU320" s="33" t="s">
        <v>367</v>
      </c>
      <c r="GZV320" s="33" t="s">
        <v>367</v>
      </c>
      <c r="GZW320" s="33" t="s">
        <v>367</v>
      </c>
      <c r="GZX320" s="33" t="s">
        <v>367</v>
      </c>
      <c r="GZY320" s="33" t="s">
        <v>367</v>
      </c>
      <c r="GZZ320" s="33" t="s">
        <v>367</v>
      </c>
      <c r="HAA320" s="33" t="s">
        <v>367</v>
      </c>
      <c r="HAB320" s="33" t="s">
        <v>367</v>
      </c>
      <c r="HAC320" s="33" t="s">
        <v>367</v>
      </c>
      <c r="HAD320" s="33" t="s">
        <v>367</v>
      </c>
      <c r="HAE320" s="33" t="s">
        <v>367</v>
      </c>
      <c r="HAF320" s="33" t="s">
        <v>367</v>
      </c>
      <c r="HAG320" s="33" t="s">
        <v>367</v>
      </c>
      <c r="HAH320" s="33" t="s">
        <v>367</v>
      </c>
      <c r="HAI320" s="33" t="s">
        <v>367</v>
      </c>
      <c r="HAJ320" s="33" t="s">
        <v>367</v>
      </c>
      <c r="HAK320" s="33" t="s">
        <v>367</v>
      </c>
      <c r="HAL320" s="33" t="s">
        <v>367</v>
      </c>
      <c r="HAM320" s="33" t="s">
        <v>367</v>
      </c>
      <c r="HAN320" s="33" t="s">
        <v>367</v>
      </c>
      <c r="HAO320" s="33" t="s">
        <v>367</v>
      </c>
      <c r="HAP320" s="33" t="s">
        <v>367</v>
      </c>
      <c r="HAQ320" s="33" t="s">
        <v>367</v>
      </c>
      <c r="HAR320" s="33" t="s">
        <v>367</v>
      </c>
      <c r="HAS320" s="33" t="s">
        <v>367</v>
      </c>
      <c r="HAT320" s="33" t="s">
        <v>367</v>
      </c>
      <c r="HAU320" s="33" t="s">
        <v>367</v>
      </c>
      <c r="HAV320" s="33" t="s">
        <v>367</v>
      </c>
      <c r="HAW320" s="33" t="s">
        <v>367</v>
      </c>
      <c r="HAX320" s="33" t="s">
        <v>367</v>
      </c>
      <c r="HAY320" s="33" t="s">
        <v>367</v>
      </c>
      <c r="HAZ320" s="33" t="s">
        <v>367</v>
      </c>
      <c r="HBA320" s="33" t="s">
        <v>367</v>
      </c>
      <c r="HBB320" s="33" t="s">
        <v>367</v>
      </c>
      <c r="HBC320" s="33" t="s">
        <v>367</v>
      </c>
      <c r="HBD320" s="33" t="s">
        <v>367</v>
      </c>
      <c r="HBE320" s="33" t="s">
        <v>367</v>
      </c>
      <c r="HBF320" s="33" t="s">
        <v>367</v>
      </c>
      <c r="HBG320" s="33" t="s">
        <v>367</v>
      </c>
      <c r="HBH320" s="33" t="s">
        <v>367</v>
      </c>
      <c r="HBI320" s="33" t="s">
        <v>367</v>
      </c>
      <c r="HBJ320" s="33" t="s">
        <v>367</v>
      </c>
      <c r="HBK320" s="33" t="s">
        <v>367</v>
      </c>
      <c r="HBL320" s="33" t="s">
        <v>367</v>
      </c>
      <c r="HBM320" s="33" t="s">
        <v>367</v>
      </c>
      <c r="HBN320" s="33" t="s">
        <v>367</v>
      </c>
      <c r="HBO320" s="33" t="s">
        <v>367</v>
      </c>
      <c r="HBP320" s="33" t="s">
        <v>367</v>
      </c>
      <c r="HBQ320" s="33" t="s">
        <v>367</v>
      </c>
      <c r="HBR320" s="33" t="s">
        <v>367</v>
      </c>
      <c r="HBS320" s="33" t="s">
        <v>367</v>
      </c>
      <c r="HBT320" s="33" t="s">
        <v>367</v>
      </c>
      <c r="HBU320" s="33" t="s">
        <v>367</v>
      </c>
      <c r="HBV320" s="33" t="s">
        <v>367</v>
      </c>
      <c r="HBW320" s="33" t="s">
        <v>367</v>
      </c>
      <c r="HBX320" s="33" t="s">
        <v>367</v>
      </c>
      <c r="HBY320" s="33" t="s">
        <v>367</v>
      </c>
      <c r="HBZ320" s="33" t="s">
        <v>367</v>
      </c>
      <c r="HCA320" s="33" t="s">
        <v>367</v>
      </c>
      <c r="HCB320" s="33" t="s">
        <v>367</v>
      </c>
      <c r="HCC320" s="33" t="s">
        <v>367</v>
      </c>
      <c r="HCD320" s="33" t="s">
        <v>367</v>
      </c>
      <c r="HCE320" s="33" t="s">
        <v>367</v>
      </c>
      <c r="HCF320" s="33" t="s">
        <v>367</v>
      </c>
      <c r="HCG320" s="33" t="s">
        <v>367</v>
      </c>
      <c r="HCH320" s="33" t="s">
        <v>367</v>
      </c>
      <c r="HCI320" s="33" t="s">
        <v>367</v>
      </c>
      <c r="HCJ320" s="33" t="s">
        <v>367</v>
      </c>
      <c r="HCK320" s="33" t="s">
        <v>367</v>
      </c>
      <c r="HCL320" s="33" t="s">
        <v>367</v>
      </c>
      <c r="HCM320" s="33" t="s">
        <v>367</v>
      </c>
      <c r="HCN320" s="33" t="s">
        <v>367</v>
      </c>
      <c r="HCO320" s="33" t="s">
        <v>367</v>
      </c>
      <c r="HCP320" s="33" t="s">
        <v>367</v>
      </c>
      <c r="HCQ320" s="33" t="s">
        <v>367</v>
      </c>
      <c r="HCR320" s="33" t="s">
        <v>367</v>
      </c>
      <c r="HCS320" s="33" t="s">
        <v>367</v>
      </c>
      <c r="HCT320" s="33" t="s">
        <v>367</v>
      </c>
      <c r="HCU320" s="33" t="s">
        <v>367</v>
      </c>
      <c r="HCV320" s="33" t="s">
        <v>367</v>
      </c>
      <c r="HCW320" s="33" t="s">
        <v>367</v>
      </c>
      <c r="HCX320" s="33" t="s">
        <v>367</v>
      </c>
      <c r="HCY320" s="33" t="s">
        <v>367</v>
      </c>
      <c r="HCZ320" s="33" t="s">
        <v>367</v>
      </c>
      <c r="HDA320" s="33" t="s">
        <v>367</v>
      </c>
      <c r="HDB320" s="33" t="s">
        <v>367</v>
      </c>
      <c r="HDC320" s="33" t="s">
        <v>367</v>
      </c>
      <c r="HDD320" s="33" t="s">
        <v>367</v>
      </c>
      <c r="HDE320" s="33" t="s">
        <v>367</v>
      </c>
      <c r="HDF320" s="33" t="s">
        <v>367</v>
      </c>
      <c r="HDG320" s="33" t="s">
        <v>367</v>
      </c>
      <c r="HDH320" s="33" t="s">
        <v>367</v>
      </c>
      <c r="HDI320" s="33" t="s">
        <v>367</v>
      </c>
      <c r="HDJ320" s="33" t="s">
        <v>367</v>
      </c>
      <c r="HDK320" s="33" t="s">
        <v>367</v>
      </c>
      <c r="HDL320" s="33" t="s">
        <v>367</v>
      </c>
      <c r="HDM320" s="33" t="s">
        <v>367</v>
      </c>
      <c r="HDN320" s="33" t="s">
        <v>367</v>
      </c>
      <c r="HDO320" s="33" t="s">
        <v>367</v>
      </c>
      <c r="HDP320" s="33" t="s">
        <v>367</v>
      </c>
      <c r="HDQ320" s="33" t="s">
        <v>367</v>
      </c>
      <c r="HDR320" s="33" t="s">
        <v>367</v>
      </c>
      <c r="HDS320" s="33" t="s">
        <v>367</v>
      </c>
      <c r="HDT320" s="33" t="s">
        <v>367</v>
      </c>
      <c r="HDU320" s="33" t="s">
        <v>367</v>
      </c>
      <c r="HDV320" s="33" t="s">
        <v>367</v>
      </c>
      <c r="HDW320" s="33" t="s">
        <v>367</v>
      </c>
      <c r="HDX320" s="33" t="s">
        <v>367</v>
      </c>
      <c r="HDY320" s="33" t="s">
        <v>367</v>
      </c>
      <c r="HDZ320" s="33" t="s">
        <v>367</v>
      </c>
      <c r="HEA320" s="33" t="s">
        <v>367</v>
      </c>
      <c r="HEB320" s="33" t="s">
        <v>367</v>
      </c>
      <c r="HEC320" s="33" t="s">
        <v>367</v>
      </c>
      <c r="HED320" s="33" t="s">
        <v>367</v>
      </c>
      <c r="HEE320" s="33" t="s">
        <v>367</v>
      </c>
      <c r="HEF320" s="33" t="s">
        <v>367</v>
      </c>
      <c r="HEG320" s="33" t="s">
        <v>367</v>
      </c>
      <c r="HEH320" s="33" t="s">
        <v>367</v>
      </c>
      <c r="HEI320" s="33" t="s">
        <v>367</v>
      </c>
      <c r="HEJ320" s="33" t="s">
        <v>367</v>
      </c>
      <c r="HEK320" s="33" t="s">
        <v>367</v>
      </c>
      <c r="HEL320" s="33" t="s">
        <v>367</v>
      </c>
      <c r="HEM320" s="33" t="s">
        <v>367</v>
      </c>
      <c r="HEN320" s="33" t="s">
        <v>367</v>
      </c>
      <c r="HEO320" s="33" t="s">
        <v>367</v>
      </c>
      <c r="HEP320" s="33" t="s">
        <v>367</v>
      </c>
      <c r="HEQ320" s="33" t="s">
        <v>367</v>
      </c>
      <c r="HER320" s="33" t="s">
        <v>367</v>
      </c>
      <c r="HES320" s="33" t="s">
        <v>367</v>
      </c>
      <c r="HET320" s="33" t="s">
        <v>367</v>
      </c>
      <c r="HEU320" s="33" t="s">
        <v>367</v>
      </c>
      <c r="HEV320" s="33" t="s">
        <v>367</v>
      </c>
      <c r="HEW320" s="33" t="s">
        <v>367</v>
      </c>
      <c r="HEX320" s="33" t="s">
        <v>367</v>
      </c>
      <c r="HEY320" s="33" t="s">
        <v>367</v>
      </c>
      <c r="HEZ320" s="33" t="s">
        <v>367</v>
      </c>
      <c r="HFA320" s="33" t="s">
        <v>367</v>
      </c>
      <c r="HFB320" s="33" t="s">
        <v>367</v>
      </c>
      <c r="HFC320" s="33" t="s">
        <v>367</v>
      </c>
      <c r="HFD320" s="33" t="s">
        <v>367</v>
      </c>
      <c r="HFE320" s="33" t="s">
        <v>367</v>
      </c>
      <c r="HFF320" s="33" t="s">
        <v>367</v>
      </c>
      <c r="HFG320" s="33" t="s">
        <v>367</v>
      </c>
      <c r="HFH320" s="33" t="s">
        <v>367</v>
      </c>
      <c r="HFI320" s="33" t="s">
        <v>367</v>
      </c>
      <c r="HFJ320" s="33" t="s">
        <v>367</v>
      </c>
      <c r="HFK320" s="33" t="s">
        <v>367</v>
      </c>
      <c r="HFL320" s="33" t="s">
        <v>367</v>
      </c>
      <c r="HFM320" s="33" t="s">
        <v>367</v>
      </c>
      <c r="HFN320" s="33" t="s">
        <v>367</v>
      </c>
      <c r="HFO320" s="33" t="s">
        <v>367</v>
      </c>
      <c r="HFP320" s="33" t="s">
        <v>367</v>
      </c>
      <c r="HFQ320" s="33" t="s">
        <v>367</v>
      </c>
      <c r="HFR320" s="33" t="s">
        <v>367</v>
      </c>
      <c r="HFS320" s="33" t="s">
        <v>367</v>
      </c>
      <c r="HFT320" s="33" t="s">
        <v>367</v>
      </c>
      <c r="HFU320" s="33" t="s">
        <v>367</v>
      </c>
      <c r="HFV320" s="33" t="s">
        <v>367</v>
      </c>
      <c r="HFW320" s="33" t="s">
        <v>367</v>
      </c>
      <c r="HFX320" s="33" t="s">
        <v>367</v>
      </c>
      <c r="HFY320" s="33" t="s">
        <v>367</v>
      </c>
      <c r="HFZ320" s="33" t="s">
        <v>367</v>
      </c>
      <c r="HGA320" s="33" t="s">
        <v>367</v>
      </c>
      <c r="HGB320" s="33" t="s">
        <v>367</v>
      </c>
      <c r="HGC320" s="33" t="s">
        <v>367</v>
      </c>
      <c r="HGD320" s="33" t="s">
        <v>367</v>
      </c>
      <c r="HGE320" s="33" t="s">
        <v>367</v>
      </c>
      <c r="HGF320" s="33" t="s">
        <v>367</v>
      </c>
      <c r="HGG320" s="33" t="s">
        <v>367</v>
      </c>
      <c r="HGH320" s="33" t="s">
        <v>367</v>
      </c>
      <c r="HGI320" s="33" t="s">
        <v>367</v>
      </c>
      <c r="HGJ320" s="33" t="s">
        <v>367</v>
      </c>
      <c r="HGK320" s="33" t="s">
        <v>367</v>
      </c>
      <c r="HGL320" s="33" t="s">
        <v>367</v>
      </c>
      <c r="HGM320" s="33" t="s">
        <v>367</v>
      </c>
      <c r="HGN320" s="33" t="s">
        <v>367</v>
      </c>
      <c r="HGO320" s="33" t="s">
        <v>367</v>
      </c>
      <c r="HGP320" s="33" t="s">
        <v>367</v>
      </c>
      <c r="HGQ320" s="33" t="s">
        <v>367</v>
      </c>
      <c r="HGR320" s="33" t="s">
        <v>367</v>
      </c>
      <c r="HGS320" s="33" t="s">
        <v>367</v>
      </c>
      <c r="HGT320" s="33" t="s">
        <v>367</v>
      </c>
      <c r="HGU320" s="33" t="s">
        <v>367</v>
      </c>
      <c r="HGV320" s="33" t="s">
        <v>367</v>
      </c>
      <c r="HGW320" s="33" t="s">
        <v>367</v>
      </c>
      <c r="HGX320" s="33" t="s">
        <v>367</v>
      </c>
      <c r="HGY320" s="33" t="s">
        <v>367</v>
      </c>
      <c r="HGZ320" s="33" t="s">
        <v>367</v>
      </c>
      <c r="HHA320" s="33" t="s">
        <v>367</v>
      </c>
      <c r="HHB320" s="33" t="s">
        <v>367</v>
      </c>
      <c r="HHC320" s="33" t="s">
        <v>367</v>
      </c>
      <c r="HHD320" s="33" t="s">
        <v>367</v>
      </c>
      <c r="HHE320" s="33" t="s">
        <v>367</v>
      </c>
      <c r="HHF320" s="33" t="s">
        <v>367</v>
      </c>
      <c r="HHG320" s="33" t="s">
        <v>367</v>
      </c>
      <c r="HHH320" s="33" t="s">
        <v>367</v>
      </c>
      <c r="HHI320" s="33" t="s">
        <v>367</v>
      </c>
      <c r="HHJ320" s="33" t="s">
        <v>367</v>
      </c>
      <c r="HHK320" s="33" t="s">
        <v>367</v>
      </c>
      <c r="HHL320" s="33" t="s">
        <v>367</v>
      </c>
      <c r="HHM320" s="33" t="s">
        <v>367</v>
      </c>
      <c r="HHN320" s="33" t="s">
        <v>367</v>
      </c>
      <c r="HHO320" s="33" t="s">
        <v>367</v>
      </c>
      <c r="HHP320" s="33" t="s">
        <v>367</v>
      </c>
      <c r="HHQ320" s="33" t="s">
        <v>367</v>
      </c>
      <c r="HHR320" s="33" t="s">
        <v>367</v>
      </c>
      <c r="HHS320" s="33" t="s">
        <v>367</v>
      </c>
      <c r="HHT320" s="33" t="s">
        <v>367</v>
      </c>
      <c r="HHU320" s="33" t="s">
        <v>367</v>
      </c>
      <c r="HHV320" s="33" t="s">
        <v>367</v>
      </c>
      <c r="HHW320" s="33" t="s">
        <v>367</v>
      </c>
      <c r="HHX320" s="33" t="s">
        <v>367</v>
      </c>
      <c r="HHY320" s="33" t="s">
        <v>367</v>
      </c>
      <c r="HHZ320" s="33" t="s">
        <v>367</v>
      </c>
      <c r="HIA320" s="33" t="s">
        <v>367</v>
      </c>
      <c r="HIB320" s="33" t="s">
        <v>367</v>
      </c>
      <c r="HIC320" s="33" t="s">
        <v>367</v>
      </c>
      <c r="HID320" s="33" t="s">
        <v>367</v>
      </c>
      <c r="HIE320" s="33" t="s">
        <v>367</v>
      </c>
      <c r="HIF320" s="33" t="s">
        <v>367</v>
      </c>
      <c r="HIG320" s="33" t="s">
        <v>367</v>
      </c>
      <c r="HIH320" s="33" t="s">
        <v>367</v>
      </c>
      <c r="HII320" s="33" t="s">
        <v>367</v>
      </c>
      <c r="HIJ320" s="33" t="s">
        <v>367</v>
      </c>
      <c r="HIK320" s="33" t="s">
        <v>367</v>
      </c>
      <c r="HIL320" s="33" t="s">
        <v>367</v>
      </c>
      <c r="HIM320" s="33" t="s">
        <v>367</v>
      </c>
      <c r="HIN320" s="33" t="s">
        <v>367</v>
      </c>
      <c r="HIO320" s="33" t="s">
        <v>367</v>
      </c>
      <c r="HIP320" s="33" t="s">
        <v>367</v>
      </c>
      <c r="HIQ320" s="33" t="s">
        <v>367</v>
      </c>
      <c r="HIR320" s="33" t="s">
        <v>367</v>
      </c>
      <c r="HIS320" s="33" t="s">
        <v>367</v>
      </c>
      <c r="HIT320" s="33" t="s">
        <v>367</v>
      </c>
      <c r="HIU320" s="33" t="s">
        <v>367</v>
      </c>
      <c r="HIV320" s="33" t="s">
        <v>367</v>
      </c>
      <c r="HIW320" s="33" t="s">
        <v>367</v>
      </c>
      <c r="HIX320" s="33" t="s">
        <v>367</v>
      </c>
      <c r="HIY320" s="33" t="s">
        <v>367</v>
      </c>
      <c r="HIZ320" s="33" t="s">
        <v>367</v>
      </c>
      <c r="HJA320" s="33" t="s">
        <v>367</v>
      </c>
      <c r="HJB320" s="33" t="s">
        <v>367</v>
      </c>
      <c r="HJC320" s="33" t="s">
        <v>367</v>
      </c>
      <c r="HJD320" s="33" t="s">
        <v>367</v>
      </c>
      <c r="HJE320" s="33" t="s">
        <v>367</v>
      </c>
      <c r="HJF320" s="33" t="s">
        <v>367</v>
      </c>
      <c r="HJG320" s="33" t="s">
        <v>367</v>
      </c>
      <c r="HJH320" s="33" t="s">
        <v>367</v>
      </c>
      <c r="HJI320" s="33" t="s">
        <v>367</v>
      </c>
      <c r="HJJ320" s="33" t="s">
        <v>367</v>
      </c>
      <c r="HJK320" s="33" t="s">
        <v>367</v>
      </c>
      <c r="HJL320" s="33" t="s">
        <v>367</v>
      </c>
      <c r="HJM320" s="33" t="s">
        <v>367</v>
      </c>
      <c r="HJN320" s="33" t="s">
        <v>367</v>
      </c>
      <c r="HJO320" s="33" t="s">
        <v>367</v>
      </c>
      <c r="HJP320" s="33" t="s">
        <v>367</v>
      </c>
      <c r="HJQ320" s="33" t="s">
        <v>367</v>
      </c>
      <c r="HJR320" s="33" t="s">
        <v>367</v>
      </c>
      <c r="HJS320" s="33" t="s">
        <v>367</v>
      </c>
      <c r="HJT320" s="33" t="s">
        <v>367</v>
      </c>
      <c r="HJU320" s="33" t="s">
        <v>367</v>
      </c>
      <c r="HJV320" s="33" t="s">
        <v>367</v>
      </c>
      <c r="HJW320" s="33" t="s">
        <v>367</v>
      </c>
      <c r="HJX320" s="33" t="s">
        <v>367</v>
      </c>
      <c r="HJY320" s="33" t="s">
        <v>367</v>
      </c>
      <c r="HJZ320" s="33" t="s">
        <v>367</v>
      </c>
      <c r="HKA320" s="33" t="s">
        <v>367</v>
      </c>
      <c r="HKB320" s="33" t="s">
        <v>367</v>
      </c>
      <c r="HKC320" s="33" t="s">
        <v>367</v>
      </c>
      <c r="HKD320" s="33" t="s">
        <v>367</v>
      </c>
      <c r="HKE320" s="33" t="s">
        <v>367</v>
      </c>
      <c r="HKF320" s="33" t="s">
        <v>367</v>
      </c>
      <c r="HKG320" s="33" t="s">
        <v>367</v>
      </c>
      <c r="HKH320" s="33" t="s">
        <v>367</v>
      </c>
      <c r="HKI320" s="33" t="s">
        <v>367</v>
      </c>
      <c r="HKJ320" s="33" t="s">
        <v>367</v>
      </c>
      <c r="HKK320" s="33" t="s">
        <v>367</v>
      </c>
      <c r="HKL320" s="33" t="s">
        <v>367</v>
      </c>
      <c r="HKM320" s="33" t="s">
        <v>367</v>
      </c>
      <c r="HKN320" s="33" t="s">
        <v>367</v>
      </c>
      <c r="HKO320" s="33" t="s">
        <v>367</v>
      </c>
      <c r="HKP320" s="33" t="s">
        <v>367</v>
      </c>
      <c r="HKQ320" s="33" t="s">
        <v>367</v>
      </c>
      <c r="HKR320" s="33" t="s">
        <v>367</v>
      </c>
      <c r="HKS320" s="33" t="s">
        <v>367</v>
      </c>
      <c r="HKT320" s="33" t="s">
        <v>367</v>
      </c>
      <c r="HKU320" s="33" t="s">
        <v>367</v>
      </c>
      <c r="HKV320" s="33" t="s">
        <v>367</v>
      </c>
      <c r="HKW320" s="33" t="s">
        <v>367</v>
      </c>
      <c r="HKX320" s="33" t="s">
        <v>367</v>
      </c>
      <c r="HKY320" s="33" t="s">
        <v>367</v>
      </c>
      <c r="HKZ320" s="33" t="s">
        <v>367</v>
      </c>
      <c r="HLA320" s="33" t="s">
        <v>367</v>
      </c>
      <c r="HLB320" s="33" t="s">
        <v>367</v>
      </c>
      <c r="HLC320" s="33" t="s">
        <v>367</v>
      </c>
      <c r="HLD320" s="33" t="s">
        <v>367</v>
      </c>
      <c r="HLE320" s="33" t="s">
        <v>367</v>
      </c>
      <c r="HLF320" s="33" t="s">
        <v>367</v>
      </c>
      <c r="HLG320" s="33" t="s">
        <v>367</v>
      </c>
      <c r="HLH320" s="33" t="s">
        <v>367</v>
      </c>
      <c r="HLI320" s="33" t="s">
        <v>367</v>
      </c>
      <c r="HLJ320" s="33" t="s">
        <v>367</v>
      </c>
      <c r="HLK320" s="33" t="s">
        <v>367</v>
      </c>
      <c r="HLL320" s="33" t="s">
        <v>367</v>
      </c>
      <c r="HLM320" s="33" t="s">
        <v>367</v>
      </c>
      <c r="HLN320" s="33" t="s">
        <v>367</v>
      </c>
      <c r="HLO320" s="33" t="s">
        <v>367</v>
      </c>
      <c r="HLP320" s="33" t="s">
        <v>367</v>
      </c>
      <c r="HLQ320" s="33" t="s">
        <v>367</v>
      </c>
      <c r="HLR320" s="33" t="s">
        <v>367</v>
      </c>
      <c r="HLS320" s="33" t="s">
        <v>367</v>
      </c>
      <c r="HLT320" s="33" t="s">
        <v>367</v>
      </c>
      <c r="HLU320" s="33" t="s">
        <v>367</v>
      </c>
      <c r="HLV320" s="33" t="s">
        <v>367</v>
      </c>
      <c r="HLW320" s="33" t="s">
        <v>367</v>
      </c>
      <c r="HLX320" s="33" t="s">
        <v>367</v>
      </c>
      <c r="HLY320" s="33" t="s">
        <v>367</v>
      </c>
      <c r="HLZ320" s="33" t="s">
        <v>367</v>
      </c>
      <c r="HMA320" s="33" t="s">
        <v>367</v>
      </c>
      <c r="HMB320" s="33" t="s">
        <v>367</v>
      </c>
      <c r="HMC320" s="33" t="s">
        <v>367</v>
      </c>
      <c r="HMD320" s="33" t="s">
        <v>367</v>
      </c>
      <c r="HME320" s="33" t="s">
        <v>367</v>
      </c>
      <c r="HMF320" s="33" t="s">
        <v>367</v>
      </c>
      <c r="HMG320" s="33" t="s">
        <v>367</v>
      </c>
      <c r="HMH320" s="33" t="s">
        <v>367</v>
      </c>
      <c r="HMI320" s="33" t="s">
        <v>367</v>
      </c>
      <c r="HMJ320" s="33" t="s">
        <v>367</v>
      </c>
      <c r="HMK320" s="33" t="s">
        <v>367</v>
      </c>
      <c r="HML320" s="33" t="s">
        <v>367</v>
      </c>
      <c r="HMM320" s="33" t="s">
        <v>367</v>
      </c>
      <c r="HMN320" s="33" t="s">
        <v>367</v>
      </c>
      <c r="HMO320" s="33" t="s">
        <v>367</v>
      </c>
      <c r="HMP320" s="33" t="s">
        <v>367</v>
      </c>
      <c r="HMQ320" s="33" t="s">
        <v>367</v>
      </c>
      <c r="HMR320" s="33" t="s">
        <v>367</v>
      </c>
      <c r="HMS320" s="33" t="s">
        <v>367</v>
      </c>
      <c r="HMT320" s="33" t="s">
        <v>367</v>
      </c>
      <c r="HMU320" s="33" t="s">
        <v>367</v>
      </c>
      <c r="HMV320" s="33" t="s">
        <v>367</v>
      </c>
      <c r="HMW320" s="33" t="s">
        <v>367</v>
      </c>
      <c r="HMX320" s="33" t="s">
        <v>367</v>
      </c>
      <c r="HMY320" s="33" t="s">
        <v>367</v>
      </c>
      <c r="HMZ320" s="33" t="s">
        <v>367</v>
      </c>
      <c r="HNA320" s="33" t="s">
        <v>367</v>
      </c>
      <c r="HNB320" s="33" t="s">
        <v>367</v>
      </c>
      <c r="HNC320" s="33" t="s">
        <v>367</v>
      </c>
      <c r="HND320" s="33" t="s">
        <v>367</v>
      </c>
      <c r="HNE320" s="33" t="s">
        <v>367</v>
      </c>
      <c r="HNF320" s="33" t="s">
        <v>367</v>
      </c>
      <c r="HNG320" s="33" t="s">
        <v>367</v>
      </c>
      <c r="HNH320" s="33" t="s">
        <v>367</v>
      </c>
      <c r="HNI320" s="33" t="s">
        <v>367</v>
      </c>
      <c r="HNJ320" s="33" t="s">
        <v>367</v>
      </c>
      <c r="HNK320" s="33" t="s">
        <v>367</v>
      </c>
      <c r="HNL320" s="33" t="s">
        <v>367</v>
      </c>
      <c r="HNM320" s="33" t="s">
        <v>367</v>
      </c>
      <c r="HNN320" s="33" t="s">
        <v>367</v>
      </c>
      <c r="HNO320" s="33" t="s">
        <v>367</v>
      </c>
      <c r="HNP320" s="33" t="s">
        <v>367</v>
      </c>
      <c r="HNQ320" s="33" t="s">
        <v>367</v>
      </c>
      <c r="HNR320" s="33" t="s">
        <v>367</v>
      </c>
      <c r="HNS320" s="33" t="s">
        <v>367</v>
      </c>
      <c r="HNT320" s="33" t="s">
        <v>367</v>
      </c>
      <c r="HNU320" s="33" t="s">
        <v>367</v>
      </c>
      <c r="HNV320" s="33" t="s">
        <v>367</v>
      </c>
      <c r="HNW320" s="33" t="s">
        <v>367</v>
      </c>
      <c r="HNX320" s="33" t="s">
        <v>367</v>
      </c>
      <c r="HNY320" s="33" t="s">
        <v>367</v>
      </c>
      <c r="HNZ320" s="33" t="s">
        <v>367</v>
      </c>
      <c r="HOA320" s="33" t="s">
        <v>367</v>
      </c>
      <c r="HOB320" s="33" t="s">
        <v>367</v>
      </c>
      <c r="HOC320" s="33" t="s">
        <v>367</v>
      </c>
      <c r="HOD320" s="33" t="s">
        <v>367</v>
      </c>
      <c r="HOE320" s="33" t="s">
        <v>367</v>
      </c>
      <c r="HOF320" s="33" t="s">
        <v>367</v>
      </c>
      <c r="HOG320" s="33" t="s">
        <v>367</v>
      </c>
      <c r="HOH320" s="33" t="s">
        <v>367</v>
      </c>
      <c r="HOI320" s="33" t="s">
        <v>367</v>
      </c>
      <c r="HOJ320" s="33" t="s">
        <v>367</v>
      </c>
      <c r="HOK320" s="33" t="s">
        <v>367</v>
      </c>
      <c r="HOL320" s="33" t="s">
        <v>367</v>
      </c>
      <c r="HOM320" s="33" t="s">
        <v>367</v>
      </c>
      <c r="HON320" s="33" t="s">
        <v>367</v>
      </c>
      <c r="HOO320" s="33" t="s">
        <v>367</v>
      </c>
      <c r="HOP320" s="33" t="s">
        <v>367</v>
      </c>
      <c r="HOQ320" s="33" t="s">
        <v>367</v>
      </c>
      <c r="HOR320" s="33" t="s">
        <v>367</v>
      </c>
      <c r="HOS320" s="33" t="s">
        <v>367</v>
      </c>
      <c r="HOT320" s="33" t="s">
        <v>367</v>
      </c>
      <c r="HOU320" s="33" t="s">
        <v>367</v>
      </c>
      <c r="HOV320" s="33" t="s">
        <v>367</v>
      </c>
      <c r="HOW320" s="33" t="s">
        <v>367</v>
      </c>
      <c r="HOX320" s="33" t="s">
        <v>367</v>
      </c>
      <c r="HOY320" s="33" t="s">
        <v>367</v>
      </c>
      <c r="HOZ320" s="33" t="s">
        <v>367</v>
      </c>
      <c r="HPA320" s="33" t="s">
        <v>367</v>
      </c>
      <c r="HPB320" s="33" t="s">
        <v>367</v>
      </c>
      <c r="HPC320" s="33" t="s">
        <v>367</v>
      </c>
      <c r="HPD320" s="33" t="s">
        <v>367</v>
      </c>
      <c r="HPE320" s="33" t="s">
        <v>367</v>
      </c>
      <c r="HPF320" s="33" t="s">
        <v>367</v>
      </c>
      <c r="HPG320" s="33" t="s">
        <v>367</v>
      </c>
      <c r="HPH320" s="33" t="s">
        <v>367</v>
      </c>
      <c r="HPI320" s="33" t="s">
        <v>367</v>
      </c>
      <c r="HPJ320" s="33" t="s">
        <v>367</v>
      </c>
      <c r="HPK320" s="33" t="s">
        <v>367</v>
      </c>
      <c r="HPL320" s="33" t="s">
        <v>367</v>
      </c>
      <c r="HPM320" s="33" t="s">
        <v>367</v>
      </c>
      <c r="HPN320" s="33" t="s">
        <v>367</v>
      </c>
      <c r="HPO320" s="33" t="s">
        <v>367</v>
      </c>
      <c r="HPP320" s="33" t="s">
        <v>367</v>
      </c>
      <c r="HPQ320" s="33" t="s">
        <v>367</v>
      </c>
      <c r="HPR320" s="33" t="s">
        <v>367</v>
      </c>
      <c r="HPS320" s="33" t="s">
        <v>367</v>
      </c>
      <c r="HPT320" s="33" t="s">
        <v>367</v>
      </c>
      <c r="HPU320" s="33" t="s">
        <v>367</v>
      </c>
      <c r="HPV320" s="33" t="s">
        <v>367</v>
      </c>
      <c r="HPW320" s="33" t="s">
        <v>367</v>
      </c>
      <c r="HPX320" s="33" t="s">
        <v>367</v>
      </c>
      <c r="HPY320" s="33" t="s">
        <v>367</v>
      </c>
      <c r="HPZ320" s="33" t="s">
        <v>367</v>
      </c>
      <c r="HQA320" s="33" t="s">
        <v>367</v>
      </c>
      <c r="HQB320" s="33" t="s">
        <v>367</v>
      </c>
      <c r="HQC320" s="33" t="s">
        <v>367</v>
      </c>
      <c r="HQD320" s="33" t="s">
        <v>367</v>
      </c>
      <c r="HQE320" s="33" t="s">
        <v>367</v>
      </c>
      <c r="HQF320" s="33" t="s">
        <v>367</v>
      </c>
      <c r="HQG320" s="33" t="s">
        <v>367</v>
      </c>
      <c r="HQH320" s="33" t="s">
        <v>367</v>
      </c>
      <c r="HQI320" s="33" t="s">
        <v>367</v>
      </c>
      <c r="HQJ320" s="33" t="s">
        <v>367</v>
      </c>
      <c r="HQK320" s="33" t="s">
        <v>367</v>
      </c>
      <c r="HQL320" s="33" t="s">
        <v>367</v>
      </c>
      <c r="HQM320" s="33" t="s">
        <v>367</v>
      </c>
      <c r="HQN320" s="33" t="s">
        <v>367</v>
      </c>
      <c r="HQO320" s="33" t="s">
        <v>367</v>
      </c>
      <c r="HQP320" s="33" t="s">
        <v>367</v>
      </c>
      <c r="HQQ320" s="33" t="s">
        <v>367</v>
      </c>
      <c r="HQR320" s="33" t="s">
        <v>367</v>
      </c>
      <c r="HQS320" s="33" t="s">
        <v>367</v>
      </c>
      <c r="HQT320" s="33" t="s">
        <v>367</v>
      </c>
      <c r="HQU320" s="33" t="s">
        <v>367</v>
      </c>
      <c r="HQV320" s="33" t="s">
        <v>367</v>
      </c>
      <c r="HQW320" s="33" t="s">
        <v>367</v>
      </c>
      <c r="HQX320" s="33" t="s">
        <v>367</v>
      </c>
      <c r="HQY320" s="33" t="s">
        <v>367</v>
      </c>
      <c r="HQZ320" s="33" t="s">
        <v>367</v>
      </c>
      <c r="HRA320" s="33" t="s">
        <v>367</v>
      </c>
      <c r="HRB320" s="33" t="s">
        <v>367</v>
      </c>
      <c r="HRC320" s="33" t="s">
        <v>367</v>
      </c>
      <c r="HRD320" s="33" t="s">
        <v>367</v>
      </c>
      <c r="HRE320" s="33" t="s">
        <v>367</v>
      </c>
      <c r="HRF320" s="33" t="s">
        <v>367</v>
      </c>
      <c r="HRG320" s="33" t="s">
        <v>367</v>
      </c>
      <c r="HRH320" s="33" t="s">
        <v>367</v>
      </c>
      <c r="HRI320" s="33" t="s">
        <v>367</v>
      </c>
      <c r="HRJ320" s="33" t="s">
        <v>367</v>
      </c>
      <c r="HRK320" s="33" t="s">
        <v>367</v>
      </c>
      <c r="HRL320" s="33" t="s">
        <v>367</v>
      </c>
      <c r="HRM320" s="33" t="s">
        <v>367</v>
      </c>
      <c r="HRN320" s="33" t="s">
        <v>367</v>
      </c>
      <c r="HRO320" s="33" t="s">
        <v>367</v>
      </c>
      <c r="HRP320" s="33" t="s">
        <v>367</v>
      </c>
      <c r="HRQ320" s="33" t="s">
        <v>367</v>
      </c>
      <c r="HRR320" s="33" t="s">
        <v>367</v>
      </c>
      <c r="HRS320" s="33" t="s">
        <v>367</v>
      </c>
      <c r="HRT320" s="33" t="s">
        <v>367</v>
      </c>
      <c r="HRU320" s="33" t="s">
        <v>367</v>
      </c>
      <c r="HRV320" s="33" t="s">
        <v>367</v>
      </c>
      <c r="HRW320" s="33" t="s">
        <v>367</v>
      </c>
      <c r="HRX320" s="33" t="s">
        <v>367</v>
      </c>
      <c r="HRY320" s="33" t="s">
        <v>367</v>
      </c>
      <c r="HRZ320" s="33" t="s">
        <v>367</v>
      </c>
      <c r="HSA320" s="33" t="s">
        <v>367</v>
      </c>
      <c r="HSB320" s="33" t="s">
        <v>367</v>
      </c>
      <c r="HSC320" s="33" t="s">
        <v>367</v>
      </c>
      <c r="HSD320" s="33" t="s">
        <v>367</v>
      </c>
      <c r="HSE320" s="33" t="s">
        <v>367</v>
      </c>
      <c r="HSF320" s="33" t="s">
        <v>367</v>
      </c>
      <c r="HSG320" s="33" t="s">
        <v>367</v>
      </c>
      <c r="HSH320" s="33" t="s">
        <v>367</v>
      </c>
      <c r="HSI320" s="33" t="s">
        <v>367</v>
      </c>
      <c r="HSJ320" s="33" t="s">
        <v>367</v>
      </c>
      <c r="HSK320" s="33" t="s">
        <v>367</v>
      </c>
      <c r="HSL320" s="33" t="s">
        <v>367</v>
      </c>
      <c r="HSM320" s="33" t="s">
        <v>367</v>
      </c>
      <c r="HSN320" s="33" t="s">
        <v>367</v>
      </c>
      <c r="HSO320" s="33" t="s">
        <v>367</v>
      </c>
      <c r="HSP320" s="33" t="s">
        <v>367</v>
      </c>
      <c r="HSQ320" s="33" t="s">
        <v>367</v>
      </c>
      <c r="HSR320" s="33" t="s">
        <v>367</v>
      </c>
      <c r="HSS320" s="33" t="s">
        <v>367</v>
      </c>
      <c r="HST320" s="33" t="s">
        <v>367</v>
      </c>
      <c r="HSU320" s="33" t="s">
        <v>367</v>
      </c>
      <c r="HSV320" s="33" t="s">
        <v>367</v>
      </c>
      <c r="HSW320" s="33" t="s">
        <v>367</v>
      </c>
      <c r="HSX320" s="33" t="s">
        <v>367</v>
      </c>
      <c r="HSY320" s="33" t="s">
        <v>367</v>
      </c>
      <c r="HSZ320" s="33" t="s">
        <v>367</v>
      </c>
      <c r="HTA320" s="33" t="s">
        <v>367</v>
      </c>
      <c r="HTB320" s="33" t="s">
        <v>367</v>
      </c>
      <c r="HTC320" s="33" t="s">
        <v>367</v>
      </c>
      <c r="HTD320" s="33" t="s">
        <v>367</v>
      </c>
      <c r="HTE320" s="33" t="s">
        <v>367</v>
      </c>
      <c r="HTF320" s="33" t="s">
        <v>367</v>
      </c>
      <c r="HTG320" s="33" t="s">
        <v>367</v>
      </c>
      <c r="HTH320" s="33" t="s">
        <v>367</v>
      </c>
      <c r="HTI320" s="33" t="s">
        <v>367</v>
      </c>
      <c r="HTJ320" s="33" t="s">
        <v>367</v>
      </c>
      <c r="HTK320" s="33" t="s">
        <v>367</v>
      </c>
      <c r="HTL320" s="33" t="s">
        <v>367</v>
      </c>
      <c r="HTM320" s="33" t="s">
        <v>367</v>
      </c>
      <c r="HTN320" s="33" t="s">
        <v>367</v>
      </c>
      <c r="HTO320" s="33" t="s">
        <v>367</v>
      </c>
      <c r="HTP320" s="33" t="s">
        <v>367</v>
      </c>
      <c r="HTQ320" s="33" t="s">
        <v>367</v>
      </c>
      <c r="HTR320" s="33" t="s">
        <v>367</v>
      </c>
      <c r="HTS320" s="33" t="s">
        <v>367</v>
      </c>
      <c r="HTT320" s="33" t="s">
        <v>367</v>
      </c>
      <c r="HTU320" s="33" t="s">
        <v>367</v>
      </c>
      <c r="HTV320" s="33" t="s">
        <v>367</v>
      </c>
      <c r="HTW320" s="33" t="s">
        <v>367</v>
      </c>
      <c r="HTX320" s="33" t="s">
        <v>367</v>
      </c>
      <c r="HTY320" s="33" t="s">
        <v>367</v>
      </c>
      <c r="HTZ320" s="33" t="s">
        <v>367</v>
      </c>
      <c r="HUA320" s="33" t="s">
        <v>367</v>
      </c>
      <c r="HUB320" s="33" t="s">
        <v>367</v>
      </c>
      <c r="HUC320" s="33" t="s">
        <v>367</v>
      </c>
      <c r="HUD320" s="33" t="s">
        <v>367</v>
      </c>
      <c r="HUE320" s="33" t="s">
        <v>367</v>
      </c>
      <c r="HUF320" s="33" t="s">
        <v>367</v>
      </c>
      <c r="HUG320" s="33" t="s">
        <v>367</v>
      </c>
      <c r="HUH320" s="33" t="s">
        <v>367</v>
      </c>
      <c r="HUI320" s="33" t="s">
        <v>367</v>
      </c>
      <c r="HUJ320" s="33" t="s">
        <v>367</v>
      </c>
      <c r="HUK320" s="33" t="s">
        <v>367</v>
      </c>
      <c r="HUL320" s="33" t="s">
        <v>367</v>
      </c>
      <c r="HUM320" s="33" t="s">
        <v>367</v>
      </c>
      <c r="HUN320" s="33" t="s">
        <v>367</v>
      </c>
      <c r="HUO320" s="33" t="s">
        <v>367</v>
      </c>
      <c r="HUP320" s="33" t="s">
        <v>367</v>
      </c>
      <c r="HUQ320" s="33" t="s">
        <v>367</v>
      </c>
      <c r="HUR320" s="33" t="s">
        <v>367</v>
      </c>
      <c r="HUS320" s="33" t="s">
        <v>367</v>
      </c>
      <c r="HUT320" s="33" t="s">
        <v>367</v>
      </c>
      <c r="HUU320" s="33" t="s">
        <v>367</v>
      </c>
      <c r="HUV320" s="33" t="s">
        <v>367</v>
      </c>
      <c r="HUW320" s="33" t="s">
        <v>367</v>
      </c>
      <c r="HUX320" s="33" t="s">
        <v>367</v>
      </c>
      <c r="HUY320" s="33" t="s">
        <v>367</v>
      </c>
      <c r="HUZ320" s="33" t="s">
        <v>367</v>
      </c>
      <c r="HVA320" s="33" t="s">
        <v>367</v>
      </c>
      <c r="HVB320" s="33" t="s">
        <v>367</v>
      </c>
      <c r="HVC320" s="33" t="s">
        <v>367</v>
      </c>
      <c r="HVD320" s="33" t="s">
        <v>367</v>
      </c>
      <c r="HVE320" s="33" t="s">
        <v>367</v>
      </c>
      <c r="HVF320" s="33" t="s">
        <v>367</v>
      </c>
      <c r="HVG320" s="33" t="s">
        <v>367</v>
      </c>
      <c r="HVH320" s="33" t="s">
        <v>367</v>
      </c>
      <c r="HVI320" s="33" t="s">
        <v>367</v>
      </c>
      <c r="HVJ320" s="33" t="s">
        <v>367</v>
      </c>
      <c r="HVK320" s="33" t="s">
        <v>367</v>
      </c>
      <c r="HVL320" s="33" t="s">
        <v>367</v>
      </c>
      <c r="HVM320" s="33" t="s">
        <v>367</v>
      </c>
      <c r="HVN320" s="33" t="s">
        <v>367</v>
      </c>
      <c r="HVO320" s="33" t="s">
        <v>367</v>
      </c>
      <c r="HVP320" s="33" t="s">
        <v>367</v>
      </c>
      <c r="HVQ320" s="33" t="s">
        <v>367</v>
      </c>
      <c r="HVR320" s="33" t="s">
        <v>367</v>
      </c>
      <c r="HVS320" s="33" t="s">
        <v>367</v>
      </c>
      <c r="HVT320" s="33" t="s">
        <v>367</v>
      </c>
      <c r="HVU320" s="33" t="s">
        <v>367</v>
      </c>
      <c r="HVV320" s="33" t="s">
        <v>367</v>
      </c>
      <c r="HVW320" s="33" t="s">
        <v>367</v>
      </c>
      <c r="HVX320" s="33" t="s">
        <v>367</v>
      </c>
      <c r="HVY320" s="33" t="s">
        <v>367</v>
      </c>
      <c r="HVZ320" s="33" t="s">
        <v>367</v>
      </c>
      <c r="HWA320" s="33" t="s">
        <v>367</v>
      </c>
      <c r="HWB320" s="33" t="s">
        <v>367</v>
      </c>
      <c r="HWC320" s="33" t="s">
        <v>367</v>
      </c>
      <c r="HWD320" s="33" t="s">
        <v>367</v>
      </c>
      <c r="HWE320" s="33" t="s">
        <v>367</v>
      </c>
      <c r="HWF320" s="33" t="s">
        <v>367</v>
      </c>
      <c r="HWG320" s="33" t="s">
        <v>367</v>
      </c>
      <c r="HWH320" s="33" t="s">
        <v>367</v>
      </c>
      <c r="HWI320" s="33" t="s">
        <v>367</v>
      </c>
      <c r="HWJ320" s="33" t="s">
        <v>367</v>
      </c>
      <c r="HWK320" s="33" t="s">
        <v>367</v>
      </c>
      <c r="HWL320" s="33" t="s">
        <v>367</v>
      </c>
      <c r="HWM320" s="33" t="s">
        <v>367</v>
      </c>
      <c r="HWN320" s="33" t="s">
        <v>367</v>
      </c>
      <c r="HWO320" s="33" t="s">
        <v>367</v>
      </c>
      <c r="HWP320" s="33" t="s">
        <v>367</v>
      </c>
      <c r="HWQ320" s="33" t="s">
        <v>367</v>
      </c>
      <c r="HWR320" s="33" t="s">
        <v>367</v>
      </c>
      <c r="HWS320" s="33" t="s">
        <v>367</v>
      </c>
      <c r="HWT320" s="33" t="s">
        <v>367</v>
      </c>
      <c r="HWU320" s="33" t="s">
        <v>367</v>
      </c>
      <c r="HWV320" s="33" t="s">
        <v>367</v>
      </c>
      <c r="HWW320" s="33" t="s">
        <v>367</v>
      </c>
      <c r="HWX320" s="33" t="s">
        <v>367</v>
      </c>
      <c r="HWY320" s="33" t="s">
        <v>367</v>
      </c>
      <c r="HWZ320" s="33" t="s">
        <v>367</v>
      </c>
      <c r="HXA320" s="33" t="s">
        <v>367</v>
      </c>
      <c r="HXB320" s="33" t="s">
        <v>367</v>
      </c>
      <c r="HXC320" s="33" t="s">
        <v>367</v>
      </c>
      <c r="HXD320" s="33" t="s">
        <v>367</v>
      </c>
      <c r="HXE320" s="33" t="s">
        <v>367</v>
      </c>
      <c r="HXF320" s="33" t="s">
        <v>367</v>
      </c>
      <c r="HXG320" s="33" t="s">
        <v>367</v>
      </c>
      <c r="HXH320" s="33" t="s">
        <v>367</v>
      </c>
      <c r="HXI320" s="33" t="s">
        <v>367</v>
      </c>
      <c r="HXJ320" s="33" t="s">
        <v>367</v>
      </c>
      <c r="HXK320" s="33" t="s">
        <v>367</v>
      </c>
      <c r="HXL320" s="33" t="s">
        <v>367</v>
      </c>
      <c r="HXM320" s="33" t="s">
        <v>367</v>
      </c>
      <c r="HXN320" s="33" t="s">
        <v>367</v>
      </c>
      <c r="HXO320" s="33" t="s">
        <v>367</v>
      </c>
      <c r="HXP320" s="33" t="s">
        <v>367</v>
      </c>
      <c r="HXQ320" s="33" t="s">
        <v>367</v>
      </c>
      <c r="HXR320" s="33" t="s">
        <v>367</v>
      </c>
      <c r="HXS320" s="33" t="s">
        <v>367</v>
      </c>
      <c r="HXT320" s="33" t="s">
        <v>367</v>
      </c>
      <c r="HXU320" s="33" t="s">
        <v>367</v>
      </c>
      <c r="HXV320" s="33" t="s">
        <v>367</v>
      </c>
      <c r="HXW320" s="33" t="s">
        <v>367</v>
      </c>
      <c r="HXX320" s="33" t="s">
        <v>367</v>
      </c>
      <c r="HXY320" s="33" t="s">
        <v>367</v>
      </c>
      <c r="HXZ320" s="33" t="s">
        <v>367</v>
      </c>
      <c r="HYA320" s="33" t="s">
        <v>367</v>
      </c>
      <c r="HYB320" s="33" t="s">
        <v>367</v>
      </c>
      <c r="HYC320" s="33" t="s">
        <v>367</v>
      </c>
      <c r="HYD320" s="33" t="s">
        <v>367</v>
      </c>
      <c r="HYE320" s="33" t="s">
        <v>367</v>
      </c>
      <c r="HYF320" s="33" t="s">
        <v>367</v>
      </c>
      <c r="HYG320" s="33" t="s">
        <v>367</v>
      </c>
      <c r="HYH320" s="33" t="s">
        <v>367</v>
      </c>
      <c r="HYI320" s="33" t="s">
        <v>367</v>
      </c>
      <c r="HYJ320" s="33" t="s">
        <v>367</v>
      </c>
      <c r="HYK320" s="33" t="s">
        <v>367</v>
      </c>
      <c r="HYL320" s="33" t="s">
        <v>367</v>
      </c>
      <c r="HYM320" s="33" t="s">
        <v>367</v>
      </c>
      <c r="HYN320" s="33" t="s">
        <v>367</v>
      </c>
      <c r="HYO320" s="33" t="s">
        <v>367</v>
      </c>
      <c r="HYP320" s="33" t="s">
        <v>367</v>
      </c>
      <c r="HYQ320" s="33" t="s">
        <v>367</v>
      </c>
      <c r="HYR320" s="33" t="s">
        <v>367</v>
      </c>
      <c r="HYS320" s="33" t="s">
        <v>367</v>
      </c>
      <c r="HYT320" s="33" t="s">
        <v>367</v>
      </c>
      <c r="HYU320" s="33" t="s">
        <v>367</v>
      </c>
      <c r="HYV320" s="33" t="s">
        <v>367</v>
      </c>
      <c r="HYW320" s="33" t="s">
        <v>367</v>
      </c>
      <c r="HYX320" s="33" t="s">
        <v>367</v>
      </c>
      <c r="HYY320" s="33" t="s">
        <v>367</v>
      </c>
      <c r="HYZ320" s="33" t="s">
        <v>367</v>
      </c>
      <c r="HZA320" s="33" t="s">
        <v>367</v>
      </c>
      <c r="HZB320" s="33" t="s">
        <v>367</v>
      </c>
      <c r="HZC320" s="33" t="s">
        <v>367</v>
      </c>
      <c r="HZD320" s="33" t="s">
        <v>367</v>
      </c>
      <c r="HZE320" s="33" t="s">
        <v>367</v>
      </c>
      <c r="HZF320" s="33" t="s">
        <v>367</v>
      </c>
      <c r="HZG320" s="33" t="s">
        <v>367</v>
      </c>
      <c r="HZH320" s="33" t="s">
        <v>367</v>
      </c>
      <c r="HZI320" s="33" t="s">
        <v>367</v>
      </c>
      <c r="HZJ320" s="33" t="s">
        <v>367</v>
      </c>
      <c r="HZK320" s="33" t="s">
        <v>367</v>
      </c>
      <c r="HZL320" s="33" t="s">
        <v>367</v>
      </c>
      <c r="HZM320" s="33" t="s">
        <v>367</v>
      </c>
      <c r="HZN320" s="33" t="s">
        <v>367</v>
      </c>
      <c r="HZO320" s="33" t="s">
        <v>367</v>
      </c>
      <c r="HZP320" s="33" t="s">
        <v>367</v>
      </c>
      <c r="HZQ320" s="33" t="s">
        <v>367</v>
      </c>
      <c r="HZR320" s="33" t="s">
        <v>367</v>
      </c>
      <c r="HZS320" s="33" t="s">
        <v>367</v>
      </c>
      <c r="HZT320" s="33" t="s">
        <v>367</v>
      </c>
      <c r="HZU320" s="33" t="s">
        <v>367</v>
      </c>
      <c r="HZV320" s="33" t="s">
        <v>367</v>
      </c>
      <c r="HZW320" s="33" t="s">
        <v>367</v>
      </c>
      <c r="HZX320" s="33" t="s">
        <v>367</v>
      </c>
      <c r="HZY320" s="33" t="s">
        <v>367</v>
      </c>
      <c r="HZZ320" s="33" t="s">
        <v>367</v>
      </c>
      <c r="IAA320" s="33" t="s">
        <v>367</v>
      </c>
      <c r="IAB320" s="33" t="s">
        <v>367</v>
      </c>
      <c r="IAC320" s="33" t="s">
        <v>367</v>
      </c>
      <c r="IAD320" s="33" t="s">
        <v>367</v>
      </c>
      <c r="IAE320" s="33" t="s">
        <v>367</v>
      </c>
      <c r="IAF320" s="33" t="s">
        <v>367</v>
      </c>
      <c r="IAG320" s="33" t="s">
        <v>367</v>
      </c>
      <c r="IAH320" s="33" t="s">
        <v>367</v>
      </c>
      <c r="IAI320" s="33" t="s">
        <v>367</v>
      </c>
      <c r="IAJ320" s="33" t="s">
        <v>367</v>
      </c>
      <c r="IAK320" s="33" t="s">
        <v>367</v>
      </c>
      <c r="IAL320" s="33" t="s">
        <v>367</v>
      </c>
      <c r="IAM320" s="33" t="s">
        <v>367</v>
      </c>
      <c r="IAN320" s="33" t="s">
        <v>367</v>
      </c>
      <c r="IAO320" s="33" t="s">
        <v>367</v>
      </c>
      <c r="IAP320" s="33" t="s">
        <v>367</v>
      </c>
      <c r="IAQ320" s="33" t="s">
        <v>367</v>
      </c>
      <c r="IAR320" s="33" t="s">
        <v>367</v>
      </c>
      <c r="IAS320" s="33" t="s">
        <v>367</v>
      </c>
      <c r="IAT320" s="33" t="s">
        <v>367</v>
      </c>
      <c r="IAU320" s="33" t="s">
        <v>367</v>
      </c>
      <c r="IAV320" s="33" t="s">
        <v>367</v>
      </c>
      <c r="IAW320" s="33" t="s">
        <v>367</v>
      </c>
      <c r="IAX320" s="33" t="s">
        <v>367</v>
      </c>
      <c r="IAY320" s="33" t="s">
        <v>367</v>
      </c>
      <c r="IAZ320" s="33" t="s">
        <v>367</v>
      </c>
      <c r="IBA320" s="33" t="s">
        <v>367</v>
      </c>
      <c r="IBB320" s="33" t="s">
        <v>367</v>
      </c>
      <c r="IBC320" s="33" t="s">
        <v>367</v>
      </c>
      <c r="IBD320" s="33" t="s">
        <v>367</v>
      </c>
      <c r="IBE320" s="33" t="s">
        <v>367</v>
      </c>
      <c r="IBF320" s="33" t="s">
        <v>367</v>
      </c>
      <c r="IBG320" s="33" t="s">
        <v>367</v>
      </c>
      <c r="IBH320" s="33" t="s">
        <v>367</v>
      </c>
      <c r="IBI320" s="33" t="s">
        <v>367</v>
      </c>
      <c r="IBJ320" s="33" t="s">
        <v>367</v>
      </c>
      <c r="IBK320" s="33" t="s">
        <v>367</v>
      </c>
      <c r="IBL320" s="33" t="s">
        <v>367</v>
      </c>
      <c r="IBM320" s="33" t="s">
        <v>367</v>
      </c>
      <c r="IBN320" s="33" t="s">
        <v>367</v>
      </c>
      <c r="IBO320" s="33" t="s">
        <v>367</v>
      </c>
      <c r="IBP320" s="33" t="s">
        <v>367</v>
      </c>
      <c r="IBQ320" s="33" t="s">
        <v>367</v>
      </c>
      <c r="IBR320" s="33" t="s">
        <v>367</v>
      </c>
      <c r="IBS320" s="33" t="s">
        <v>367</v>
      </c>
      <c r="IBT320" s="33" t="s">
        <v>367</v>
      </c>
      <c r="IBU320" s="33" t="s">
        <v>367</v>
      </c>
      <c r="IBV320" s="33" t="s">
        <v>367</v>
      </c>
      <c r="IBW320" s="33" t="s">
        <v>367</v>
      </c>
      <c r="IBX320" s="33" t="s">
        <v>367</v>
      </c>
      <c r="IBY320" s="33" t="s">
        <v>367</v>
      </c>
      <c r="IBZ320" s="33" t="s">
        <v>367</v>
      </c>
      <c r="ICA320" s="33" t="s">
        <v>367</v>
      </c>
      <c r="ICB320" s="33" t="s">
        <v>367</v>
      </c>
      <c r="ICC320" s="33" t="s">
        <v>367</v>
      </c>
      <c r="ICD320" s="33" t="s">
        <v>367</v>
      </c>
      <c r="ICE320" s="33" t="s">
        <v>367</v>
      </c>
      <c r="ICF320" s="33" t="s">
        <v>367</v>
      </c>
      <c r="ICG320" s="33" t="s">
        <v>367</v>
      </c>
      <c r="ICH320" s="33" t="s">
        <v>367</v>
      </c>
      <c r="ICI320" s="33" t="s">
        <v>367</v>
      </c>
      <c r="ICJ320" s="33" t="s">
        <v>367</v>
      </c>
      <c r="ICK320" s="33" t="s">
        <v>367</v>
      </c>
      <c r="ICL320" s="33" t="s">
        <v>367</v>
      </c>
      <c r="ICM320" s="33" t="s">
        <v>367</v>
      </c>
      <c r="ICN320" s="33" t="s">
        <v>367</v>
      </c>
      <c r="ICO320" s="33" t="s">
        <v>367</v>
      </c>
      <c r="ICP320" s="33" t="s">
        <v>367</v>
      </c>
      <c r="ICQ320" s="33" t="s">
        <v>367</v>
      </c>
      <c r="ICR320" s="33" t="s">
        <v>367</v>
      </c>
      <c r="ICS320" s="33" t="s">
        <v>367</v>
      </c>
      <c r="ICT320" s="33" t="s">
        <v>367</v>
      </c>
      <c r="ICU320" s="33" t="s">
        <v>367</v>
      </c>
      <c r="ICV320" s="33" t="s">
        <v>367</v>
      </c>
      <c r="ICW320" s="33" t="s">
        <v>367</v>
      </c>
      <c r="ICX320" s="33" t="s">
        <v>367</v>
      </c>
      <c r="ICY320" s="33" t="s">
        <v>367</v>
      </c>
      <c r="ICZ320" s="33" t="s">
        <v>367</v>
      </c>
      <c r="IDA320" s="33" t="s">
        <v>367</v>
      </c>
      <c r="IDB320" s="33" t="s">
        <v>367</v>
      </c>
      <c r="IDC320" s="33" t="s">
        <v>367</v>
      </c>
      <c r="IDD320" s="33" t="s">
        <v>367</v>
      </c>
      <c r="IDE320" s="33" t="s">
        <v>367</v>
      </c>
      <c r="IDF320" s="33" t="s">
        <v>367</v>
      </c>
      <c r="IDG320" s="33" t="s">
        <v>367</v>
      </c>
      <c r="IDH320" s="33" t="s">
        <v>367</v>
      </c>
      <c r="IDI320" s="33" t="s">
        <v>367</v>
      </c>
      <c r="IDJ320" s="33" t="s">
        <v>367</v>
      </c>
      <c r="IDK320" s="33" t="s">
        <v>367</v>
      </c>
      <c r="IDL320" s="33" t="s">
        <v>367</v>
      </c>
      <c r="IDM320" s="33" t="s">
        <v>367</v>
      </c>
      <c r="IDN320" s="33" t="s">
        <v>367</v>
      </c>
      <c r="IDO320" s="33" t="s">
        <v>367</v>
      </c>
      <c r="IDP320" s="33" t="s">
        <v>367</v>
      </c>
      <c r="IDQ320" s="33" t="s">
        <v>367</v>
      </c>
      <c r="IDR320" s="33" t="s">
        <v>367</v>
      </c>
      <c r="IDS320" s="33" t="s">
        <v>367</v>
      </c>
      <c r="IDT320" s="33" t="s">
        <v>367</v>
      </c>
      <c r="IDU320" s="33" t="s">
        <v>367</v>
      </c>
      <c r="IDV320" s="33" t="s">
        <v>367</v>
      </c>
      <c r="IDW320" s="33" t="s">
        <v>367</v>
      </c>
      <c r="IDX320" s="33" t="s">
        <v>367</v>
      </c>
      <c r="IDY320" s="33" t="s">
        <v>367</v>
      </c>
      <c r="IDZ320" s="33" t="s">
        <v>367</v>
      </c>
      <c r="IEA320" s="33" t="s">
        <v>367</v>
      </c>
      <c r="IEB320" s="33" t="s">
        <v>367</v>
      </c>
      <c r="IEC320" s="33" t="s">
        <v>367</v>
      </c>
      <c r="IED320" s="33" t="s">
        <v>367</v>
      </c>
      <c r="IEE320" s="33" t="s">
        <v>367</v>
      </c>
      <c r="IEF320" s="33" t="s">
        <v>367</v>
      </c>
      <c r="IEG320" s="33" t="s">
        <v>367</v>
      </c>
      <c r="IEH320" s="33" t="s">
        <v>367</v>
      </c>
      <c r="IEI320" s="33" t="s">
        <v>367</v>
      </c>
      <c r="IEJ320" s="33" t="s">
        <v>367</v>
      </c>
      <c r="IEK320" s="33" t="s">
        <v>367</v>
      </c>
      <c r="IEL320" s="33" t="s">
        <v>367</v>
      </c>
      <c r="IEM320" s="33" t="s">
        <v>367</v>
      </c>
      <c r="IEN320" s="33" t="s">
        <v>367</v>
      </c>
      <c r="IEO320" s="33" t="s">
        <v>367</v>
      </c>
      <c r="IEP320" s="33" t="s">
        <v>367</v>
      </c>
      <c r="IEQ320" s="33" t="s">
        <v>367</v>
      </c>
      <c r="IER320" s="33" t="s">
        <v>367</v>
      </c>
      <c r="IES320" s="33" t="s">
        <v>367</v>
      </c>
      <c r="IET320" s="33" t="s">
        <v>367</v>
      </c>
      <c r="IEU320" s="33" t="s">
        <v>367</v>
      </c>
      <c r="IEV320" s="33" t="s">
        <v>367</v>
      </c>
      <c r="IEW320" s="33" t="s">
        <v>367</v>
      </c>
      <c r="IEX320" s="33" t="s">
        <v>367</v>
      </c>
      <c r="IEY320" s="33" t="s">
        <v>367</v>
      </c>
      <c r="IEZ320" s="33" t="s">
        <v>367</v>
      </c>
      <c r="IFA320" s="33" t="s">
        <v>367</v>
      </c>
      <c r="IFB320" s="33" t="s">
        <v>367</v>
      </c>
      <c r="IFC320" s="33" t="s">
        <v>367</v>
      </c>
      <c r="IFD320" s="33" t="s">
        <v>367</v>
      </c>
      <c r="IFE320" s="33" t="s">
        <v>367</v>
      </c>
      <c r="IFF320" s="33" t="s">
        <v>367</v>
      </c>
      <c r="IFG320" s="33" t="s">
        <v>367</v>
      </c>
      <c r="IFH320" s="33" t="s">
        <v>367</v>
      </c>
      <c r="IFI320" s="33" t="s">
        <v>367</v>
      </c>
      <c r="IFJ320" s="33" t="s">
        <v>367</v>
      </c>
      <c r="IFK320" s="33" t="s">
        <v>367</v>
      </c>
      <c r="IFL320" s="33" t="s">
        <v>367</v>
      </c>
      <c r="IFM320" s="33" t="s">
        <v>367</v>
      </c>
      <c r="IFN320" s="33" t="s">
        <v>367</v>
      </c>
      <c r="IFO320" s="33" t="s">
        <v>367</v>
      </c>
      <c r="IFP320" s="33" t="s">
        <v>367</v>
      </c>
      <c r="IFQ320" s="33" t="s">
        <v>367</v>
      </c>
      <c r="IFR320" s="33" t="s">
        <v>367</v>
      </c>
      <c r="IFS320" s="33" t="s">
        <v>367</v>
      </c>
      <c r="IFT320" s="33" t="s">
        <v>367</v>
      </c>
      <c r="IFU320" s="33" t="s">
        <v>367</v>
      </c>
      <c r="IFV320" s="33" t="s">
        <v>367</v>
      </c>
      <c r="IFW320" s="33" t="s">
        <v>367</v>
      </c>
      <c r="IFX320" s="33" t="s">
        <v>367</v>
      </c>
      <c r="IFY320" s="33" t="s">
        <v>367</v>
      </c>
      <c r="IFZ320" s="33" t="s">
        <v>367</v>
      </c>
      <c r="IGA320" s="33" t="s">
        <v>367</v>
      </c>
      <c r="IGB320" s="33" t="s">
        <v>367</v>
      </c>
      <c r="IGC320" s="33" t="s">
        <v>367</v>
      </c>
      <c r="IGD320" s="33" t="s">
        <v>367</v>
      </c>
      <c r="IGE320" s="33" t="s">
        <v>367</v>
      </c>
      <c r="IGF320" s="33" t="s">
        <v>367</v>
      </c>
      <c r="IGG320" s="33" t="s">
        <v>367</v>
      </c>
      <c r="IGH320" s="33" t="s">
        <v>367</v>
      </c>
      <c r="IGI320" s="33" t="s">
        <v>367</v>
      </c>
      <c r="IGJ320" s="33" t="s">
        <v>367</v>
      </c>
      <c r="IGK320" s="33" t="s">
        <v>367</v>
      </c>
      <c r="IGL320" s="33" t="s">
        <v>367</v>
      </c>
      <c r="IGM320" s="33" t="s">
        <v>367</v>
      </c>
      <c r="IGN320" s="33" t="s">
        <v>367</v>
      </c>
      <c r="IGO320" s="33" t="s">
        <v>367</v>
      </c>
      <c r="IGP320" s="33" t="s">
        <v>367</v>
      </c>
      <c r="IGQ320" s="33" t="s">
        <v>367</v>
      </c>
      <c r="IGR320" s="33" t="s">
        <v>367</v>
      </c>
      <c r="IGS320" s="33" t="s">
        <v>367</v>
      </c>
      <c r="IGT320" s="33" t="s">
        <v>367</v>
      </c>
      <c r="IGU320" s="33" t="s">
        <v>367</v>
      </c>
      <c r="IGV320" s="33" t="s">
        <v>367</v>
      </c>
      <c r="IGW320" s="33" t="s">
        <v>367</v>
      </c>
      <c r="IGX320" s="33" t="s">
        <v>367</v>
      </c>
      <c r="IGY320" s="33" t="s">
        <v>367</v>
      </c>
      <c r="IGZ320" s="33" t="s">
        <v>367</v>
      </c>
      <c r="IHA320" s="33" t="s">
        <v>367</v>
      </c>
      <c r="IHB320" s="33" t="s">
        <v>367</v>
      </c>
      <c r="IHC320" s="33" t="s">
        <v>367</v>
      </c>
      <c r="IHD320" s="33" t="s">
        <v>367</v>
      </c>
      <c r="IHE320" s="33" t="s">
        <v>367</v>
      </c>
      <c r="IHF320" s="33" t="s">
        <v>367</v>
      </c>
      <c r="IHG320" s="33" t="s">
        <v>367</v>
      </c>
      <c r="IHH320" s="33" t="s">
        <v>367</v>
      </c>
      <c r="IHI320" s="33" t="s">
        <v>367</v>
      </c>
      <c r="IHJ320" s="33" t="s">
        <v>367</v>
      </c>
      <c r="IHK320" s="33" t="s">
        <v>367</v>
      </c>
      <c r="IHL320" s="33" t="s">
        <v>367</v>
      </c>
      <c r="IHM320" s="33" t="s">
        <v>367</v>
      </c>
      <c r="IHN320" s="33" t="s">
        <v>367</v>
      </c>
      <c r="IHO320" s="33" t="s">
        <v>367</v>
      </c>
      <c r="IHP320" s="33" t="s">
        <v>367</v>
      </c>
      <c r="IHQ320" s="33" t="s">
        <v>367</v>
      </c>
      <c r="IHR320" s="33" t="s">
        <v>367</v>
      </c>
      <c r="IHS320" s="33" t="s">
        <v>367</v>
      </c>
      <c r="IHT320" s="33" t="s">
        <v>367</v>
      </c>
      <c r="IHU320" s="33" t="s">
        <v>367</v>
      </c>
      <c r="IHV320" s="33" t="s">
        <v>367</v>
      </c>
      <c r="IHW320" s="33" t="s">
        <v>367</v>
      </c>
      <c r="IHX320" s="33" t="s">
        <v>367</v>
      </c>
      <c r="IHY320" s="33" t="s">
        <v>367</v>
      </c>
      <c r="IHZ320" s="33" t="s">
        <v>367</v>
      </c>
      <c r="IIA320" s="33" t="s">
        <v>367</v>
      </c>
      <c r="IIB320" s="33" t="s">
        <v>367</v>
      </c>
      <c r="IIC320" s="33" t="s">
        <v>367</v>
      </c>
      <c r="IID320" s="33" t="s">
        <v>367</v>
      </c>
      <c r="IIE320" s="33" t="s">
        <v>367</v>
      </c>
      <c r="IIF320" s="33" t="s">
        <v>367</v>
      </c>
      <c r="IIG320" s="33" t="s">
        <v>367</v>
      </c>
      <c r="IIH320" s="33" t="s">
        <v>367</v>
      </c>
      <c r="III320" s="33" t="s">
        <v>367</v>
      </c>
      <c r="IIJ320" s="33" t="s">
        <v>367</v>
      </c>
      <c r="IIK320" s="33" t="s">
        <v>367</v>
      </c>
      <c r="IIL320" s="33" t="s">
        <v>367</v>
      </c>
      <c r="IIM320" s="33" t="s">
        <v>367</v>
      </c>
      <c r="IIN320" s="33" t="s">
        <v>367</v>
      </c>
      <c r="IIO320" s="33" t="s">
        <v>367</v>
      </c>
      <c r="IIP320" s="33" t="s">
        <v>367</v>
      </c>
      <c r="IIQ320" s="33" t="s">
        <v>367</v>
      </c>
      <c r="IIR320" s="33" t="s">
        <v>367</v>
      </c>
      <c r="IIS320" s="33" t="s">
        <v>367</v>
      </c>
      <c r="IIT320" s="33" t="s">
        <v>367</v>
      </c>
      <c r="IIU320" s="33" t="s">
        <v>367</v>
      </c>
      <c r="IIV320" s="33" t="s">
        <v>367</v>
      </c>
      <c r="IIW320" s="33" t="s">
        <v>367</v>
      </c>
      <c r="IIX320" s="33" t="s">
        <v>367</v>
      </c>
      <c r="IIY320" s="33" t="s">
        <v>367</v>
      </c>
      <c r="IIZ320" s="33" t="s">
        <v>367</v>
      </c>
      <c r="IJA320" s="33" t="s">
        <v>367</v>
      </c>
      <c r="IJB320" s="33" t="s">
        <v>367</v>
      </c>
      <c r="IJC320" s="33" t="s">
        <v>367</v>
      </c>
      <c r="IJD320" s="33" t="s">
        <v>367</v>
      </c>
      <c r="IJE320" s="33" t="s">
        <v>367</v>
      </c>
      <c r="IJF320" s="33" t="s">
        <v>367</v>
      </c>
      <c r="IJG320" s="33" t="s">
        <v>367</v>
      </c>
      <c r="IJH320" s="33" t="s">
        <v>367</v>
      </c>
      <c r="IJI320" s="33" t="s">
        <v>367</v>
      </c>
      <c r="IJJ320" s="33" t="s">
        <v>367</v>
      </c>
      <c r="IJK320" s="33" t="s">
        <v>367</v>
      </c>
      <c r="IJL320" s="33" t="s">
        <v>367</v>
      </c>
      <c r="IJM320" s="33" t="s">
        <v>367</v>
      </c>
      <c r="IJN320" s="33" t="s">
        <v>367</v>
      </c>
      <c r="IJO320" s="33" t="s">
        <v>367</v>
      </c>
      <c r="IJP320" s="33" t="s">
        <v>367</v>
      </c>
      <c r="IJQ320" s="33" t="s">
        <v>367</v>
      </c>
      <c r="IJR320" s="33" t="s">
        <v>367</v>
      </c>
      <c r="IJS320" s="33" t="s">
        <v>367</v>
      </c>
      <c r="IJT320" s="33" t="s">
        <v>367</v>
      </c>
      <c r="IJU320" s="33" t="s">
        <v>367</v>
      </c>
      <c r="IJV320" s="33" t="s">
        <v>367</v>
      </c>
      <c r="IJW320" s="33" t="s">
        <v>367</v>
      </c>
      <c r="IJX320" s="33" t="s">
        <v>367</v>
      </c>
      <c r="IJY320" s="33" t="s">
        <v>367</v>
      </c>
      <c r="IJZ320" s="33" t="s">
        <v>367</v>
      </c>
      <c r="IKA320" s="33" t="s">
        <v>367</v>
      </c>
      <c r="IKB320" s="33" t="s">
        <v>367</v>
      </c>
      <c r="IKC320" s="33" t="s">
        <v>367</v>
      </c>
      <c r="IKD320" s="33" t="s">
        <v>367</v>
      </c>
      <c r="IKE320" s="33" t="s">
        <v>367</v>
      </c>
      <c r="IKF320" s="33" t="s">
        <v>367</v>
      </c>
      <c r="IKG320" s="33" t="s">
        <v>367</v>
      </c>
      <c r="IKH320" s="33" t="s">
        <v>367</v>
      </c>
      <c r="IKI320" s="33" t="s">
        <v>367</v>
      </c>
      <c r="IKJ320" s="33" t="s">
        <v>367</v>
      </c>
      <c r="IKK320" s="33" t="s">
        <v>367</v>
      </c>
      <c r="IKL320" s="33" t="s">
        <v>367</v>
      </c>
      <c r="IKM320" s="33" t="s">
        <v>367</v>
      </c>
      <c r="IKN320" s="33" t="s">
        <v>367</v>
      </c>
      <c r="IKO320" s="33" t="s">
        <v>367</v>
      </c>
      <c r="IKP320" s="33" t="s">
        <v>367</v>
      </c>
      <c r="IKQ320" s="33" t="s">
        <v>367</v>
      </c>
      <c r="IKR320" s="33" t="s">
        <v>367</v>
      </c>
      <c r="IKS320" s="33" t="s">
        <v>367</v>
      </c>
      <c r="IKT320" s="33" t="s">
        <v>367</v>
      </c>
      <c r="IKU320" s="33" t="s">
        <v>367</v>
      </c>
      <c r="IKV320" s="33" t="s">
        <v>367</v>
      </c>
      <c r="IKW320" s="33" t="s">
        <v>367</v>
      </c>
      <c r="IKX320" s="33" t="s">
        <v>367</v>
      </c>
      <c r="IKY320" s="33" t="s">
        <v>367</v>
      </c>
      <c r="IKZ320" s="33" t="s">
        <v>367</v>
      </c>
      <c r="ILA320" s="33" t="s">
        <v>367</v>
      </c>
      <c r="ILB320" s="33" t="s">
        <v>367</v>
      </c>
      <c r="ILC320" s="33" t="s">
        <v>367</v>
      </c>
      <c r="ILD320" s="33" t="s">
        <v>367</v>
      </c>
      <c r="ILE320" s="33" t="s">
        <v>367</v>
      </c>
      <c r="ILF320" s="33" t="s">
        <v>367</v>
      </c>
      <c r="ILG320" s="33" t="s">
        <v>367</v>
      </c>
      <c r="ILH320" s="33" t="s">
        <v>367</v>
      </c>
      <c r="ILI320" s="33" t="s">
        <v>367</v>
      </c>
      <c r="ILJ320" s="33" t="s">
        <v>367</v>
      </c>
      <c r="ILK320" s="33" t="s">
        <v>367</v>
      </c>
      <c r="ILL320" s="33" t="s">
        <v>367</v>
      </c>
      <c r="ILM320" s="33" t="s">
        <v>367</v>
      </c>
      <c r="ILN320" s="33" t="s">
        <v>367</v>
      </c>
      <c r="ILO320" s="33" t="s">
        <v>367</v>
      </c>
      <c r="ILP320" s="33" t="s">
        <v>367</v>
      </c>
      <c r="ILQ320" s="33" t="s">
        <v>367</v>
      </c>
      <c r="ILR320" s="33" t="s">
        <v>367</v>
      </c>
      <c r="ILS320" s="33" t="s">
        <v>367</v>
      </c>
      <c r="ILT320" s="33" t="s">
        <v>367</v>
      </c>
      <c r="ILU320" s="33" t="s">
        <v>367</v>
      </c>
      <c r="ILV320" s="33" t="s">
        <v>367</v>
      </c>
      <c r="ILW320" s="33" t="s">
        <v>367</v>
      </c>
      <c r="ILX320" s="33" t="s">
        <v>367</v>
      </c>
      <c r="ILY320" s="33" t="s">
        <v>367</v>
      </c>
      <c r="ILZ320" s="33" t="s">
        <v>367</v>
      </c>
      <c r="IMA320" s="33" t="s">
        <v>367</v>
      </c>
      <c r="IMB320" s="33" t="s">
        <v>367</v>
      </c>
      <c r="IMC320" s="33" t="s">
        <v>367</v>
      </c>
      <c r="IMD320" s="33" t="s">
        <v>367</v>
      </c>
      <c r="IME320" s="33" t="s">
        <v>367</v>
      </c>
      <c r="IMF320" s="33" t="s">
        <v>367</v>
      </c>
      <c r="IMG320" s="33" t="s">
        <v>367</v>
      </c>
      <c r="IMH320" s="33" t="s">
        <v>367</v>
      </c>
      <c r="IMI320" s="33" t="s">
        <v>367</v>
      </c>
      <c r="IMJ320" s="33" t="s">
        <v>367</v>
      </c>
      <c r="IMK320" s="33" t="s">
        <v>367</v>
      </c>
      <c r="IML320" s="33" t="s">
        <v>367</v>
      </c>
      <c r="IMM320" s="33" t="s">
        <v>367</v>
      </c>
      <c r="IMN320" s="33" t="s">
        <v>367</v>
      </c>
      <c r="IMO320" s="33" t="s">
        <v>367</v>
      </c>
      <c r="IMP320" s="33" t="s">
        <v>367</v>
      </c>
      <c r="IMQ320" s="33" t="s">
        <v>367</v>
      </c>
      <c r="IMR320" s="33" t="s">
        <v>367</v>
      </c>
      <c r="IMS320" s="33" t="s">
        <v>367</v>
      </c>
      <c r="IMT320" s="33" t="s">
        <v>367</v>
      </c>
      <c r="IMU320" s="33" t="s">
        <v>367</v>
      </c>
      <c r="IMV320" s="33" t="s">
        <v>367</v>
      </c>
      <c r="IMW320" s="33" t="s">
        <v>367</v>
      </c>
      <c r="IMX320" s="33" t="s">
        <v>367</v>
      </c>
      <c r="IMY320" s="33" t="s">
        <v>367</v>
      </c>
      <c r="IMZ320" s="33" t="s">
        <v>367</v>
      </c>
      <c r="INA320" s="33" t="s">
        <v>367</v>
      </c>
      <c r="INB320" s="33" t="s">
        <v>367</v>
      </c>
      <c r="INC320" s="33" t="s">
        <v>367</v>
      </c>
      <c r="IND320" s="33" t="s">
        <v>367</v>
      </c>
      <c r="INE320" s="33" t="s">
        <v>367</v>
      </c>
      <c r="INF320" s="33" t="s">
        <v>367</v>
      </c>
      <c r="ING320" s="33" t="s">
        <v>367</v>
      </c>
      <c r="INH320" s="33" t="s">
        <v>367</v>
      </c>
      <c r="INI320" s="33" t="s">
        <v>367</v>
      </c>
      <c r="INJ320" s="33" t="s">
        <v>367</v>
      </c>
      <c r="INK320" s="33" t="s">
        <v>367</v>
      </c>
      <c r="INL320" s="33" t="s">
        <v>367</v>
      </c>
      <c r="INM320" s="33" t="s">
        <v>367</v>
      </c>
      <c r="INN320" s="33" t="s">
        <v>367</v>
      </c>
      <c r="INO320" s="33" t="s">
        <v>367</v>
      </c>
      <c r="INP320" s="33" t="s">
        <v>367</v>
      </c>
      <c r="INQ320" s="33" t="s">
        <v>367</v>
      </c>
      <c r="INR320" s="33" t="s">
        <v>367</v>
      </c>
      <c r="INS320" s="33" t="s">
        <v>367</v>
      </c>
      <c r="INT320" s="33" t="s">
        <v>367</v>
      </c>
      <c r="INU320" s="33" t="s">
        <v>367</v>
      </c>
      <c r="INV320" s="33" t="s">
        <v>367</v>
      </c>
      <c r="INW320" s="33" t="s">
        <v>367</v>
      </c>
      <c r="INX320" s="33" t="s">
        <v>367</v>
      </c>
      <c r="INY320" s="33" t="s">
        <v>367</v>
      </c>
      <c r="INZ320" s="33" t="s">
        <v>367</v>
      </c>
      <c r="IOA320" s="33" t="s">
        <v>367</v>
      </c>
      <c r="IOB320" s="33" t="s">
        <v>367</v>
      </c>
      <c r="IOC320" s="33" t="s">
        <v>367</v>
      </c>
      <c r="IOD320" s="33" t="s">
        <v>367</v>
      </c>
      <c r="IOE320" s="33" t="s">
        <v>367</v>
      </c>
      <c r="IOF320" s="33" t="s">
        <v>367</v>
      </c>
      <c r="IOG320" s="33" t="s">
        <v>367</v>
      </c>
      <c r="IOH320" s="33" t="s">
        <v>367</v>
      </c>
      <c r="IOI320" s="33" t="s">
        <v>367</v>
      </c>
      <c r="IOJ320" s="33" t="s">
        <v>367</v>
      </c>
      <c r="IOK320" s="33" t="s">
        <v>367</v>
      </c>
      <c r="IOL320" s="33" t="s">
        <v>367</v>
      </c>
      <c r="IOM320" s="33" t="s">
        <v>367</v>
      </c>
      <c r="ION320" s="33" t="s">
        <v>367</v>
      </c>
      <c r="IOO320" s="33" t="s">
        <v>367</v>
      </c>
      <c r="IOP320" s="33" t="s">
        <v>367</v>
      </c>
      <c r="IOQ320" s="33" t="s">
        <v>367</v>
      </c>
      <c r="IOR320" s="33" t="s">
        <v>367</v>
      </c>
      <c r="IOS320" s="33" t="s">
        <v>367</v>
      </c>
      <c r="IOT320" s="33" t="s">
        <v>367</v>
      </c>
      <c r="IOU320" s="33" t="s">
        <v>367</v>
      </c>
      <c r="IOV320" s="33" t="s">
        <v>367</v>
      </c>
      <c r="IOW320" s="33" t="s">
        <v>367</v>
      </c>
      <c r="IOX320" s="33" t="s">
        <v>367</v>
      </c>
      <c r="IOY320" s="33" t="s">
        <v>367</v>
      </c>
      <c r="IOZ320" s="33" t="s">
        <v>367</v>
      </c>
      <c r="IPA320" s="33" t="s">
        <v>367</v>
      </c>
      <c r="IPB320" s="33" t="s">
        <v>367</v>
      </c>
      <c r="IPC320" s="33" t="s">
        <v>367</v>
      </c>
      <c r="IPD320" s="33" t="s">
        <v>367</v>
      </c>
      <c r="IPE320" s="33" t="s">
        <v>367</v>
      </c>
      <c r="IPF320" s="33" t="s">
        <v>367</v>
      </c>
      <c r="IPG320" s="33" t="s">
        <v>367</v>
      </c>
      <c r="IPH320" s="33" t="s">
        <v>367</v>
      </c>
      <c r="IPI320" s="33" t="s">
        <v>367</v>
      </c>
      <c r="IPJ320" s="33" t="s">
        <v>367</v>
      </c>
      <c r="IPK320" s="33" t="s">
        <v>367</v>
      </c>
      <c r="IPL320" s="33" t="s">
        <v>367</v>
      </c>
      <c r="IPM320" s="33" t="s">
        <v>367</v>
      </c>
      <c r="IPN320" s="33" t="s">
        <v>367</v>
      </c>
      <c r="IPO320" s="33" t="s">
        <v>367</v>
      </c>
      <c r="IPP320" s="33" t="s">
        <v>367</v>
      </c>
      <c r="IPQ320" s="33" t="s">
        <v>367</v>
      </c>
      <c r="IPR320" s="33" t="s">
        <v>367</v>
      </c>
      <c r="IPS320" s="33" t="s">
        <v>367</v>
      </c>
      <c r="IPT320" s="33" t="s">
        <v>367</v>
      </c>
      <c r="IPU320" s="33" t="s">
        <v>367</v>
      </c>
      <c r="IPV320" s="33" t="s">
        <v>367</v>
      </c>
      <c r="IPW320" s="33" t="s">
        <v>367</v>
      </c>
      <c r="IPX320" s="33" t="s">
        <v>367</v>
      </c>
      <c r="IPY320" s="33" t="s">
        <v>367</v>
      </c>
      <c r="IPZ320" s="33" t="s">
        <v>367</v>
      </c>
      <c r="IQA320" s="33" t="s">
        <v>367</v>
      </c>
      <c r="IQB320" s="33" t="s">
        <v>367</v>
      </c>
      <c r="IQC320" s="33" t="s">
        <v>367</v>
      </c>
      <c r="IQD320" s="33" t="s">
        <v>367</v>
      </c>
      <c r="IQE320" s="33" t="s">
        <v>367</v>
      </c>
      <c r="IQF320" s="33" t="s">
        <v>367</v>
      </c>
      <c r="IQG320" s="33" t="s">
        <v>367</v>
      </c>
      <c r="IQH320" s="33" t="s">
        <v>367</v>
      </c>
      <c r="IQI320" s="33" t="s">
        <v>367</v>
      </c>
      <c r="IQJ320" s="33" t="s">
        <v>367</v>
      </c>
      <c r="IQK320" s="33" t="s">
        <v>367</v>
      </c>
      <c r="IQL320" s="33" t="s">
        <v>367</v>
      </c>
      <c r="IQM320" s="33" t="s">
        <v>367</v>
      </c>
      <c r="IQN320" s="33" t="s">
        <v>367</v>
      </c>
      <c r="IQO320" s="33" t="s">
        <v>367</v>
      </c>
      <c r="IQP320" s="33" t="s">
        <v>367</v>
      </c>
      <c r="IQQ320" s="33" t="s">
        <v>367</v>
      </c>
      <c r="IQR320" s="33" t="s">
        <v>367</v>
      </c>
      <c r="IQS320" s="33" t="s">
        <v>367</v>
      </c>
      <c r="IQT320" s="33" t="s">
        <v>367</v>
      </c>
      <c r="IQU320" s="33" t="s">
        <v>367</v>
      </c>
      <c r="IQV320" s="33" t="s">
        <v>367</v>
      </c>
      <c r="IQW320" s="33" t="s">
        <v>367</v>
      </c>
      <c r="IQX320" s="33" t="s">
        <v>367</v>
      </c>
      <c r="IQY320" s="33" t="s">
        <v>367</v>
      </c>
      <c r="IQZ320" s="33" t="s">
        <v>367</v>
      </c>
      <c r="IRA320" s="33" t="s">
        <v>367</v>
      </c>
      <c r="IRB320" s="33" t="s">
        <v>367</v>
      </c>
      <c r="IRC320" s="33" t="s">
        <v>367</v>
      </c>
      <c r="IRD320" s="33" t="s">
        <v>367</v>
      </c>
      <c r="IRE320" s="33" t="s">
        <v>367</v>
      </c>
      <c r="IRF320" s="33" t="s">
        <v>367</v>
      </c>
      <c r="IRG320" s="33" t="s">
        <v>367</v>
      </c>
      <c r="IRH320" s="33" t="s">
        <v>367</v>
      </c>
      <c r="IRI320" s="33" t="s">
        <v>367</v>
      </c>
      <c r="IRJ320" s="33" t="s">
        <v>367</v>
      </c>
      <c r="IRK320" s="33" t="s">
        <v>367</v>
      </c>
      <c r="IRL320" s="33" t="s">
        <v>367</v>
      </c>
      <c r="IRM320" s="33" t="s">
        <v>367</v>
      </c>
      <c r="IRN320" s="33" t="s">
        <v>367</v>
      </c>
      <c r="IRO320" s="33" t="s">
        <v>367</v>
      </c>
      <c r="IRP320" s="33" t="s">
        <v>367</v>
      </c>
      <c r="IRQ320" s="33" t="s">
        <v>367</v>
      </c>
      <c r="IRR320" s="33" t="s">
        <v>367</v>
      </c>
      <c r="IRS320" s="33" t="s">
        <v>367</v>
      </c>
      <c r="IRT320" s="33" t="s">
        <v>367</v>
      </c>
      <c r="IRU320" s="33" t="s">
        <v>367</v>
      </c>
      <c r="IRV320" s="33" t="s">
        <v>367</v>
      </c>
      <c r="IRW320" s="33" t="s">
        <v>367</v>
      </c>
      <c r="IRX320" s="33" t="s">
        <v>367</v>
      </c>
      <c r="IRY320" s="33" t="s">
        <v>367</v>
      </c>
      <c r="IRZ320" s="33" t="s">
        <v>367</v>
      </c>
      <c r="ISA320" s="33" t="s">
        <v>367</v>
      </c>
      <c r="ISB320" s="33" t="s">
        <v>367</v>
      </c>
      <c r="ISC320" s="33" t="s">
        <v>367</v>
      </c>
      <c r="ISD320" s="33" t="s">
        <v>367</v>
      </c>
      <c r="ISE320" s="33" t="s">
        <v>367</v>
      </c>
      <c r="ISF320" s="33" t="s">
        <v>367</v>
      </c>
      <c r="ISG320" s="33" t="s">
        <v>367</v>
      </c>
      <c r="ISH320" s="33" t="s">
        <v>367</v>
      </c>
      <c r="ISI320" s="33" t="s">
        <v>367</v>
      </c>
      <c r="ISJ320" s="33" t="s">
        <v>367</v>
      </c>
      <c r="ISK320" s="33" t="s">
        <v>367</v>
      </c>
      <c r="ISL320" s="33" t="s">
        <v>367</v>
      </c>
      <c r="ISM320" s="33" t="s">
        <v>367</v>
      </c>
      <c r="ISN320" s="33" t="s">
        <v>367</v>
      </c>
      <c r="ISO320" s="33" t="s">
        <v>367</v>
      </c>
      <c r="ISP320" s="33" t="s">
        <v>367</v>
      </c>
      <c r="ISQ320" s="33" t="s">
        <v>367</v>
      </c>
      <c r="ISR320" s="33" t="s">
        <v>367</v>
      </c>
      <c r="ISS320" s="33" t="s">
        <v>367</v>
      </c>
      <c r="IST320" s="33" t="s">
        <v>367</v>
      </c>
      <c r="ISU320" s="33" t="s">
        <v>367</v>
      </c>
      <c r="ISV320" s="33" t="s">
        <v>367</v>
      </c>
      <c r="ISW320" s="33" t="s">
        <v>367</v>
      </c>
      <c r="ISX320" s="33" t="s">
        <v>367</v>
      </c>
      <c r="ISY320" s="33" t="s">
        <v>367</v>
      </c>
      <c r="ISZ320" s="33" t="s">
        <v>367</v>
      </c>
      <c r="ITA320" s="33" t="s">
        <v>367</v>
      </c>
      <c r="ITB320" s="33" t="s">
        <v>367</v>
      </c>
      <c r="ITC320" s="33" t="s">
        <v>367</v>
      </c>
      <c r="ITD320" s="33" t="s">
        <v>367</v>
      </c>
      <c r="ITE320" s="33" t="s">
        <v>367</v>
      </c>
      <c r="ITF320" s="33" t="s">
        <v>367</v>
      </c>
      <c r="ITG320" s="33" t="s">
        <v>367</v>
      </c>
      <c r="ITH320" s="33" t="s">
        <v>367</v>
      </c>
      <c r="ITI320" s="33" t="s">
        <v>367</v>
      </c>
      <c r="ITJ320" s="33" t="s">
        <v>367</v>
      </c>
      <c r="ITK320" s="33" t="s">
        <v>367</v>
      </c>
      <c r="ITL320" s="33" t="s">
        <v>367</v>
      </c>
      <c r="ITM320" s="33" t="s">
        <v>367</v>
      </c>
      <c r="ITN320" s="33" t="s">
        <v>367</v>
      </c>
      <c r="ITO320" s="33" t="s">
        <v>367</v>
      </c>
      <c r="ITP320" s="33" t="s">
        <v>367</v>
      </c>
      <c r="ITQ320" s="33" t="s">
        <v>367</v>
      </c>
      <c r="ITR320" s="33" t="s">
        <v>367</v>
      </c>
      <c r="ITS320" s="33" t="s">
        <v>367</v>
      </c>
      <c r="ITT320" s="33" t="s">
        <v>367</v>
      </c>
      <c r="ITU320" s="33" t="s">
        <v>367</v>
      </c>
      <c r="ITV320" s="33" t="s">
        <v>367</v>
      </c>
      <c r="ITW320" s="33" t="s">
        <v>367</v>
      </c>
      <c r="ITX320" s="33" t="s">
        <v>367</v>
      </c>
      <c r="ITY320" s="33" t="s">
        <v>367</v>
      </c>
      <c r="ITZ320" s="33" t="s">
        <v>367</v>
      </c>
      <c r="IUA320" s="33" t="s">
        <v>367</v>
      </c>
      <c r="IUB320" s="33" t="s">
        <v>367</v>
      </c>
      <c r="IUC320" s="33" t="s">
        <v>367</v>
      </c>
      <c r="IUD320" s="33" t="s">
        <v>367</v>
      </c>
      <c r="IUE320" s="33" t="s">
        <v>367</v>
      </c>
      <c r="IUF320" s="33" t="s">
        <v>367</v>
      </c>
      <c r="IUG320" s="33" t="s">
        <v>367</v>
      </c>
      <c r="IUH320" s="33" t="s">
        <v>367</v>
      </c>
      <c r="IUI320" s="33" t="s">
        <v>367</v>
      </c>
      <c r="IUJ320" s="33" t="s">
        <v>367</v>
      </c>
      <c r="IUK320" s="33" t="s">
        <v>367</v>
      </c>
      <c r="IUL320" s="33" t="s">
        <v>367</v>
      </c>
      <c r="IUM320" s="33" t="s">
        <v>367</v>
      </c>
      <c r="IUN320" s="33" t="s">
        <v>367</v>
      </c>
      <c r="IUO320" s="33" t="s">
        <v>367</v>
      </c>
      <c r="IUP320" s="33" t="s">
        <v>367</v>
      </c>
      <c r="IUQ320" s="33" t="s">
        <v>367</v>
      </c>
      <c r="IUR320" s="33" t="s">
        <v>367</v>
      </c>
      <c r="IUS320" s="33" t="s">
        <v>367</v>
      </c>
      <c r="IUT320" s="33" t="s">
        <v>367</v>
      </c>
      <c r="IUU320" s="33" t="s">
        <v>367</v>
      </c>
      <c r="IUV320" s="33" t="s">
        <v>367</v>
      </c>
      <c r="IUW320" s="33" t="s">
        <v>367</v>
      </c>
      <c r="IUX320" s="33" t="s">
        <v>367</v>
      </c>
      <c r="IUY320" s="33" t="s">
        <v>367</v>
      </c>
      <c r="IUZ320" s="33" t="s">
        <v>367</v>
      </c>
      <c r="IVA320" s="33" t="s">
        <v>367</v>
      </c>
      <c r="IVB320" s="33" t="s">
        <v>367</v>
      </c>
      <c r="IVC320" s="33" t="s">
        <v>367</v>
      </c>
      <c r="IVD320" s="33" t="s">
        <v>367</v>
      </c>
      <c r="IVE320" s="33" t="s">
        <v>367</v>
      </c>
      <c r="IVF320" s="33" t="s">
        <v>367</v>
      </c>
      <c r="IVG320" s="33" t="s">
        <v>367</v>
      </c>
      <c r="IVH320" s="33" t="s">
        <v>367</v>
      </c>
      <c r="IVI320" s="33" t="s">
        <v>367</v>
      </c>
      <c r="IVJ320" s="33" t="s">
        <v>367</v>
      </c>
      <c r="IVK320" s="33" t="s">
        <v>367</v>
      </c>
      <c r="IVL320" s="33" t="s">
        <v>367</v>
      </c>
      <c r="IVM320" s="33" t="s">
        <v>367</v>
      </c>
      <c r="IVN320" s="33" t="s">
        <v>367</v>
      </c>
      <c r="IVO320" s="33" t="s">
        <v>367</v>
      </c>
      <c r="IVP320" s="33" t="s">
        <v>367</v>
      </c>
      <c r="IVQ320" s="33" t="s">
        <v>367</v>
      </c>
      <c r="IVR320" s="33" t="s">
        <v>367</v>
      </c>
      <c r="IVS320" s="33" t="s">
        <v>367</v>
      </c>
      <c r="IVT320" s="33" t="s">
        <v>367</v>
      </c>
      <c r="IVU320" s="33" t="s">
        <v>367</v>
      </c>
      <c r="IVV320" s="33" t="s">
        <v>367</v>
      </c>
      <c r="IVW320" s="33" t="s">
        <v>367</v>
      </c>
      <c r="IVX320" s="33" t="s">
        <v>367</v>
      </c>
      <c r="IVY320" s="33" t="s">
        <v>367</v>
      </c>
      <c r="IVZ320" s="33" t="s">
        <v>367</v>
      </c>
      <c r="IWA320" s="33" t="s">
        <v>367</v>
      </c>
      <c r="IWB320" s="33" t="s">
        <v>367</v>
      </c>
      <c r="IWC320" s="33" t="s">
        <v>367</v>
      </c>
      <c r="IWD320" s="33" t="s">
        <v>367</v>
      </c>
      <c r="IWE320" s="33" t="s">
        <v>367</v>
      </c>
      <c r="IWF320" s="33" t="s">
        <v>367</v>
      </c>
      <c r="IWG320" s="33" t="s">
        <v>367</v>
      </c>
      <c r="IWH320" s="33" t="s">
        <v>367</v>
      </c>
      <c r="IWI320" s="33" t="s">
        <v>367</v>
      </c>
      <c r="IWJ320" s="33" t="s">
        <v>367</v>
      </c>
      <c r="IWK320" s="33" t="s">
        <v>367</v>
      </c>
      <c r="IWL320" s="33" t="s">
        <v>367</v>
      </c>
      <c r="IWM320" s="33" t="s">
        <v>367</v>
      </c>
      <c r="IWN320" s="33" t="s">
        <v>367</v>
      </c>
      <c r="IWO320" s="33" t="s">
        <v>367</v>
      </c>
      <c r="IWP320" s="33" t="s">
        <v>367</v>
      </c>
      <c r="IWQ320" s="33" t="s">
        <v>367</v>
      </c>
      <c r="IWR320" s="33" t="s">
        <v>367</v>
      </c>
      <c r="IWS320" s="33" t="s">
        <v>367</v>
      </c>
      <c r="IWT320" s="33" t="s">
        <v>367</v>
      </c>
      <c r="IWU320" s="33" t="s">
        <v>367</v>
      </c>
      <c r="IWV320" s="33" t="s">
        <v>367</v>
      </c>
      <c r="IWW320" s="33" t="s">
        <v>367</v>
      </c>
      <c r="IWX320" s="33" t="s">
        <v>367</v>
      </c>
      <c r="IWY320" s="33" t="s">
        <v>367</v>
      </c>
      <c r="IWZ320" s="33" t="s">
        <v>367</v>
      </c>
      <c r="IXA320" s="33" t="s">
        <v>367</v>
      </c>
      <c r="IXB320" s="33" t="s">
        <v>367</v>
      </c>
      <c r="IXC320" s="33" t="s">
        <v>367</v>
      </c>
      <c r="IXD320" s="33" t="s">
        <v>367</v>
      </c>
      <c r="IXE320" s="33" t="s">
        <v>367</v>
      </c>
      <c r="IXF320" s="33" t="s">
        <v>367</v>
      </c>
      <c r="IXG320" s="33" t="s">
        <v>367</v>
      </c>
      <c r="IXH320" s="33" t="s">
        <v>367</v>
      </c>
      <c r="IXI320" s="33" t="s">
        <v>367</v>
      </c>
      <c r="IXJ320" s="33" t="s">
        <v>367</v>
      </c>
      <c r="IXK320" s="33" t="s">
        <v>367</v>
      </c>
      <c r="IXL320" s="33" t="s">
        <v>367</v>
      </c>
      <c r="IXM320" s="33" t="s">
        <v>367</v>
      </c>
      <c r="IXN320" s="33" t="s">
        <v>367</v>
      </c>
      <c r="IXO320" s="33" t="s">
        <v>367</v>
      </c>
      <c r="IXP320" s="33" t="s">
        <v>367</v>
      </c>
      <c r="IXQ320" s="33" t="s">
        <v>367</v>
      </c>
      <c r="IXR320" s="33" t="s">
        <v>367</v>
      </c>
      <c r="IXS320" s="33" t="s">
        <v>367</v>
      </c>
      <c r="IXT320" s="33" t="s">
        <v>367</v>
      </c>
      <c r="IXU320" s="33" t="s">
        <v>367</v>
      </c>
      <c r="IXV320" s="33" t="s">
        <v>367</v>
      </c>
      <c r="IXW320" s="33" t="s">
        <v>367</v>
      </c>
      <c r="IXX320" s="33" t="s">
        <v>367</v>
      </c>
      <c r="IXY320" s="33" t="s">
        <v>367</v>
      </c>
      <c r="IXZ320" s="33" t="s">
        <v>367</v>
      </c>
      <c r="IYA320" s="33" t="s">
        <v>367</v>
      </c>
      <c r="IYB320" s="33" t="s">
        <v>367</v>
      </c>
      <c r="IYC320" s="33" t="s">
        <v>367</v>
      </c>
      <c r="IYD320" s="33" t="s">
        <v>367</v>
      </c>
      <c r="IYE320" s="33" t="s">
        <v>367</v>
      </c>
      <c r="IYF320" s="33" t="s">
        <v>367</v>
      </c>
      <c r="IYG320" s="33" t="s">
        <v>367</v>
      </c>
      <c r="IYH320" s="33" t="s">
        <v>367</v>
      </c>
      <c r="IYI320" s="33" t="s">
        <v>367</v>
      </c>
      <c r="IYJ320" s="33" t="s">
        <v>367</v>
      </c>
      <c r="IYK320" s="33" t="s">
        <v>367</v>
      </c>
      <c r="IYL320" s="33" t="s">
        <v>367</v>
      </c>
      <c r="IYM320" s="33" t="s">
        <v>367</v>
      </c>
      <c r="IYN320" s="33" t="s">
        <v>367</v>
      </c>
      <c r="IYO320" s="33" t="s">
        <v>367</v>
      </c>
      <c r="IYP320" s="33" t="s">
        <v>367</v>
      </c>
      <c r="IYQ320" s="33" t="s">
        <v>367</v>
      </c>
      <c r="IYR320" s="33" t="s">
        <v>367</v>
      </c>
      <c r="IYS320" s="33" t="s">
        <v>367</v>
      </c>
      <c r="IYT320" s="33" t="s">
        <v>367</v>
      </c>
      <c r="IYU320" s="33" t="s">
        <v>367</v>
      </c>
      <c r="IYV320" s="33" t="s">
        <v>367</v>
      </c>
      <c r="IYW320" s="33" t="s">
        <v>367</v>
      </c>
      <c r="IYX320" s="33" t="s">
        <v>367</v>
      </c>
      <c r="IYY320" s="33" t="s">
        <v>367</v>
      </c>
      <c r="IYZ320" s="33" t="s">
        <v>367</v>
      </c>
      <c r="IZA320" s="33" t="s">
        <v>367</v>
      </c>
      <c r="IZB320" s="33" t="s">
        <v>367</v>
      </c>
      <c r="IZC320" s="33" t="s">
        <v>367</v>
      </c>
      <c r="IZD320" s="33" t="s">
        <v>367</v>
      </c>
      <c r="IZE320" s="33" t="s">
        <v>367</v>
      </c>
      <c r="IZF320" s="33" t="s">
        <v>367</v>
      </c>
      <c r="IZG320" s="33" t="s">
        <v>367</v>
      </c>
      <c r="IZH320" s="33" t="s">
        <v>367</v>
      </c>
      <c r="IZI320" s="33" t="s">
        <v>367</v>
      </c>
      <c r="IZJ320" s="33" t="s">
        <v>367</v>
      </c>
      <c r="IZK320" s="33" t="s">
        <v>367</v>
      </c>
      <c r="IZL320" s="33" t="s">
        <v>367</v>
      </c>
      <c r="IZM320" s="33" t="s">
        <v>367</v>
      </c>
      <c r="IZN320" s="33" t="s">
        <v>367</v>
      </c>
      <c r="IZO320" s="33" t="s">
        <v>367</v>
      </c>
      <c r="IZP320" s="33" t="s">
        <v>367</v>
      </c>
      <c r="IZQ320" s="33" t="s">
        <v>367</v>
      </c>
      <c r="IZR320" s="33" t="s">
        <v>367</v>
      </c>
      <c r="IZS320" s="33" t="s">
        <v>367</v>
      </c>
      <c r="IZT320" s="33" t="s">
        <v>367</v>
      </c>
      <c r="IZU320" s="33" t="s">
        <v>367</v>
      </c>
      <c r="IZV320" s="33" t="s">
        <v>367</v>
      </c>
      <c r="IZW320" s="33" t="s">
        <v>367</v>
      </c>
      <c r="IZX320" s="33" t="s">
        <v>367</v>
      </c>
      <c r="IZY320" s="33" t="s">
        <v>367</v>
      </c>
      <c r="IZZ320" s="33" t="s">
        <v>367</v>
      </c>
      <c r="JAA320" s="33" t="s">
        <v>367</v>
      </c>
      <c r="JAB320" s="33" t="s">
        <v>367</v>
      </c>
      <c r="JAC320" s="33" t="s">
        <v>367</v>
      </c>
      <c r="JAD320" s="33" t="s">
        <v>367</v>
      </c>
      <c r="JAE320" s="33" t="s">
        <v>367</v>
      </c>
      <c r="JAF320" s="33" t="s">
        <v>367</v>
      </c>
      <c r="JAG320" s="33" t="s">
        <v>367</v>
      </c>
      <c r="JAH320" s="33" t="s">
        <v>367</v>
      </c>
      <c r="JAI320" s="33" t="s">
        <v>367</v>
      </c>
      <c r="JAJ320" s="33" t="s">
        <v>367</v>
      </c>
      <c r="JAK320" s="33" t="s">
        <v>367</v>
      </c>
      <c r="JAL320" s="33" t="s">
        <v>367</v>
      </c>
      <c r="JAM320" s="33" t="s">
        <v>367</v>
      </c>
      <c r="JAN320" s="33" t="s">
        <v>367</v>
      </c>
      <c r="JAO320" s="33" t="s">
        <v>367</v>
      </c>
      <c r="JAP320" s="33" t="s">
        <v>367</v>
      </c>
      <c r="JAQ320" s="33" t="s">
        <v>367</v>
      </c>
      <c r="JAR320" s="33" t="s">
        <v>367</v>
      </c>
      <c r="JAS320" s="33" t="s">
        <v>367</v>
      </c>
      <c r="JAT320" s="33" t="s">
        <v>367</v>
      </c>
      <c r="JAU320" s="33" t="s">
        <v>367</v>
      </c>
      <c r="JAV320" s="33" t="s">
        <v>367</v>
      </c>
      <c r="JAW320" s="33" t="s">
        <v>367</v>
      </c>
      <c r="JAX320" s="33" t="s">
        <v>367</v>
      </c>
      <c r="JAY320" s="33" t="s">
        <v>367</v>
      </c>
      <c r="JAZ320" s="33" t="s">
        <v>367</v>
      </c>
      <c r="JBA320" s="33" t="s">
        <v>367</v>
      </c>
      <c r="JBB320" s="33" t="s">
        <v>367</v>
      </c>
      <c r="JBC320" s="33" t="s">
        <v>367</v>
      </c>
      <c r="JBD320" s="33" t="s">
        <v>367</v>
      </c>
      <c r="JBE320" s="33" t="s">
        <v>367</v>
      </c>
      <c r="JBF320" s="33" t="s">
        <v>367</v>
      </c>
      <c r="JBG320" s="33" t="s">
        <v>367</v>
      </c>
      <c r="JBH320" s="33" t="s">
        <v>367</v>
      </c>
      <c r="JBI320" s="33" t="s">
        <v>367</v>
      </c>
      <c r="JBJ320" s="33" t="s">
        <v>367</v>
      </c>
      <c r="JBK320" s="33" t="s">
        <v>367</v>
      </c>
      <c r="JBL320" s="33" t="s">
        <v>367</v>
      </c>
      <c r="JBM320" s="33" t="s">
        <v>367</v>
      </c>
      <c r="JBN320" s="33" t="s">
        <v>367</v>
      </c>
      <c r="JBO320" s="33" t="s">
        <v>367</v>
      </c>
      <c r="JBP320" s="33" t="s">
        <v>367</v>
      </c>
      <c r="JBQ320" s="33" t="s">
        <v>367</v>
      </c>
      <c r="JBR320" s="33" t="s">
        <v>367</v>
      </c>
      <c r="JBS320" s="33" t="s">
        <v>367</v>
      </c>
      <c r="JBT320" s="33" t="s">
        <v>367</v>
      </c>
      <c r="JBU320" s="33" t="s">
        <v>367</v>
      </c>
      <c r="JBV320" s="33" t="s">
        <v>367</v>
      </c>
      <c r="JBW320" s="33" t="s">
        <v>367</v>
      </c>
      <c r="JBX320" s="33" t="s">
        <v>367</v>
      </c>
      <c r="JBY320" s="33" t="s">
        <v>367</v>
      </c>
      <c r="JBZ320" s="33" t="s">
        <v>367</v>
      </c>
      <c r="JCA320" s="33" t="s">
        <v>367</v>
      </c>
      <c r="JCB320" s="33" t="s">
        <v>367</v>
      </c>
      <c r="JCC320" s="33" t="s">
        <v>367</v>
      </c>
      <c r="JCD320" s="33" t="s">
        <v>367</v>
      </c>
      <c r="JCE320" s="33" t="s">
        <v>367</v>
      </c>
      <c r="JCF320" s="33" t="s">
        <v>367</v>
      </c>
      <c r="JCG320" s="33" t="s">
        <v>367</v>
      </c>
      <c r="JCH320" s="33" t="s">
        <v>367</v>
      </c>
      <c r="JCI320" s="33" t="s">
        <v>367</v>
      </c>
      <c r="JCJ320" s="33" t="s">
        <v>367</v>
      </c>
      <c r="JCK320" s="33" t="s">
        <v>367</v>
      </c>
      <c r="JCL320" s="33" t="s">
        <v>367</v>
      </c>
      <c r="JCM320" s="33" t="s">
        <v>367</v>
      </c>
      <c r="JCN320" s="33" t="s">
        <v>367</v>
      </c>
      <c r="JCO320" s="33" t="s">
        <v>367</v>
      </c>
      <c r="JCP320" s="33" t="s">
        <v>367</v>
      </c>
      <c r="JCQ320" s="33" t="s">
        <v>367</v>
      </c>
      <c r="JCR320" s="33" t="s">
        <v>367</v>
      </c>
      <c r="JCS320" s="33" t="s">
        <v>367</v>
      </c>
      <c r="JCT320" s="33" t="s">
        <v>367</v>
      </c>
      <c r="JCU320" s="33" t="s">
        <v>367</v>
      </c>
      <c r="JCV320" s="33" t="s">
        <v>367</v>
      </c>
      <c r="JCW320" s="33" t="s">
        <v>367</v>
      </c>
      <c r="JCX320" s="33" t="s">
        <v>367</v>
      </c>
      <c r="JCY320" s="33" t="s">
        <v>367</v>
      </c>
      <c r="JCZ320" s="33" t="s">
        <v>367</v>
      </c>
      <c r="JDA320" s="33" t="s">
        <v>367</v>
      </c>
      <c r="JDB320" s="33" t="s">
        <v>367</v>
      </c>
      <c r="JDC320" s="33" t="s">
        <v>367</v>
      </c>
      <c r="JDD320" s="33" t="s">
        <v>367</v>
      </c>
      <c r="JDE320" s="33" t="s">
        <v>367</v>
      </c>
      <c r="JDF320" s="33" t="s">
        <v>367</v>
      </c>
      <c r="JDG320" s="33" t="s">
        <v>367</v>
      </c>
      <c r="JDH320" s="33" t="s">
        <v>367</v>
      </c>
      <c r="JDI320" s="33" t="s">
        <v>367</v>
      </c>
      <c r="JDJ320" s="33" t="s">
        <v>367</v>
      </c>
      <c r="JDK320" s="33" t="s">
        <v>367</v>
      </c>
      <c r="JDL320" s="33" t="s">
        <v>367</v>
      </c>
      <c r="JDM320" s="33" t="s">
        <v>367</v>
      </c>
      <c r="JDN320" s="33" t="s">
        <v>367</v>
      </c>
      <c r="JDO320" s="33" t="s">
        <v>367</v>
      </c>
      <c r="JDP320" s="33" t="s">
        <v>367</v>
      </c>
      <c r="JDQ320" s="33" t="s">
        <v>367</v>
      </c>
      <c r="JDR320" s="33" t="s">
        <v>367</v>
      </c>
      <c r="JDS320" s="33" t="s">
        <v>367</v>
      </c>
      <c r="JDT320" s="33" t="s">
        <v>367</v>
      </c>
      <c r="JDU320" s="33" t="s">
        <v>367</v>
      </c>
      <c r="JDV320" s="33" t="s">
        <v>367</v>
      </c>
      <c r="JDW320" s="33" t="s">
        <v>367</v>
      </c>
      <c r="JDX320" s="33" t="s">
        <v>367</v>
      </c>
      <c r="JDY320" s="33" t="s">
        <v>367</v>
      </c>
      <c r="JDZ320" s="33" t="s">
        <v>367</v>
      </c>
      <c r="JEA320" s="33" t="s">
        <v>367</v>
      </c>
      <c r="JEB320" s="33" t="s">
        <v>367</v>
      </c>
      <c r="JEC320" s="33" t="s">
        <v>367</v>
      </c>
      <c r="JED320" s="33" t="s">
        <v>367</v>
      </c>
      <c r="JEE320" s="33" t="s">
        <v>367</v>
      </c>
      <c r="JEF320" s="33" t="s">
        <v>367</v>
      </c>
      <c r="JEG320" s="33" t="s">
        <v>367</v>
      </c>
      <c r="JEH320" s="33" t="s">
        <v>367</v>
      </c>
      <c r="JEI320" s="33" t="s">
        <v>367</v>
      </c>
      <c r="JEJ320" s="33" t="s">
        <v>367</v>
      </c>
      <c r="JEK320" s="33" t="s">
        <v>367</v>
      </c>
      <c r="JEL320" s="33" t="s">
        <v>367</v>
      </c>
      <c r="JEM320" s="33" t="s">
        <v>367</v>
      </c>
      <c r="JEN320" s="33" t="s">
        <v>367</v>
      </c>
      <c r="JEO320" s="33" t="s">
        <v>367</v>
      </c>
      <c r="JEP320" s="33" t="s">
        <v>367</v>
      </c>
      <c r="JEQ320" s="33" t="s">
        <v>367</v>
      </c>
      <c r="JER320" s="33" t="s">
        <v>367</v>
      </c>
      <c r="JES320" s="33" t="s">
        <v>367</v>
      </c>
      <c r="JET320" s="33" t="s">
        <v>367</v>
      </c>
      <c r="JEU320" s="33" t="s">
        <v>367</v>
      </c>
      <c r="JEV320" s="33" t="s">
        <v>367</v>
      </c>
      <c r="JEW320" s="33" t="s">
        <v>367</v>
      </c>
      <c r="JEX320" s="33" t="s">
        <v>367</v>
      </c>
      <c r="JEY320" s="33" t="s">
        <v>367</v>
      </c>
      <c r="JEZ320" s="33" t="s">
        <v>367</v>
      </c>
      <c r="JFA320" s="33" t="s">
        <v>367</v>
      </c>
      <c r="JFB320" s="33" t="s">
        <v>367</v>
      </c>
      <c r="JFC320" s="33" t="s">
        <v>367</v>
      </c>
      <c r="JFD320" s="33" t="s">
        <v>367</v>
      </c>
      <c r="JFE320" s="33" t="s">
        <v>367</v>
      </c>
      <c r="JFF320" s="33" t="s">
        <v>367</v>
      </c>
      <c r="JFG320" s="33" t="s">
        <v>367</v>
      </c>
      <c r="JFH320" s="33" t="s">
        <v>367</v>
      </c>
      <c r="JFI320" s="33" t="s">
        <v>367</v>
      </c>
      <c r="JFJ320" s="33" t="s">
        <v>367</v>
      </c>
      <c r="JFK320" s="33" t="s">
        <v>367</v>
      </c>
      <c r="JFL320" s="33" t="s">
        <v>367</v>
      </c>
      <c r="JFM320" s="33" t="s">
        <v>367</v>
      </c>
      <c r="JFN320" s="33" t="s">
        <v>367</v>
      </c>
      <c r="JFO320" s="33" t="s">
        <v>367</v>
      </c>
      <c r="JFP320" s="33" t="s">
        <v>367</v>
      </c>
      <c r="JFQ320" s="33" t="s">
        <v>367</v>
      </c>
      <c r="JFR320" s="33" t="s">
        <v>367</v>
      </c>
      <c r="JFS320" s="33" t="s">
        <v>367</v>
      </c>
      <c r="JFT320" s="33" t="s">
        <v>367</v>
      </c>
      <c r="JFU320" s="33" t="s">
        <v>367</v>
      </c>
      <c r="JFV320" s="33" t="s">
        <v>367</v>
      </c>
      <c r="JFW320" s="33" t="s">
        <v>367</v>
      </c>
      <c r="JFX320" s="33" t="s">
        <v>367</v>
      </c>
      <c r="JFY320" s="33" t="s">
        <v>367</v>
      </c>
      <c r="JFZ320" s="33" t="s">
        <v>367</v>
      </c>
      <c r="JGA320" s="33" t="s">
        <v>367</v>
      </c>
      <c r="JGB320" s="33" t="s">
        <v>367</v>
      </c>
      <c r="JGC320" s="33" t="s">
        <v>367</v>
      </c>
      <c r="JGD320" s="33" t="s">
        <v>367</v>
      </c>
      <c r="JGE320" s="33" t="s">
        <v>367</v>
      </c>
      <c r="JGF320" s="33" t="s">
        <v>367</v>
      </c>
      <c r="JGG320" s="33" t="s">
        <v>367</v>
      </c>
      <c r="JGH320" s="33" t="s">
        <v>367</v>
      </c>
      <c r="JGI320" s="33" t="s">
        <v>367</v>
      </c>
      <c r="JGJ320" s="33" t="s">
        <v>367</v>
      </c>
      <c r="JGK320" s="33" t="s">
        <v>367</v>
      </c>
      <c r="JGL320" s="33" t="s">
        <v>367</v>
      </c>
      <c r="JGM320" s="33" t="s">
        <v>367</v>
      </c>
      <c r="JGN320" s="33" t="s">
        <v>367</v>
      </c>
      <c r="JGO320" s="33" t="s">
        <v>367</v>
      </c>
      <c r="JGP320" s="33" t="s">
        <v>367</v>
      </c>
      <c r="JGQ320" s="33" t="s">
        <v>367</v>
      </c>
      <c r="JGR320" s="33" t="s">
        <v>367</v>
      </c>
      <c r="JGS320" s="33" t="s">
        <v>367</v>
      </c>
      <c r="JGT320" s="33" t="s">
        <v>367</v>
      </c>
      <c r="JGU320" s="33" t="s">
        <v>367</v>
      </c>
      <c r="JGV320" s="33" t="s">
        <v>367</v>
      </c>
      <c r="JGW320" s="33" t="s">
        <v>367</v>
      </c>
      <c r="JGX320" s="33" t="s">
        <v>367</v>
      </c>
      <c r="JGY320" s="33" t="s">
        <v>367</v>
      </c>
      <c r="JGZ320" s="33" t="s">
        <v>367</v>
      </c>
      <c r="JHA320" s="33" t="s">
        <v>367</v>
      </c>
      <c r="JHB320" s="33" t="s">
        <v>367</v>
      </c>
      <c r="JHC320" s="33" t="s">
        <v>367</v>
      </c>
      <c r="JHD320" s="33" t="s">
        <v>367</v>
      </c>
      <c r="JHE320" s="33" t="s">
        <v>367</v>
      </c>
      <c r="JHF320" s="33" t="s">
        <v>367</v>
      </c>
      <c r="JHG320" s="33" t="s">
        <v>367</v>
      </c>
      <c r="JHH320" s="33" t="s">
        <v>367</v>
      </c>
      <c r="JHI320" s="33" t="s">
        <v>367</v>
      </c>
      <c r="JHJ320" s="33" t="s">
        <v>367</v>
      </c>
      <c r="JHK320" s="33" t="s">
        <v>367</v>
      </c>
      <c r="JHL320" s="33" t="s">
        <v>367</v>
      </c>
      <c r="JHM320" s="33" t="s">
        <v>367</v>
      </c>
      <c r="JHN320" s="33" t="s">
        <v>367</v>
      </c>
      <c r="JHO320" s="33" t="s">
        <v>367</v>
      </c>
      <c r="JHP320" s="33" t="s">
        <v>367</v>
      </c>
      <c r="JHQ320" s="33" t="s">
        <v>367</v>
      </c>
      <c r="JHR320" s="33" t="s">
        <v>367</v>
      </c>
      <c r="JHS320" s="33" t="s">
        <v>367</v>
      </c>
      <c r="JHT320" s="33" t="s">
        <v>367</v>
      </c>
      <c r="JHU320" s="33" t="s">
        <v>367</v>
      </c>
      <c r="JHV320" s="33" t="s">
        <v>367</v>
      </c>
      <c r="JHW320" s="33" t="s">
        <v>367</v>
      </c>
      <c r="JHX320" s="33" t="s">
        <v>367</v>
      </c>
      <c r="JHY320" s="33" t="s">
        <v>367</v>
      </c>
      <c r="JHZ320" s="33" t="s">
        <v>367</v>
      </c>
      <c r="JIA320" s="33" t="s">
        <v>367</v>
      </c>
      <c r="JIB320" s="33" t="s">
        <v>367</v>
      </c>
      <c r="JIC320" s="33" t="s">
        <v>367</v>
      </c>
      <c r="JID320" s="33" t="s">
        <v>367</v>
      </c>
      <c r="JIE320" s="33" t="s">
        <v>367</v>
      </c>
      <c r="JIF320" s="33" t="s">
        <v>367</v>
      </c>
      <c r="JIG320" s="33" t="s">
        <v>367</v>
      </c>
      <c r="JIH320" s="33" t="s">
        <v>367</v>
      </c>
      <c r="JII320" s="33" t="s">
        <v>367</v>
      </c>
      <c r="JIJ320" s="33" t="s">
        <v>367</v>
      </c>
      <c r="JIK320" s="33" t="s">
        <v>367</v>
      </c>
      <c r="JIL320" s="33" t="s">
        <v>367</v>
      </c>
      <c r="JIM320" s="33" t="s">
        <v>367</v>
      </c>
      <c r="JIN320" s="33" t="s">
        <v>367</v>
      </c>
      <c r="JIO320" s="33" t="s">
        <v>367</v>
      </c>
      <c r="JIP320" s="33" t="s">
        <v>367</v>
      </c>
      <c r="JIQ320" s="33" t="s">
        <v>367</v>
      </c>
      <c r="JIR320" s="33" t="s">
        <v>367</v>
      </c>
      <c r="JIS320" s="33" t="s">
        <v>367</v>
      </c>
      <c r="JIT320" s="33" t="s">
        <v>367</v>
      </c>
      <c r="JIU320" s="33" t="s">
        <v>367</v>
      </c>
      <c r="JIV320" s="33" t="s">
        <v>367</v>
      </c>
      <c r="JIW320" s="33" t="s">
        <v>367</v>
      </c>
      <c r="JIX320" s="33" t="s">
        <v>367</v>
      </c>
      <c r="JIY320" s="33" t="s">
        <v>367</v>
      </c>
      <c r="JIZ320" s="33" t="s">
        <v>367</v>
      </c>
      <c r="JJA320" s="33" t="s">
        <v>367</v>
      </c>
      <c r="JJB320" s="33" t="s">
        <v>367</v>
      </c>
      <c r="JJC320" s="33" t="s">
        <v>367</v>
      </c>
      <c r="JJD320" s="33" t="s">
        <v>367</v>
      </c>
      <c r="JJE320" s="33" t="s">
        <v>367</v>
      </c>
      <c r="JJF320" s="33" t="s">
        <v>367</v>
      </c>
      <c r="JJG320" s="33" t="s">
        <v>367</v>
      </c>
      <c r="JJH320" s="33" t="s">
        <v>367</v>
      </c>
      <c r="JJI320" s="33" t="s">
        <v>367</v>
      </c>
      <c r="JJJ320" s="33" t="s">
        <v>367</v>
      </c>
      <c r="JJK320" s="33" t="s">
        <v>367</v>
      </c>
      <c r="JJL320" s="33" t="s">
        <v>367</v>
      </c>
      <c r="JJM320" s="33" t="s">
        <v>367</v>
      </c>
      <c r="JJN320" s="33" t="s">
        <v>367</v>
      </c>
      <c r="JJO320" s="33" t="s">
        <v>367</v>
      </c>
      <c r="JJP320" s="33" t="s">
        <v>367</v>
      </c>
      <c r="JJQ320" s="33" t="s">
        <v>367</v>
      </c>
      <c r="JJR320" s="33" t="s">
        <v>367</v>
      </c>
      <c r="JJS320" s="33" t="s">
        <v>367</v>
      </c>
      <c r="JJT320" s="33" t="s">
        <v>367</v>
      </c>
      <c r="JJU320" s="33" t="s">
        <v>367</v>
      </c>
      <c r="JJV320" s="33" t="s">
        <v>367</v>
      </c>
      <c r="JJW320" s="33" t="s">
        <v>367</v>
      </c>
      <c r="JJX320" s="33" t="s">
        <v>367</v>
      </c>
      <c r="JJY320" s="33" t="s">
        <v>367</v>
      </c>
      <c r="JJZ320" s="33" t="s">
        <v>367</v>
      </c>
      <c r="JKA320" s="33" t="s">
        <v>367</v>
      </c>
      <c r="JKB320" s="33" t="s">
        <v>367</v>
      </c>
      <c r="JKC320" s="33" t="s">
        <v>367</v>
      </c>
      <c r="JKD320" s="33" t="s">
        <v>367</v>
      </c>
      <c r="JKE320" s="33" t="s">
        <v>367</v>
      </c>
      <c r="JKF320" s="33" t="s">
        <v>367</v>
      </c>
      <c r="JKG320" s="33" t="s">
        <v>367</v>
      </c>
      <c r="JKH320" s="33" t="s">
        <v>367</v>
      </c>
      <c r="JKI320" s="33" t="s">
        <v>367</v>
      </c>
      <c r="JKJ320" s="33" t="s">
        <v>367</v>
      </c>
      <c r="JKK320" s="33" t="s">
        <v>367</v>
      </c>
      <c r="JKL320" s="33" t="s">
        <v>367</v>
      </c>
      <c r="JKM320" s="33" t="s">
        <v>367</v>
      </c>
      <c r="JKN320" s="33" t="s">
        <v>367</v>
      </c>
      <c r="JKO320" s="33" t="s">
        <v>367</v>
      </c>
      <c r="JKP320" s="33" t="s">
        <v>367</v>
      </c>
      <c r="JKQ320" s="33" t="s">
        <v>367</v>
      </c>
      <c r="JKR320" s="33" t="s">
        <v>367</v>
      </c>
      <c r="JKS320" s="33" t="s">
        <v>367</v>
      </c>
      <c r="JKT320" s="33" t="s">
        <v>367</v>
      </c>
      <c r="JKU320" s="33" t="s">
        <v>367</v>
      </c>
      <c r="JKV320" s="33" t="s">
        <v>367</v>
      </c>
      <c r="JKW320" s="33" t="s">
        <v>367</v>
      </c>
      <c r="JKX320" s="33" t="s">
        <v>367</v>
      </c>
      <c r="JKY320" s="33" t="s">
        <v>367</v>
      </c>
      <c r="JKZ320" s="33" t="s">
        <v>367</v>
      </c>
      <c r="JLA320" s="33" t="s">
        <v>367</v>
      </c>
      <c r="JLB320" s="33" t="s">
        <v>367</v>
      </c>
      <c r="JLC320" s="33" t="s">
        <v>367</v>
      </c>
      <c r="JLD320" s="33" t="s">
        <v>367</v>
      </c>
      <c r="JLE320" s="33" t="s">
        <v>367</v>
      </c>
      <c r="JLF320" s="33" t="s">
        <v>367</v>
      </c>
      <c r="JLG320" s="33" t="s">
        <v>367</v>
      </c>
      <c r="JLH320" s="33" t="s">
        <v>367</v>
      </c>
      <c r="JLI320" s="33" t="s">
        <v>367</v>
      </c>
      <c r="JLJ320" s="33" t="s">
        <v>367</v>
      </c>
      <c r="JLK320" s="33" t="s">
        <v>367</v>
      </c>
      <c r="JLL320" s="33" t="s">
        <v>367</v>
      </c>
      <c r="JLM320" s="33" t="s">
        <v>367</v>
      </c>
      <c r="JLN320" s="33" t="s">
        <v>367</v>
      </c>
      <c r="JLO320" s="33" t="s">
        <v>367</v>
      </c>
      <c r="JLP320" s="33" t="s">
        <v>367</v>
      </c>
      <c r="JLQ320" s="33" t="s">
        <v>367</v>
      </c>
      <c r="JLR320" s="33" t="s">
        <v>367</v>
      </c>
      <c r="JLS320" s="33" t="s">
        <v>367</v>
      </c>
      <c r="JLT320" s="33" t="s">
        <v>367</v>
      </c>
      <c r="JLU320" s="33" t="s">
        <v>367</v>
      </c>
      <c r="JLV320" s="33" t="s">
        <v>367</v>
      </c>
      <c r="JLW320" s="33" t="s">
        <v>367</v>
      </c>
      <c r="JLX320" s="33" t="s">
        <v>367</v>
      </c>
      <c r="JLY320" s="33" t="s">
        <v>367</v>
      </c>
      <c r="JLZ320" s="33" t="s">
        <v>367</v>
      </c>
      <c r="JMA320" s="33" t="s">
        <v>367</v>
      </c>
      <c r="JMB320" s="33" t="s">
        <v>367</v>
      </c>
      <c r="JMC320" s="33" t="s">
        <v>367</v>
      </c>
      <c r="JMD320" s="33" t="s">
        <v>367</v>
      </c>
      <c r="JME320" s="33" t="s">
        <v>367</v>
      </c>
      <c r="JMF320" s="33" t="s">
        <v>367</v>
      </c>
      <c r="JMG320" s="33" t="s">
        <v>367</v>
      </c>
      <c r="JMH320" s="33" t="s">
        <v>367</v>
      </c>
      <c r="JMI320" s="33" t="s">
        <v>367</v>
      </c>
      <c r="JMJ320" s="33" t="s">
        <v>367</v>
      </c>
      <c r="JMK320" s="33" t="s">
        <v>367</v>
      </c>
      <c r="JML320" s="33" t="s">
        <v>367</v>
      </c>
      <c r="JMM320" s="33" t="s">
        <v>367</v>
      </c>
      <c r="JMN320" s="33" t="s">
        <v>367</v>
      </c>
      <c r="JMO320" s="33" t="s">
        <v>367</v>
      </c>
      <c r="JMP320" s="33" t="s">
        <v>367</v>
      </c>
      <c r="JMQ320" s="33" t="s">
        <v>367</v>
      </c>
      <c r="JMR320" s="33" t="s">
        <v>367</v>
      </c>
      <c r="JMS320" s="33" t="s">
        <v>367</v>
      </c>
      <c r="JMT320" s="33" t="s">
        <v>367</v>
      </c>
      <c r="JMU320" s="33" t="s">
        <v>367</v>
      </c>
      <c r="JMV320" s="33" t="s">
        <v>367</v>
      </c>
      <c r="JMW320" s="33" t="s">
        <v>367</v>
      </c>
      <c r="JMX320" s="33" t="s">
        <v>367</v>
      </c>
      <c r="JMY320" s="33" t="s">
        <v>367</v>
      </c>
      <c r="JMZ320" s="33" t="s">
        <v>367</v>
      </c>
      <c r="JNA320" s="33" t="s">
        <v>367</v>
      </c>
      <c r="JNB320" s="33" t="s">
        <v>367</v>
      </c>
      <c r="JNC320" s="33" t="s">
        <v>367</v>
      </c>
      <c r="JND320" s="33" t="s">
        <v>367</v>
      </c>
      <c r="JNE320" s="33" t="s">
        <v>367</v>
      </c>
      <c r="JNF320" s="33" t="s">
        <v>367</v>
      </c>
      <c r="JNG320" s="33" t="s">
        <v>367</v>
      </c>
      <c r="JNH320" s="33" t="s">
        <v>367</v>
      </c>
      <c r="JNI320" s="33" t="s">
        <v>367</v>
      </c>
      <c r="JNJ320" s="33" t="s">
        <v>367</v>
      </c>
      <c r="JNK320" s="33" t="s">
        <v>367</v>
      </c>
      <c r="JNL320" s="33" t="s">
        <v>367</v>
      </c>
      <c r="JNM320" s="33" t="s">
        <v>367</v>
      </c>
      <c r="JNN320" s="33" t="s">
        <v>367</v>
      </c>
      <c r="JNO320" s="33" t="s">
        <v>367</v>
      </c>
      <c r="JNP320" s="33" t="s">
        <v>367</v>
      </c>
      <c r="JNQ320" s="33" t="s">
        <v>367</v>
      </c>
      <c r="JNR320" s="33" t="s">
        <v>367</v>
      </c>
      <c r="JNS320" s="33" t="s">
        <v>367</v>
      </c>
      <c r="JNT320" s="33" t="s">
        <v>367</v>
      </c>
      <c r="JNU320" s="33" t="s">
        <v>367</v>
      </c>
      <c r="JNV320" s="33" t="s">
        <v>367</v>
      </c>
      <c r="JNW320" s="33" t="s">
        <v>367</v>
      </c>
      <c r="JNX320" s="33" t="s">
        <v>367</v>
      </c>
      <c r="JNY320" s="33" t="s">
        <v>367</v>
      </c>
      <c r="JNZ320" s="33" t="s">
        <v>367</v>
      </c>
      <c r="JOA320" s="33" t="s">
        <v>367</v>
      </c>
      <c r="JOB320" s="33" t="s">
        <v>367</v>
      </c>
      <c r="JOC320" s="33" t="s">
        <v>367</v>
      </c>
      <c r="JOD320" s="33" t="s">
        <v>367</v>
      </c>
      <c r="JOE320" s="33" t="s">
        <v>367</v>
      </c>
      <c r="JOF320" s="33" t="s">
        <v>367</v>
      </c>
      <c r="JOG320" s="33" t="s">
        <v>367</v>
      </c>
      <c r="JOH320" s="33" t="s">
        <v>367</v>
      </c>
      <c r="JOI320" s="33" t="s">
        <v>367</v>
      </c>
      <c r="JOJ320" s="33" t="s">
        <v>367</v>
      </c>
      <c r="JOK320" s="33" t="s">
        <v>367</v>
      </c>
      <c r="JOL320" s="33" t="s">
        <v>367</v>
      </c>
      <c r="JOM320" s="33" t="s">
        <v>367</v>
      </c>
      <c r="JON320" s="33" t="s">
        <v>367</v>
      </c>
      <c r="JOO320" s="33" t="s">
        <v>367</v>
      </c>
      <c r="JOP320" s="33" t="s">
        <v>367</v>
      </c>
      <c r="JOQ320" s="33" t="s">
        <v>367</v>
      </c>
      <c r="JOR320" s="33" t="s">
        <v>367</v>
      </c>
      <c r="JOS320" s="33" t="s">
        <v>367</v>
      </c>
      <c r="JOT320" s="33" t="s">
        <v>367</v>
      </c>
      <c r="JOU320" s="33" t="s">
        <v>367</v>
      </c>
      <c r="JOV320" s="33" t="s">
        <v>367</v>
      </c>
      <c r="JOW320" s="33" t="s">
        <v>367</v>
      </c>
      <c r="JOX320" s="33" t="s">
        <v>367</v>
      </c>
      <c r="JOY320" s="33" t="s">
        <v>367</v>
      </c>
      <c r="JOZ320" s="33" t="s">
        <v>367</v>
      </c>
      <c r="JPA320" s="33" t="s">
        <v>367</v>
      </c>
      <c r="JPB320" s="33" t="s">
        <v>367</v>
      </c>
      <c r="JPC320" s="33" t="s">
        <v>367</v>
      </c>
      <c r="JPD320" s="33" t="s">
        <v>367</v>
      </c>
      <c r="JPE320" s="33" t="s">
        <v>367</v>
      </c>
      <c r="JPF320" s="33" t="s">
        <v>367</v>
      </c>
      <c r="JPG320" s="33" t="s">
        <v>367</v>
      </c>
      <c r="JPH320" s="33" t="s">
        <v>367</v>
      </c>
      <c r="JPI320" s="33" t="s">
        <v>367</v>
      </c>
      <c r="JPJ320" s="33" t="s">
        <v>367</v>
      </c>
      <c r="JPK320" s="33" t="s">
        <v>367</v>
      </c>
      <c r="JPL320" s="33" t="s">
        <v>367</v>
      </c>
      <c r="JPM320" s="33" t="s">
        <v>367</v>
      </c>
      <c r="JPN320" s="33" t="s">
        <v>367</v>
      </c>
      <c r="JPO320" s="33" t="s">
        <v>367</v>
      </c>
      <c r="JPP320" s="33" t="s">
        <v>367</v>
      </c>
      <c r="JPQ320" s="33" t="s">
        <v>367</v>
      </c>
      <c r="JPR320" s="33" t="s">
        <v>367</v>
      </c>
      <c r="JPS320" s="33" t="s">
        <v>367</v>
      </c>
      <c r="JPT320" s="33" t="s">
        <v>367</v>
      </c>
      <c r="JPU320" s="33" t="s">
        <v>367</v>
      </c>
      <c r="JPV320" s="33" t="s">
        <v>367</v>
      </c>
      <c r="JPW320" s="33" t="s">
        <v>367</v>
      </c>
      <c r="JPX320" s="33" t="s">
        <v>367</v>
      </c>
      <c r="JPY320" s="33" t="s">
        <v>367</v>
      </c>
      <c r="JPZ320" s="33" t="s">
        <v>367</v>
      </c>
      <c r="JQA320" s="33" t="s">
        <v>367</v>
      </c>
      <c r="JQB320" s="33" t="s">
        <v>367</v>
      </c>
      <c r="JQC320" s="33" t="s">
        <v>367</v>
      </c>
      <c r="JQD320" s="33" t="s">
        <v>367</v>
      </c>
      <c r="JQE320" s="33" t="s">
        <v>367</v>
      </c>
      <c r="JQF320" s="33" t="s">
        <v>367</v>
      </c>
      <c r="JQG320" s="33" t="s">
        <v>367</v>
      </c>
      <c r="JQH320" s="33" t="s">
        <v>367</v>
      </c>
      <c r="JQI320" s="33" t="s">
        <v>367</v>
      </c>
      <c r="JQJ320" s="33" t="s">
        <v>367</v>
      </c>
      <c r="JQK320" s="33" t="s">
        <v>367</v>
      </c>
      <c r="JQL320" s="33" t="s">
        <v>367</v>
      </c>
      <c r="JQM320" s="33" t="s">
        <v>367</v>
      </c>
      <c r="JQN320" s="33" t="s">
        <v>367</v>
      </c>
      <c r="JQO320" s="33" t="s">
        <v>367</v>
      </c>
      <c r="JQP320" s="33" t="s">
        <v>367</v>
      </c>
      <c r="JQQ320" s="33" t="s">
        <v>367</v>
      </c>
      <c r="JQR320" s="33" t="s">
        <v>367</v>
      </c>
      <c r="JQS320" s="33" t="s">
        <v>367</v>
      </c>
      <c r="JQT320" s="33" t="s">
        <v>367</v>
      </c>
      <c r="JQU320" s="33" t="s">
        <v>367</v>
      </c>
      <c r="JQV320" s="33" t="s">
        <v>367</v>
      </c>
      <c r="JQW320" s="33" t="s">
        <v>367</v>
      </c>
      <c r="JQX320" s="33" t="s">
        <v>367</v>
      </c>
      <c r="JQY320" s="33" t="s">
        <v>367</v>
      </c>
      <c r="JQZ320" s="33" t="s">
        <v>367</v>
      </c>
      <c r="JRA320" s="33" t="s">
        <v>367</v>
      </c>
      <c r="JRB320" s="33" t="s">
        <v>367</v>
      </c>
      <c r="JRC320" s="33" t="s">
        <v>367</v>
      </c>
      <c r="JRD320" s="33" t="s">
        <v>367</v>
      </c>
      <c r="JRE320" s="33" t="s">
        <v>367</v>
      </c>
      <c r="JRF320" s="33" t="s">
        <v>367</v>
      </c>
      <c r="JRG320" s="33" t="s">
        <v>367</v>
      </c>
      <c r="JRH320" s="33" t="s">
        <v>367</v>
      </c>
      <c r="JRI320" s="33" t="s">
        <v>367</v>
      </c>
      <c r="JRJ320" s="33" t="s">
        <v>367</v>
      </c>
      <c r="JRK320" s="33" t="s">
        <v>367</v>
      </c>
      <c r="JRL320" s="33" t="s">
        <v>367</v>
      </c>
      <c r="JRM320" s="33" t="s">
        <v>367</v>
      </c>
      <c r="JRN320" s="33" t="s">
        <v>367</v>
      </c>
      <c r="JRO320" s="33" t="s">
        <v>367</v>
      </c>
      <c r="JRP320" s="33" t="s">
        <v>367</v>
      </c>
      <c r="JRQ320" s="33" t="s">
        <v>367</v>
      </c>
      <c r="JRR320" s="33" t="s">
        <v>367</v>
      </c>
      <c r="JRS320" s="33" t="s">
        <v>367</v>
      </c>
      <c r="JRT320" s="33" t="s">
        <v>367</v>
      </c>
      <c r="JRU320" s="33" t="s">
        <v>367</v>
      </c>
      <c r="JRV320" s="33" t="s">
        <v>367</v>
      </c>
      <c r="JRW320" s="33" t="s">
        <v>367</v>
      </c>
      <c r="JRX320" s="33" t="s">
        <v>367</v>
      </c>
      <c r="JRY320" s="33" t="s">
        <v>367</v>
      </c>
      <c r="JRZ320" s="33" t="s">
        <v>367</v>
      </c>
      <c r="JSA320" s="33" t="s">
        <v>367</v>
      </c>
      <c r="JSB320" s="33" t="s">
        <v>367</v>
      </c>
      <c r="JSC320" s="33" t="s">
        <v>367</v>
      </c>
      <c r="JSD320" s="33" t="s">
        <v>367</v>
      </c>
      <c r="JSE320" s="33" t="s">
        <v>367</v>
      </c>
      <c r="JSF320" s="33" t="s">
        <v>367</v>
      </c>
      <c r="JSG320" s="33" t="s">
        <v>367</v>
      </c>
      <c r="JSH320" s="33" t="s">
        <v>367</v>
      </c>
      <c r="JSI320" s="33" t="s">
        <v>367</v>
      </c>
      <c r="JSJ320" s="33" t="s">
        <v>367</v>
      </c>
      <c r="JSK320" s="33" t="s">
        <v>367</v>
      </c>
      <c r="JSL320" s="33" t="s">
        <v>367</v>
      </c>
      <c r="JSM320" s="33" t="s">
        <v>367</v>
      </c>
      <c r="JSN320" s="33" t="s">
        <v>367</v>
      </c>
      <c r="JSO320" s="33" t="s">
        <v>367</v>
      </c>
      <c r="JSP320" s="33" t="s">
        <v>367</v>
      </c>
      <c r="JSQ320" s="33" t="s">
        <v>367</v>
      </c>
      <c r="JSR320" s="33" t="s">
        <v>367</v>
      </c>
      <c r="JSS320" s="33" t="s">
        <v>367</v>
      </c>
      <c r="JST320" s="33" t="s">
        <v>367</v>
      </c>
      <c r="JSU320" s="33" t="s">
        <v>367</v>
      </c>
      <c r="JSV320" s="33" t="s">
        <v>367</v>
      </c>
      <c r="JSW320" s="33" t="s">
        <v>367</v>
      </c>
      <c r="JSX320" s="33" t="s">
        <v>367</v>
      </c>
      <c r="JSY320" s="33" t="s">
        <v>367</v>
      </c>
      <c r="JSZ320" s="33" t="s">
        <v>367</v>
      </c>
      <c r="JTA320" s="33" t="s">
        <v>367</v>
      </c>
      <c r="JTB320" s="33" t="s">
        <v>367</v>
      </c>
      <c r="JTC320" s="33" t="s">
        <v>367</v>
      </c>
      <c r="JTD320" s="33" t="s">
        <v>367</v>
      </c>
      <c r="JTE320" s="33" t="s">
        <v>367</v>
      </c>
      <c r="JTF320" s="33" t="s">
        <v>367</v>
      </c>
      <c r="JTG320" s="33" t="s">
        <v>367</v>
      </c>
      <c r="JTH320" s="33" t="s">
        <v>367</v>
      </c>
      <c r="JTI320" s="33" t="s">
        <v>367</v>
      </c>
      <c r="JTJ320" s="33" t="s">
        <v>367</v>
      </c>
      <c r="JTK320" s="33" t="s">
        <v>367</v>
      </c>
      <c r="JTL320" s="33" t="s">
        <v>367</v>
      </c>
      <c r="JTM320" s="33" t="s">
        <v>367</v>
      </c>
      <c r="JTN320" s="33" t="s">
        <v>367</v>
      </c>
      <c r="JTO320" s="33" t="s">
        <v>367</v>
      </c>
      <c r="JTP320" s="33" t="s">
        <v>367</v>
      </c>
      <c r="JTQ320" s="33" t="s">
        <v>367</v>
      </c>
      <c r="JTR320" s="33" t="s">
        <v>367</v>
      </c>
      <c r="JTS320" s="33" t="s">
        <v>367</v>
      </c>
      <c r="JTT320" s="33" t="s">
        <v>367</v>
      </c>
      <c r="JTU320" s="33" t="s">
        <v>367</v>
      </c>
      <c r="JTV320" s="33" t="s">
        <v>367</v>
      </c>
      <c r="JTW320" s="33" t="s">
        <v>367</v>
      </c>
      <c r="JTX320" s="33" t="s">
        <v>367</v>
      </c>
      <c r="JTY320" s="33" t="s">
        <v>367</v>
      </c>
      <c r="JTZ320" s="33" t="s">
        <v>367</v>
      </c>
      <c r="JUA320" s="33" t="s">
        <v>367</v>
      </c>
      <c r="JUB320" s="33" t="s">
        <v>367</v>
      </c>
      <c r="JUC320" s="33" t="s">
        <v>367</v>
      </c>
      <c r="JUD320" s="33" t="s">
        <v>367</v>
      </c>
      <c r="JUE320" s="33" t="s">
        <v>367</v>
      </c>
      <c r="JUF320" s="33" t="s">
        <v>367</v>
      </c>
      <c r="JUG320" s="33" t="s">
        <v>367</v>
      </c>
      <c r="JUH320" s="33" t="s">
        <v>367</v>
      </c>
      <c r="JUI320" s="33" t="s">
        <v>367</v>
      </c>
      <c r="JUJ320" s="33" t="s">
        <v>367</v>
      </c>
      <c r="JUK320" s="33" t="s">
        <v>367</v>
      </c>
      <c r="JUL320" s="33" t="s">
        <v>367</v>
      </c>
      <c r="JUM320" s="33" t="s">
        <v>367</v>
      </c>
      <c r="JUN320" s="33" t="s">
        <v>367</v>
      </c>
      <c r="JUO320" s="33" t="s">
        <v>367</v>
      </c>
      <c r="JUP320" s="33" t="s">
        <v>367</v>
      </c>
      <c r="JUQ320" s="33" t="s">
        <v>367</v>
      </c>
      <c r="JUR320" s="33" t="s">
        <v>367</v>
      </c>
      <c r="JUS320" s="33" t="s">
        <v>367</v>
      </c>
      <c r="JUT320" s="33" t="s">
        <v>367</v>
      </c>
      <c r="JUU320" s="33" t="s">
        <v>367</v>
      </c>
      <c r="JUV320" s="33" t="s">
        <v>367</v>
      </c>
      <c r="JUW320" s="33" t="s">
        <v>367</v>
      </c>
      <c r="JUX320" s="33" t="s">
        <v>367</v>
      </c>
      <c r="JUY320" s="33" t="s">
        <v>367</v>
      </c>
      <c r="JUZ320" s="33" t="s">
        <v>367</v>
      </c>
      <c r="JVA320" s="33" t="s">
        <v>367</v>
      </c>
      <c r="JVB320" s="33" t="s">
        <v>367</v>
      </c>
      <c r="JVC320" s="33" t="s">
        <v>367</v>
      </c>
      <c r="JVD320" s="33" t="s">
        <v>367</v>
      </c>
      <c r="JVE320" s="33" t="s">
        <v>367</v>
      </c>
      <c r="JVF320" s="33" t="s">
        <v>367</v>
      </c>
      <c r="JVG320" s="33" t="s">
        <v>367</v>
      </c>
      <c r="JVH320" s="33" t="s">
        <v>367</v>
      </c>
      <c r="JVI320" s="33" t="s">
        <v>367</v>
      </c>
      <c r="JVJ320" s="33" t="s">
        <v>367</v>
      </c>
      <c r="JVK320" s="33" t="s">
        <v>367</v>
      </c>
      <c r="JVL320" s="33" t="s">
        <v>367</v>
      </c>
      <c r="JVM320" s="33" t="s">
        <v>367</v>
      </c>
      <c r="JVN320" s="33" t="s">
        <v>367</v>
      </c>
      <c r="JVO320" s="33" t="s">
        <v>367</v>
      </c>
      <c r="JVP320" s="33" t="s">
        <v>367</v>
      </c>
      <c r="JVQ320" s="33" t="s">
        <v>367</v>
      </c>
      <c r="JVR320" s="33" t="s">
        <v>367</v>
      </c>
      <c r="JVS320" s="33" t="s">
        <v>367</v>
      </c>
      <c r="JVT320" s="33" t="s">
        <v>367</v>
      </c>
      <c r="JVU320" s="33" t="s">
        <v>367</v>
      </c>
      <c r="JVV320" s="33" t="s">
        <v>367</v>
      </c>
      <c r="JVW320" s="33" t="s">
        <v>367</v>
      </c>
      <c r="JVX320" s="33" t="s">
        <v>367</v>
      </c>
      <c r="JVY320" s="33" t="s">
        <v>367</v>
      </c>
      <c r="JVZ320" s="33" t="s">
        <v>367</v>
      </c>
      <c r="JWA320" s="33" t="s">
        <v>367</v>
      </c>
      <c r="JWB320" s="33" t="s">
        <v>367</v>
      </c>
      <c r="JWC320" s="33" t="s">
        <v>367</v>
      </c>
      <c r="JWD320" s="33" t="s">
        <v>367</v>
      </c>
      <c r="JWE320" s="33" t="s">
        <v>367</v>
      </c>
      <c r="JWF320" s="33" t="s">
        <v>367</v>
      </c>
      <c r="JWG320" s="33" t="s">
        <v>367</v>
      </c>
      <c r="JWH320" s="33" t="s">
        <v>367</v>
      </c>
      <c r="JWI320" s="33" t="s">
        <v>367</v>
      </c>
      <c r="JWJ320" s="33" t="s">
        <v>367</v>
      </c>
      <c r="JWK320" s="33" t="s">
        <v>367</v>
      </c>
      <c r="JWL320" s="33" t="s">
        <v>367</v>
      </c>
      <c r="JWM320" s="33" t="s">
        <v>367</v>
      </c>
      <c r="JWN320" s="33" t="s">
        <v>367</v>
      </c>
      <c r="JWO320" s="33" t="s">
        <v>367</v>
      </c>
      <c r="JWP320" s="33" t="s">
        <v>367</v>
      </c>
      <c r="JWQ320" s="33" t="s">
        <v>367</v>
      </c>
      <c r="JWR320" s="33" t="s">
        <v>367</v>
      </c>
      <c r="JWS320" s="33" t="s">
        <v>367</v>
      </c>
      <c r="JWT320" s="33" t="s">
        <v>367</v>
      </c>
      <c r="JWU320" s="33" t="s">
        <v>367</v>
      </c>
      <c r="JWV320" s="33" t="s">
        <v>367</v>
      </c>
      <c r="JWW320" s="33" t="s">
        <v>367</v>
      </c>
      <c r="JWX320" s="33" t="s">
        <v>367</v>
      </c>
      <c r="JWY320" s="33" t="s">
        <v>367</v>
      </c>
      <c r="JWZ320" s="33" t="s">
        <v>367</v>
      </c>
      <c r="JXA320" s="33" t="s">
        <v>367</v>
      </c>
      <c r="JXB320" s="33" t="s">
        <v>367</v>
      </c>
      <c r="JXC320" s="33" t="s">
        <v>367</v>
      </c>
      <c r="JXD320" s="33" t="s">
        <v>367</v>
      </c>
      <c r="JXE320" s="33" t="s">
        <v>367</v>
      </c>
      <c r="JXF320" s="33" t="s">
        <v>367</v>
      </c>
      <c r="JXG320" s="33" t="s">
        <v>367</v>
      </c>
      <c r="JXH320" s="33" t="s">
        <v>367</v>
      </c>
      <c r="JXI320" s="33" t="s">
        <v>367</v>
      </c>
      <c r="JXJ320" s="33" t="s">
        <v>367</v>
      </c>
      <c r="JXK320" s="33" t="s">
        <v>367</v>
      </c>
      <c r="JXL320" s="33" t="s">
        <v>367</v>
      </c>
      <c r="JXM320" s="33" t="s">
        <v>367</v>
      </c>
      <c r="JXN320" s="33" t="s">
        <v>367</v>
      </c>
      <c r="JXO320" s="33" t="s">
        <v>367</v>
      </c>
      <c r="JXP320" s="33" t="s">
        <v>367</v>
      </c>
      <c r="JXQ320" s="33" t="s">
        <v>367</v>
      </c>
      <c r="JXR320" s="33" t="s">
        <v>367</v>
      </c>
      <c r="JXS320" s="33" t="s">
        <v>367</v>
      </c>
      <c r="JXT320" s="33" t="s">
        <v>367</v>
      </c>
      <c r="JXU320" s="33" t="s">
        <v>367</v>
      </c>
      <c r="JXV320" s="33" t="s">
        <v>367</v>
      </c>
      <c r="JXW320" s="33" t="s">
        <v>367</v>
      </c>
      <c r="JXX320" s="33" t="s">
        <v>367</v>
      </c>
      <c r="JXY320" s="33" t="s">
        <v>367</v>
      </c>
      <c r="JXZ320" s="33" t="s">
        <v>367</v>
      </c>
      <c r="JYA320" s="33" t="s">
        <v>367</v>
      </c>
      <c r="JYB320" s="33" t="s">
        <v>367</v>
      </c>
      <c r="JYC320" s="33" t="s">
        <v>367</v>
      </c>
      <c r="JYD320" s="33" t="s">
        <v>367</v>
      </c>
      <c r="JYE320" s="33" t="s">
        <v>367</v>
      </c>
      <c r="JYF320" s="33" t="s">
        <v>367</v>
      </c>
      <c r="JYG320" s="33" t="s">
        <v>367</v>
      </c>
      <c r="JYH320" s="33" t="s">
        <v>367</v>
      </c>
      <c r="JYI320" s="33" t="s">
        <v>367</v>
      </c>
      <c r="JYJ320" s="33" t="s">
        <v>367</v>
      </c>
      <c r="JYK320" s="33" t="s">
        <v>367</v>
      </c>
      <c r="JYL320" s="33" t="s">
        <v>367</v>
      </c>
      <c r="JYM320" s="33" t="s">
        <v>367</v>
      </c>
      <c r="JYN320" s="33" t="s">
        <v>367</v>
      </c>
      <c r="JYO320" s="33" t="s">
        <v>367</v>
      </c>
      <c r="JYP320" s="33" t="s">
        <v>367</v>
      </c>
      <c r="JYQ320" s="33" t="s">
        <v>367</v>
      </c>
      <c r="JYR320" s="33" t="s">
        <v>367</v>
      </c>
      <c r="JYS320" s="33" t="s">
        <v>367</v>
      </c>
      <c r="JYT320" s="33" t="s">
        <v>367</v>
      </c>
      <c r="JYU320" s="33" t="s">
        <v>367</v>
      </c>
      <c r="JYV320" s="33" t="s">
        <v>367</v>
      </c>
      <c r="JYW320" s="33" t="s">
        <v>367</v>
      </c>
      <c r="JYX320" s="33" t="s">
        <v>367</v>
      </c>
      <c r="JYY320" s="33" t="s">
        <v>367</v>
      </c>
      <c r="JYZ320" s="33" t="s">
        <v>367</v>
      </c>
      <c r="JZA320" s="33" t="s">
        <v>367</v>
      </c>
      <c r="JZB320" s="33" t="s">
        <v>367</v>
      </c>
      <c r="JZC320" s="33" t="s">
        <v>367</v>
      </c>
      <c r="JZD320" s="33" t="s">
        <v>367</v>
      </c>
      <c r="JZE320" s="33" t="s">
        <v>367</v>
      </c>
      <c r="JZF320" s="33" t="s">
        <v>367</v>
      </c>
      <c r="JZG320" s="33" t="s">
        <v>367</v>
      </c>
      <c r="JZH320" s="33" t="s">
        <v>367</v>
      </c>
      <c r="JZI320" s="33" t="s">
        <v>367</v>
      </c>
      <c r="JZJ320" s="33" t="s">
        <v>367</v>
      </c>
      <c r="JZK320" s="33" t="s">
        <v>367</v>
      </c>
      <c r="JZL320" s="33" t="s">
        <v>367</v>
      </c>
      <c r="JZM320" s="33" t="s">
        <v>367</v>
      </c>
      <c r="JZN320" s="33" t="s">
        <v>367</v>
      </c>
      <c r="JZO320" s="33" t="s">
        <v>367</v>
      </c>
      <c r="JZP320" s="33" t="s">
        <v>367</v>
      </c>
      <c r="JZQ320" s="33" t="s">
        <v>367</v>
      </c>
      <c r="JZR320" s="33" t="s">
        <v>367</v>
      </c>
      <c r="JZS320" s="33" t="s">
        <v>367</v>
      </c>
      <c r="JZT320" s="33" t="s">
        <v>367</v>
      </c>
      <c r="JZU320" s="33" t="s">
        <v>367</v>
      </c>
      <c r="JZV320" s="33" t="s">
        <v>367</v>
      </c>
      <c r="JZW320" s="33" t="s">
        <v>367</v>
      </c>
      <c r="JZX320" s="33" t="s">
        <v>367</v>
      </c>
      <c r="JZY320" s="33" t="s">
        <v>367</v>
      </c>
      <c r="JZZ320" s="33" t="s">
        <v>367</v>
      </c>
      <c r="KAA320" s="33" t="s">
        <v>367</v>
      </c>
      <c r="KAB320" s="33" t="s">
        <v>367</v>
      </c>
      <c r="KAC320" s="33" t="s">
        <v>367</v>
      </c>
      <c r="KAD320" s="33" t="s">
        <v>367</v>
      </c>
      <c r="KAE320" s="33" t="s">
        <v>367</v>
      </c>
      <c r="KAF320" s="33" t="s">
        <v>367</v>
      </c>
      <c r="KAG320" s="33" t="s">
        <v>367</v>
      </c>
      <c r="KAH320" s="33" t="s">
        <v>367</v>
      </c>
      <c r="KAI320" s="33" t="s">
        <v>367</v>
      </c>
      <c r="KAJ320" s="33" t="s">
        <v>367</v>
      </c>
      <c r="KAK320" s="33" t="s">
        <v>367</v>
      </c>
      <c r="KAL320" s="33" t="s">
        <v>367</v>
      </c>
      <c r="KAM320" s="33" t="s">
        <v>367</v>
      </c>
      <c r="KAN320" s="33" t="s">
        <v>367</v>
      </c>
      <c r="KAO320" s="33" t="s">
        <v>367</v>
      </c>
      <c r="KAP320" s="33" t="s">
        <v>367</v>
      </c>
      <c r="KAQ320" s="33" t="s">
        <v>367</v>
      </c>
      <c r="KAR320" s="33" t="s">
        <v>367</v>
      </c>
      <c r="KAS320" s="33" t="s">
        <v>367</v>
      </c>
      <c r="KAT320" s="33" t="s">
        <v>367</v>
      </c>
      <c r="KAU320" s="33" t="s">
        <v>367</v>
      </c>
      <c r="KAV320" s="33" t="s">
        <v>367</v>
      </c>
      <c r="KAW320" s="33" t="s">
        <v>367</v>
      </c>
      <c r="KAX320" s="33" t="s">
        <v>367</v>
      </c>
      <c r="KAY320" s="33" t="s">
        <v>367</v>
      </c>
      <c r="KAZ320" s="33" t="s">
        <v>367</v>
      </c>
      <c r="KBA320" s="33" t="s">
        <v>367</v>
      </c>
      <c r="KBB320" s="33" t="s">
        <v>367</v>
      </c>
      <c r="KBC320" s="33" t="s">
        <v>367</v>
      </c>
      <c r="KBD320" s="33" t="s">
        <v>367</v>
      </c>
      <c r="KBE320" s="33" t="s">
        <v>367</v>
      </c>
      <c r="KBF320" s="33" t="s">
        <v>367</v>
      </c>
      <c r="KBG320" s="33" t="s">
        <v>367</v>
      </c>
      <c r="KBH320" s="33" t="s">
        <v>367</v>
      </c>
      <c r="KBI320" s="33" t="s">
        <v>367</v>
      </c>
      <c r="KBJ320" s="33" t="s">
        <v>367</v>
      </c>
      <c r="KBK320" s="33" t="s">
        <v>367</v>
      </c>
      <c r="KBL320" s="33" t="s">
        <v>367</v>
      </c>
      <c r="KBM320" s="33" t="s">
        <v>367</v>
      </c>
      <c r="KBN320" s="33" t="s">
        <v>367</v>
      </c>
      <c r="KBO320" s="33" t="s">
        <v>367</v>
      </c>
      <c r="KBP320" s="33" t="s">
        <v>367</v>
      </c>
      <c r="KBQ320" s="33" t="s">
        <v>367</v>
      </c>
      <c r="KBR320" s="33" t="s">
        <v>367</v>
      </c>
      <c r="KBS320" s="33" t="s">
        <v>367</v>
      </c>
      <c r="KBT320" s="33" t="s">
        <v>367</v>
      </c>
      <c r="KBU320" s="33" t="s">
        <v>367</v>
      </c>
      <c r="KBV320" s="33" t="s">
        <v>367</v>
      </c>
      <c r="KBW320" s="33" t="s">
        <v>367</v>
      </c>
      <c r="KBX320" s="33" t="s">
        <v>367</v>
      </c>
      <c r="KBY320" s="33" t="s">
        <v>367</v>
      </c>
      <c r="KBZ320" s="33" t="s">
        <v>367</v>
      </c>
      <c r="KCA320" s="33" t="s">
        <v>367</v>
      </c>
      <c r="KCB320" s="33" t="s">
        <v>367</v>
      </c>
      <c r="KCC320" s="33" t="s">
        <v>367</v>
      </c>
      <c r="KCD320" s="33" t="s">
        <v>367</v>
      </c>
      <c r="KCE320" s="33" t="s">
        <v>367</v>
      </c>
      <c r="KCF320" s="33" t="s">
        <v>367</v>
      </c>
      <c r="KCG320" s="33" t="s">
        <v>367</v>
      </c>
      <c r="KCH320" s="33" t="s">
        <v>367</v>
      </c>
      <c r="KCI320" s="33" t="s">
        <v>367</v>
      </c>
      <c r="KCJ320" s="33" t="s">
        <v>367</v>
      </c>
      <c r="KCK320" s="33" t="s">
        <v>367</v>
      </c>
      <c r="KCL320" s="33" t="s">
        <v>367</v>
      </c>
      <c r="KCM320" s="33" t="s">
        <v>367</v>
      </c>
      <c r="KCN320" s="33" t="s">
        <v>367</v>
      </c>
      <c r="KCO320" s="33" t="s">
        <v>367</v>
      </c>
      <c r="KCP320" s="33" t="s">
        <v>367</v>
      </c>
      <c r="KCQ320" s="33" t="s">
        <v>367</v>
      </c>
      <c r="KCR320" s="33" t="s">
        <v>367</v>
      </c>
      <c r="KCS320" s="33" t="s">
        <v>367</v>
      </c>
      <c r="KCT320" s="33" t="s">
        <v>367</v>
      </c>
      <c r="KCU320" s="33" t="s">
        <v>367</v>
      </c>
      <c r="KCV320" s="33" t="s">
        <v>367</v>
      </c>
      <c r="KCW320" s="33" t="s">
        <v>367</v>
      </c>
      <c r="KCX320" s="33" t="s">
        <v>367</v>
      </c>
      <c r="KCY320" s="33" t="s">
        <v>367</v>
      </c>
      <c r="KCZ320" s="33" t="s">
        <v>367</v>
      </c>
      <c r="KDA320" s="33" t="s">
        <v>367</v>
      </c>
      <c r="KDB320" s="33" t="s">
        <v>367</v>
      </c>
      <c r="KDC320" s="33" t="s">
        <v>367</v>
      </c>
      <c r="KDD320" s="33" t="s">
        <v>367</v>
      </c>
      <c r="KDE320" s="33" t="s">
        <v>367</v>
      </c>
      <c r="KDF320" s="33" t="s">
        <v>367</v>
      </c>
      <c r="KDG320" s="33" t="s">
        <v>367</v>
      </c>
      <c r="KDH320" s="33" t="s">
        <v>367</v>
      </c>
      <c r="KDI320" s="33" t="s">
        <v>367</v>
      </c>
      <c r="KDJ320" s="33" t="s">
        <v>367</v>
      </c>
      <c r="KDK320" s="33" t="s">
        <v>367</v>
      </c>
      <c r="KDL320" s="33" t="s">
        <v>367</v>
      </c>
      <c r="KDM320" s="33" t="s">
        <v>367</v>
      </c>
      <c r="KDN320" s="33" t="s">
        <v>367</v>
      </c>
      <c r="KDO320" s="33" t="s">
        <v>367</v>
      </c>
      <c r="KDP320" s="33" t="s">
        <v>367</v>
      </c>
      <c r="KDQ320" s="33" t="s">
        <v>367</v>
      </c>
      <c r="KDR320" s="33" t="s">
        <v>367</v>
      </c>
      <c r="KDS320" s="33" t="s">
        <v>367</v>
      </c>
      <c r="KDT320" s="33" t="s">
        <v>367</v>
      </c>
      <c r="KDU320" s="33" t="s">
        <v>367</v>
      </c>
      <c r="KDV320" s="33" t="s">
        <v>367</v>
      </c>
      <c r="KDW320" s="33" t="s">
        <v>367</v>
      </c>
      <c r="KDX320" s="33" t="s">
        <v>367</v>
      </c>
      <c r="KDY320" s="33" t="s">
        <v>367</v>
      </c>
      <c r="KDZ320" s="33" t="s">
        <v>367</v>
      </c>
      <c r="KEA320" s="33" t="s">
        <v>367</v>
      </c>
      <c r="KEB320" s="33" t="s">
        <v>367</v>
      </c>
      <c r="KEC320" s="33" t="s">
        <v>367</v>
      </c>
      <c r="KED320" s="33" t="s">
        <v>367</v>
      </c>
      <c r="KEE320" s="33" t="s">
        <v>367</v>
      </c>
      <c r="KEF320" s="33" t="s">
        <v>367</v>
      </c>
      <c r="KEG320" s="33" t="s">
        <v>367</v>
      </c>
      <c r="KEH320" s="33" t="s">
        <v>367</v>
      </c>
      <c r="KEI320" s="33" t="s">
        <v>367</v>
      </c>
      <c r="KEJ320" s="33" t="s">
        <v>367</v>
      </c>
      <c r="KEK320" s="33" t="s">
        <v>367</v>
      </c>
      <c r="KEL320" s="33" t="s">
        <v>367</v>
      </c>
      <c r="KEM320" s="33" t="s">
        <v>367</v>
      </c>
      <c r="KEN320" s="33" t="s">
        <v>367</v>
      </c>
      <c r="KEO320" s="33" t="s">
        <v>367</v>
      </c>
      <c r="KEP320" s="33" t="s">
        <v>367</v>
      </c>
      <c r="KEQ320" s="33" t="s">
        <v>367</v>
      </c>
      <c r="KER320" s="33" t="s">
        <v>367</v>
      </c>
      <c r="KES320" s="33" t="s">
        <v>367</v>
      </c>
      <c r="KET320" s="33" t="s">
        <v>367</v>
      </c>
      <c r="KEU320" s="33" t="s">
        <v>367</v>
      </c>
      <c r="KEV320" s="33" t="s">
        <v>367</v>
      </c>
      <c r="KEW320" s="33" t="s">
        <v>367</v>
      </c>
      <c r="KEX320" s="33" t="s">
        <v>367</v>
      </c>
      <c r="KEY320" s="33" t="s">
        <v>367</v>
      </c>
      <c r="KEZ320" s="33" t="s">
        <v>367</v>
      </c>
      <c r="KFA320" s="33" t="s">
        <v>367</v>
      </c>
      <c r="KFB320" s="33" t="s">
        <v>367</v>
      </c>
      <c r="KFC320" s="33" t="s">
        <v>367</v>
      </c>
      <c r="KFD320" s="33" t="s">
        <v>367</v>
      </c>
      <c r="KFE320" s="33" t="s">
        <v>367</v>
      </c>
      <c r="KFF320" s="33" t="s">
        <v>367</v>
      </c>
      <c r="KFG320" s="33" t="s">
        <v>367</v>
      </c>
      <c r="KFH320" s="33" t="s">
        <v>367</v>
      </c>
      <c r="KFI320" s="33" t="s">
        <v>367</v>
      </c>
      <c r="KFJ320" s="33" t="s">
        <v>367</v>
      </c>
      <c r="KFK320" s="33" t="s">
        <v>367</v>
      </c>
      <c r="KFL320" s="33" t="s">
        <v>367</v>
      </c>
      <c r="KFM320" s="33" t="s">
        <v>367</v>
      </c>
      <c r="KFN320" s="33" t="s">
        <v>367</v>
      </c>
      <c r="KFO320" s="33" t="s">
        <v>367</v>
      </c>
      <c r="KFP320" s="33" t="s">
        <v>367</v>
      </c>
      <c r="KFQ320" s="33" t="s">
        <v>367</v>
      </c>
      <c r="KFR320" s="33" t="s">
        <v>367</v>
      </c>
      <c r="KFS320" s="33" t="s">
        <v>367</v>
      </c>
      <c r="KFT320" s="33" t="s">
        <v>367</v>
      </c>
      <c r="KFU320" s="33" t="s">
        <v>367</v>
      </c>
      <c r="KFV320" s="33" t="s">
        <v>367</v>
      </c>
      <c r="KFW320" s="33" t="s">
        <v>367</v>
      </c>
      <c r="KFX320" s="33" t="s">
        <v>367</v>
      </c>
      <c r="KFY320" s="33" t="s">
        <v>367</v>
      </c>
      <c r="KFZ320" s="33" t="s">
        <v>367</v>
      </c>
      <c r="KGA320" s="33" t="s">
        <v>367</v>
      </c>
      <c r="KGB320" s="33" t="s">
        <v>367</v>
      </c>
      <c r="KGC320" s="33" t="s">
        <v>367</v>
      </c>
      <c r="KGD320" s="33" t="s">
        <v>367</v>
      </c>
      <c r="KGE320" s="33" t="s">
        <v>367</v>
      </c>
      <c r="KGF320" s="33" t="s">
        <v>367</v>
      </c>
      <c r="KGG320" s="33" t="s">
        <v>367</v>
      </c>
      <c r="KGH320" s="33" t="s">
        <v>367</v>
      </c>
      <c r="KGI320" s="33" t="s">
        <v>367</v>
      </c>
      <c r="KGJ320" s="33" t="s">
        <v>367</v>
      </c>
      <c r="KGK320" s="33" t="s">
        <v>367</v>
      </c>
      <c r="KGL320" s="33" t="s">
        <v>367</v>
      </c>
      <c r="KGM320" s="33" t="s">
        <v>367</v>
      </c>
      <c r="KGN320" s="33" t="s">
        <v>367</v>
      </c>
      <c r="KGO320" s="33" t="s">
        <v>367</v>
      </c>
      <c r="KGP320" s="33" t="s">
        <v>367</v>
      </c>
      <c r="KGQ320" s="33" t="s">
        <v>367</v>
      </c>
      <c r="KGR320" s="33" t="s">
        <v>367</v>
      </c>
      <c r="KGS320" s="33" t="s">
        <v>367</v>
      </c>
      <c r="KGT320" s="33" t="s">
        <v>367</v>
      </c>
      <c r="KGU320" s="33" t="s">
        <v>367</v>
      </c>
      <c r="KGV320" s="33" t="s">
        <v>367</v>
      </c>
      <c r="KGW320" s="33" t="s">
        <v>367</v>
      </c>
      <c r="KGX320" s="33" t="s">
        <v>367</v>
      </c>
      <c r="KGY320" s="33" t="s">
        <v>367</v>
      </c>
      <c r="KGZ320" s="33" t="s">
        <v>367</v>
      </c>
      <c r="KHA320" s="33" t="s">
        <v>367</v>
      </c>
      <c r="KHB320" s="33" t="s">
        <v>367</v>
      </c>
      <c r="KHC320" s="33" t="s">
        <v>367</v>
      </c>
      <c r="KHD320" s="33" t="s">
        <v>367</v>
      </c>
      <c r="KHE320" s="33" t="s">
        <v>367</v>
      </c>
      <c r="KHF320" s="33" t="s">
        <v>367</v>
      </c>
      <c r="KHG320" s="33" t="s">
        <v>367</v>
      </c>
      <c r="KHH320" s="33" t="s">
        <v>367</v>
      </c>
      <c r="KHI320" s="33" t="s">
        <v>367</v>
      </c>
      <c r="KHJ320" s="33" t="s">
        <v>367</v>
      </c>
      <c r="KHK320" s="33" t="s">
        <v>367</v>
      </c>
      <c r="KHL320" s="33" t="s">
        <v>367</v>
      </c>
      <c r="KHM320" s="33" t="s">
        <v>367</v>
      </c>
      <c r="KHN320" s="33" t="s">
        <v>367</v>
      </c>
      <c r="KHO320" s="33" t="s">
        <v>367</v>
      </c>
      <c r="KHP320" s="33" t="s">
        <v>367</v>
      </c>
      <c r="KHQ320" s="33" t="s">
        <v>367</v>
      </c>
      <c r="KHR320" s="33" t="s">
        <v>367</v>
      </c>
      <c r="KHS320" s="33" t="s">
        <v>367</v>
      </c>
      <c r="KHT320" s="33" t="s">
        <v>367</v>
      </c>
      <c r="KHU320" s="33" t="s">
        <v>367</v>
      </c>
      <c r="KHV320" s="33" t="s">
        <v>367</v>
      </c>
      <c r="KHW320" s="33" t="s">
        <v>367</v>
      </c>
      <c r="KHX320" s="33" t="s">
        <v>367</v>
      </c>
      <c r="KHY320" s="33" t="s">
        <v>367</v>
      </c>
      <c r="KHZ320" s="33" t="s">
        <v>367</v>
      </c>
      <c r="KIA320" s="33" t="s">
        <v>367</v>
      </c>
      <c r="KIB320" s="33" t="s">
        <v>367</v>
      </c>
      <c r="KIC320" s="33" t="s">
        <v>367</v>
      </c>
      <c r="KID320" s="33" t="s">
        <v>367</v>
      </c>
      <c r="KIE320" s="33" t="s">
        <v>367</v>
      </c>
      <c r="KIF320" s="33" t="s">
        <v>367</v>
      </c>
      <c r="KIG320" s="33" t="s">
        <v>367</v>
      </c>
      <c r="KIH320" s="33" t="s">
        <v>367</v>
      </c>
      <c r="KII320" s="33" t="s">
        <v>367</v>
      </c>
      <c r="KIJ320" s="33" t="s">
        <v>367</v>
      </c>
      <c r="KIK320" s="33" t="s">
        <v>367</v>
      </c>
      <c r="KIL320" s="33" t="s">
        <v>367</v>
      </c>
      <c r="KIM320" s="33" t="s">
        <v>367</v>
      </c>
      <c r="KIN320" s="33" t="s">
        <v>367</v>
      </c>
      <c r="KIO320" s="33" t="s">
        <v>367</v>
      </c>
      <c r="KIP320" s="33" t="s">
        <v>367</v>
      </c>
      <c r="KIQ320" s="33" t="s">
        <v>367</v>
      </c>
      <c r="KIR320" s="33" t="s">
        <v>367</v>
      </c>
      <c r="KIS320" s="33" t="s">
        <v>367</v>
      </c>
      <c r="KIT320" s="33" t="s">
        <v>367</v>
      </c>
      <c r="KIU320" s="33" t="s">
        <v>367</v>
      </c>
      <c r="KIV320" s="33" t="s">
        <v>367</v>
      </c>
      <c r="KIW320" s="33" t="s">
        <v>367</v>
      </c>
      <c r="KIX320" s="33" t="s">
        <v>367</v>
      </c>
      <c r="KIY320" s="33" t="s">
        <v>367</v>
      </c>
      <c r="KIZ320" s="33" t="s">
        <v>367</v>
      </c>
      <c r="KJA320" s="33" t="s">
        <v>367</v>
      </c>
      <c r="KJB320" s="33" t="s">
        <v>367</v>
      </c>
      <c r="KJC320" s="33" t="s">
        <v>367</v>
      </c>
      <c r="KJD320" s="33" t="s">
        <v>367</v>
      </c>
      <c r="KJE320" s="33" t="s">
        <v>367</v>
      </c>
      <c r="KJF320" s="33" t="s">
        <v>367</v>
      </c>
      <c r="KJG320" s="33" t="s">
        <v>367</v>
      </c>
      <c r="KJH320" s="33" t="s">
        <v>367</v>
      </c>
      <c r="KJI320" s="33" t="s">
        <v>367</v>
      </c>
      <c r="KJJ320" s="33" t="s">
        <v>367</v>
      </c>
      <c r="KJK320" s="33" t="s">
        <v>367</v>
      </c>
      <c r="KJL320" s="33" t="s">
        <v>367</v>
      </c>
      <c r="KJM320" s="33" t="s">
        <v>367</v>
      </c>
      <c r="KJN320" s="33" t="s">
        <v>367</v>
      </c>
      <c r="KJO320" s="33" t="s">
        <v>367</v>
      </c>
      <c r="KJP320" s="33" t="s">
        <v>367</v>
      </c>
      <c r="KJQ320" s="33" t="s">
        <v>367</v>
      </c>
      <c r="KJR320" s="33" t="s">
        <v>367</v>
      </c>
      <c r="KJS320" s="33" t="s">
        <v>367</v>
      </c>
      <c r="KJT320" s="33" t="s">
        <v>367</v>
      </c>
      <c r="KJU320" s="33" t="s">
        <v>367</v>
      </c>
      <c r="KJV320" s="33" t="s">
        <v>367</v>
      </c>
      <c r="KJW320" s="33" t="s">
        <v>367</v>
      </c>
      <c r="KJX320" s="33" t="s">
        <v>367</v>
      </c>
      <c r="KJY320" s="33" t="s">
        <v>367</v>
      </c>
      <c r="KJZ320" s="33" t="s">
        <v>367</v>
      </c>
      <c r="KKA320" s="33" t="s">
        <v>367</v>
      </c>
      <c r="KKB320" s="33" t="s">
        <v>367</v>
      </c>
      <c r="KKC320" s="33" t="s">
        <v>367</v>
      </c>
      <c r="KKD320" s="33" t="s">
        <v>367</v>
      </c>
      <c r="KKE320" s="33" t="s">
        <v>367</v>
      </c>
      <c r="KKF320" s="33" t="s">
        <v>367</v>
      </c>
      <c r="KKG320" s="33" t="s">
        <v>367</v>
      </c>
      <c r="KKH320" s="33" t="s">
        <v>367</v>
      </c>
      <c r="KKI320" s="33" t="s">
        <v>367</v>
      </c>
      <c r="KKJ320" s="33" t="s">
        <v>367</v>
      </c>
      <c r="KKK320" s="33" t="s">
        <v>367</v>
      </c>
      <c r="KKL320" s="33" t="s">
        <v>367</v>
      </c>
      <c r="KKM320" s="33" t="s">
        <v>367</v>
      </c>
      <c r="KKN320" s="33" t="s">
        <v>367</v>
      </c>
      <c r="KKO320" s="33" t="s">
        <v>367</v>
      </c>
      <c r="KKP320" s="33" t="s">
        <v>367</v>
      </c>
      <c r="KKQ320" s="33" t="s">
        <v>367</v>
      </c>
      <c r="KKR320" s="33" t="s">
        <v>367</v>
      </c>
      <c r="KKS320" s="33" t="s">
        <v>367</v>
      </c>
      <c r="KKT320" s="33" t="s">
        <v>367</v>
      </c>
      <c r="KKU320" s="33" t="s">
        <v>367</v>
      </c>
      <c r="KKV320" s="33" t="s">
        <v>367</v>
      </c>
      <c r="KKW320" s="33" t="s">
        <v>367</v>
      </c>
      <c r="KKX320" s="33" t="s">
        <v>367</v>
      </c>
      <c r="KKY320" s="33" t="s">
        <v>367</v>
      </c>
      <c r="KKZ320" s="33" t="s">
        <v>367</v>
      </c>
      <c r="KLA320" s="33" t="s">
        <v>367</v>
      </c>
      <c r="KLB320" s="33" t="s">
        <v>367</v>
      </c>
      <c r="KLC320" s="33" t="s">
        <v>367</v>
      </c>
      <c r="KLD320" s="33" t="s">
        <v>367</v>
      </c>
      <c r="KLE320" s="33" t="s">
        <v>367</v>
      </c>
      <c r="KLF320" s="33" t="s">
        <v>367</v>
      </c>
      <c r="KLG320" s="33" t="s">
        <v>367</v>
      </c>
      <c r="KLH320" s="33" t="s">
        <v>367</v>
      </c>
      <c r="KLI320" s="33" t="s">
        <v>367</v>
      </c>
      <c r="KLJ320" s="33" t="s">
        <v>367</v>
      </c>
      <c r="KLK320" s="33" t="s">
        <v>367</v>
      </c>
      <c r="KLL320" s="33" t="s">
        <v>367</v>
      </c>
      <c r="KLM320" s="33" t="s">
        <v>367</v>
      </c>
      <c r="KLN320" s="33" t="s">
        <v>367</v>
      </c>
      <c r="KLO320" s="33" t="s">
        <v>367</v>
      </c>
      <c r="KLP320" s="33" t="s">
        <v>367</v>
      </c>
      <c r="KLQ320" s="33" t="s">
        <v>367</v>
      </c>
      <c r="KLR320" s="33" t="s">
        <v>367</v>
      </c>
      <c r="KLS320" s="33" t="s">
        <v>367</v>
      </c>
      <c r="KLT320" s="33" t="s">
        <v>367</v>
      </c>
      <c r="KLU320" s="33" t="s">
        <v>367</v>
      </c>
      <c r="KLV320" s="33" t="s">
        <v>367</v>
      </c>
      <c r="KLW320" s="33" t="s">
        <v>367</v>
      </c>
      <c r="KLX320" s="33" t="s">
        <v>367</v>
      </c>
      <c r="KLY320" s="33" t="s">
        <v>367</v>
      </c>
      <c r="KLZ320" s="33" t="s">
        <v>367</v>
      </c>
      <c r="KMA320" s="33" t="s">
        <v>367</v>
      </c>
      <c r="KMB320" s="33" t="s">
        <v>367</v>
      </c>
      <c r="KMC320" s="33" t="s">
        <v>367</v>
      </c>
      <c r="KMD320" s="33" t="s">
        <v>367</v>
      </c>
      <c r="KME320" s="33" t="s">
        <v>367</v>
      </c>
      <c r="KMF320" s="33" t="s">
        <v>367</v>
      </c>
      <c r="KMG320" s="33" t="s">
        <v>367</v>
      </c>
      <c r="KMH320" s="33" t="s">
        <v>367</v>
      </c>
      <c r="KMI320" s="33" t="s">
        <v>367</v>
      </c>
      <c r="KMJ320" s="33" t="s">
        <v>367</v>
      </c>
      <c r="KMK320" s="33" t="s">
        <v>367</v>
      </c>
      <c r="KML320" s="33" t="s">
        <v>367</v>
      </c>
      <c r="KMM320" s="33" t="s">
        <v>367</v>
      </c>
      <c r="KMN320" s="33" t="s">
        <v>367</v>
      </c>
      <c r="KMO320" s="33" t="s">
        <v>367</v>
      </c>
      <c r="KMP320" s="33" t="s">
        <v>367</v>
      </c>
      <c r="KMQ320" s="33" t="s">
        <v>367</v>
      </c>
      <c r="KMR320" s="33" t="s">
        <v>367</v>
      </c>
      <c r="KMS320" s="33" t="s">
        <v>367</v>
      </c>
      <c r="KMT320" s="33" t="s">
        <v>367</v>
      </c>
      <c r="KMU320" s="33" t="s">
        <v>367</v>
      </c>
      <c r="KMV320" s="33" t="s">
        <v>367</v>
      </c>
      <c r="KMW320" s="33" t="s">
        <v>367</v>
      </c>
      <c r="KMX320" s="33" t="s">
        <v>367</v>
      </c>
      <c r="KMY320" s="33" t="s">
        <v>367</v>
      </c>
      <c r="KMZ320" s="33" t="s">
        <v>367</v>
      </c>
      <c r="KNA320" s="33" t="s">
        <v>367</v>
      </c>
      <c r="KNB320" s="33" t="s">
        <v>367</v>
      </c>
      <c r="KNC320" s="33" t="s">
        <v>367</v>
      </c>
      <c r="KND320" s="33" t="s">
        <v>367</v>
      </c>
      <c r="KNE320" s="33" t="s">
        <v>367</v>
      </c>
      <c r="KNF320" s="33" t="s">
        <v>367</v>
      </c>
      <c r="KNG320" s="33" t="s">
        <v>367</v>
      </c>
      <c r="KNH320" s="33" t="s">
        <v>367</v>
      </c>
      <c r="KNI320" s="33" t="s">
        <v>367</v>
      </c>
      <c r="KNJ320" s="33" t="s">
        <v>367</v>
      </c>
      <c r="KNK320" s="33" t="s">
        <v>367</v>
      </c>
      <c r="KNL320" s="33" t="s">
        <v>367</v>
      </c>
      <c r="KNM320" s="33" t="s">
        <v>367</v>
      </c>
      <c r="KNN320" s="33" t="s">
        <v>367</v>
      </c>
      <c r="KNO320" s="33" t="s">
        <v>367</v>
      </c>
      <c r="KNP320" s="33" t="s">
        <v>367</v>
      </c>
      <c r="KNQ320" s="33" t="s">
        <v>367</v>
      </c>
      <c r="KNR320" s="33" t="s">
        <v>367</v>
      </c>
      <c r="KNS320" s="33" t="s">
        <v>367</v>
      </c>
      <c r="KNT320" s="33" t="s">
        <v>367</v>
      </c>
      <c r="KNU320" s="33" t="s">
        <v>367</v>
      </c>
      <c r="KNV320" s="33" t="s">
        <v>367</v>
      </c>
      <c r="KNW320" s="33" t="s">
        <v>367</v>
      </c>
      <c r="KNX320" s="33" t="s">
        <v>367</v>
      </c>
      <c r="KNY320" s="33" t="s">
        <v>367</v>
      </c>
      <c r="KNZ320" s="33" t="s">
        <v>367</v>
      </c>
      <c r="KOA320" s="33" t="s">
        <v>367</v>
      </c>
      <c r="KOB320" s="33" t="s">
        <v>367</v>
      </c>
      <c r="KOC320" s="33" t="s">
        <v>367</v>
      </c>
      <c r="KOD320" s="33" t="s">
        <v>367</v>
      </c>
      <c r="KOE320" s="33" t="s">
        <v>367</v>
      </c>
      <c r="KOF320" s="33" t="s">
        <v>367</v>
      </c>
      <c r="KOG320" s="33" t="s">
        <v>367</v>
      </c>
      <c r="KOH320" s="33" t="s">
        <v>367</v>
      </c>
      <c r="KOI320" s="33" t="s">
        <v>367</v>
      </c>
      <c r="KOJ320" s="33" t="s">
        <v>367</v>
      </c>
      <c r="KOK320" s="33" t="s">
        <v>367</v>
      </c>
      <c r="KOL320" s="33" t="s">
        <v>367</v>
      </c>
      <c r="KOM320" s="33" t="s">
        <v>367</v>
      </c>
      <c r="KON320" s="33" t="s">
        <v>367</v>
      </c>
      <c r="KOO320" s="33" t="s">
        <v>367</v>
      </c>
      <c r="KOP320" s="33" t="s">
        <v>367</v>
      </c>
      <c r="KOQ320" s="33" t="s">
        <v>367</v>
      </c>
      <c r="KOR320" s="33" t="s">
        <v>367</v>
      </c>
      <c r="KOS320" s="33" t="s">
        <v>367</v>
      </c>
      <c r="KOT320" s="33" t="s">
        <v>367</v>
      </c>
      <c r="KOU320" s="33" t="s">
        <v>367</v>
      </c>
      <c r="KOV320" s="33" t="s">
        <v>367</v>
      </c>
      <c r="KOW320" s="33" t="s">
        <v>367</v>
      </c>
      <c r="KOX320" s="33" t="s">
        <v>367</v>
      </c>
      <c r="KOY320" s="33" t="s">
        <v>367</v>
      </c>
      <c r="KOZ320" s="33" t="s">
        <v>367</v>
      </c>
      <c r="KPA320" s="33" t="s">
        <v>367</v>
      </c>
      <c r="KPB320" s="33" t="s">
        <v>367</v>
      </c>
      <c r="KPC320" s="33" t="s">
        <v>367</v>
      </c>
      <c r="KPD320" s="33" t="s">
        <v>367</v>
      </c>
      <c r="KPE320" s="33" t="s">
        <v>367</v>
      </c>
      <c r="KPF320" s="33" t="s">
        <v>367</v>
      </c>
      <c r="KPG320" s="33" t="s">
        <v>367</v>
      </c>
      <c r="KPH320" s="33" t="s">
        <v>367</v>
      </c>
      <c r="KPI320" s="33" t="s">
        <v>367</v>
      </c>
      <c r="KPJ320" s="33" t="s">
        <v>367</v>
      </c>
      <c r="KPK320" s="33" t="s">
        <v>367</v>
      </c>
      <c r="KPL320" s="33" t="s">
        <v>367</v>
      </c>
      <c r="KPM320" s="33" t="s">
        <v>367</v>
      </c>
      <c r="KPN320" s="33" t="s">
        <v>367</v>
      </c>
      <c r="KPO320" s="33" t="s">
        <v>367</v>
      </c>
      <c r="KPP320" s="33" t="s">
        <v>367</v>
      </c>
      <c r="KPQ320" s="33" t="s">
        <v>367</v>
      </c>
      <c r="KPR320" s="33" t="s">
        <v>367</v>
      </c>
      <c r="KPS320" s="33" t="s">
        <v>367</v>
      </c>
      <c r="KPT320" s="33" t="s">
        <v>367</v>
      </c>
      <c r="KPU320" s="33" t="s">
        <v>367</v>
      </c>
      <c r="KPV320" s="33" t="s">
        <v>367</v>
      </c>
      <c r="KPW320" s="33" t="s">
        <v>367</v>
      </c>
      <c r="KPX320" s="33" t="s">
        <v>367</v>
      </c>
      <c r="KPY320" s="33" t="s">
        <v>367</v>
      </c>
      <c r="KPZ320" s="33" t="s">
        <v>367</v>
      </c>
      <c r="KQA320" s="33" t="s">
        <v>367</v>
      </c>
      <c r="KQB320" s="33" t="s">
        <v>367</v>
      </c>
      <c r="KQC320" s="33" t="s">
        <v>367</v>
      </c>
      <c r="KQD320" s="33" t="s">
        <v>367</v>
      </c>
      <c r="KQE320" s="33" t="s">
        <v>367</v>
      </c>
      <c r="KQF320" s="33" t="s">
        <v>367</v>
      </c>
      <c r="KQG320" s="33" t="s">
        <v>367</v>
      </c>
      <c r="KQH320" s="33" t="s">
        <v>367</v>
      </c>
      <c r="KQI320" s="33" t="s">
        <v>367</v>
      </c>
      <c r="KQJ320" s="33" t="s">
        <v>367</v>
      </c>
      <c r="KQK320" s="33" t="s">
        <v>367</v>
      </c>
      <c r="KQL320" s="33" t="s">
        <v>367</v>
      </c>
      <c r="KQM320" s="33" t="s">
        <v>367</v>
      </c>
      <c r="KQN320" s="33" t="s">
        <v>367</v>
      </c>
      <c r="KQO320" s="33" t="s">
        <v>367</v>
      </c>
      <c r="KQP320" s="33" t="s">
        <v>367</v>
      </c>
      <c r="KQQ320" s="33" t="s">
        <v>367</v>
      </c>
      <c r="KQR320" s="33" t="s">
        <v>367</v>
      </c>
      <c r="KQS320" s="33" t="s">
        <v>367</v>
      </c>
      <c r="KQT320" s="33" t="s">
        <v>367</v>
      </c>
      <c r="KQU320" s="33" t="s">
        <v>367</v>
      </c>
      <c r="KQV320" s="33" t="s">
        <v>367</v>
      </c>
      <c r="KQW320" s="33" t="s">
        <v>367</v>
      </c>
      <c r="KQX320" s="33" t="s">
        <v>367</v>
      </c>
      <c r="KQY320" s="33" t="s">
        <v>367</v>
      </c>
      <c r="KQZ320" s="33" t="s">
        <v>367</v>
      </c>
      <c r="KRA320" s="33" t="s">
        <v>367</v>
      </c>
      <c r="KRB320" s="33" t="s">
        <v>367</v>
      </c>
      <c r="KRC320" s="33" t="s">
        <v>367</v>
      </c>
      <c r="KRD320" s="33" t="s">
        <v>367</v>
      </c>
      <c r="KRE320" s="33" t="s">
        <v>367</v>
      </c>
      <c r="KRF320" s="33" t="s">
        <v>367</v>
      </c>
      <c r="KRG320" s="33" t="s">
        <v>367</v>
      </c>
      <c r="KRH320" s="33" t="s">
        <v>367</v>
      </c>
      <c r="KRI320" s="33" t="s">
        <v>367</v>
      </c>
      <c r="KRJ320" s="33" t="s">
        <v>367</v>
      </c>
      <c r="KRK320" s="33" t="s">
        <v>367</v>
      </c>
      <c r="KRL320" s="33" t="s">
        <v>367</v>
      </c>
      <c r="KRM320" s="33" t="s">
        <v>367</v>
      </c>
      <c r="KRN320" s="33" t="s">
        <v>367</v>
      </c>
      <c r="KRO320" s="33" t="s">
        <v>367</v>
      </c>
      <c r="KRP320" s="33" t="s">
        <v>367</v>
      </c>
      <c r="KRQ320" s="33" t="s">
        <v>367</v>
      </c>
      <c r="KRR320" s="33" t="s">
        <v>367</v>
      </c>
      <c r="KRS320" s="33" t="s">
        <v>367</v>
      </c>
      <c r="KRT320" s="33" t="s">
        <v>367</v>
      </c>
      <c r="KRU320" s="33" t="s">
        <v>367</v>
      </c>
      <c r="KRV320" s="33" t="s">
        <v>367</v>
      </c>
      <c r="KRW320" s="33" t="s">
        <v>367</v>
      </c>
      <c r="KRX320" s="33" t="s">
        <v>367</v>
      </c>
      <c r="KRY320" s="33" t="s">
        <v>367</v>
      </c>
      <c r="KRZ320" s="33" t="s">
        <v>367</v>
      </c>
      <c r="KSA320" s="33" t="s">
        <v>367</v>
      </c>
      <c r="KSB320" s="33" t="s">
        <v>367</v>
      </c>
      <c r="KSC320" s="33" t="s">
        <v>367</v>
      </c>
      <c r="KSD320" s="33" t="s">
        <v>367</v>
      </c>
      <c r="KSE320" s="33" t="s">
        <v>367</v>
      </c>
      <c r="KSF320" s="33" t="s">
        <v>367</v>
      </c>
      <c r="KSG320" s="33" t="s">
        <v>367</v>
      </c>
      <c r="KSH320" s="33" t="s">
        <v>367</v>
      </c>
      <c r="KSI320" s="33" t="s">
        <v>367</v>
      </c>
      <c r="KSJ320" s="33" t="s">
        <v>367</v>
      </c>
      <c r="KSK320" s="33" t="s">
        <v>367</v>
      </c>
      <c r="KSL320" s="33" t="s">
        <v>367</v>
      </c>
      <c r="KSM320" s="33" t="s">
        <v>367</v>
      </c>
      <c r="KSN320" s="33" t="s">
        <v>367</v>
      </c>
      <c r="KSO320" s="33" t="s">
        <v>367</v>
      </c>
      <c r="KSP320" s="33" t="s">
        <v>367</v>
      </c>
      <c r="KSQ320" s="33" t="s">
        <v>367</v>
      </c>
      <c r="KSR320" s="33" t="s">
        <v>367</v>
      </c>
      <c r="KSS320" s="33" t="s">
        <v>367</v>
      </c>
      <c r="KST320" s="33" t="s">
        <v>367</v>
      </c>
      <c r="KSU320" s="33" t="s">
        <v>367</v>
      </c>
      <c r="KSV320" s="33" t="s">
        <v>367</v>
      </c>
      <c r="KSW320" s="33" t="s">
        <v>367</v>
      </c>
      <c r="KSX320" s="33" t="s">
        <v>367</v>
      </c>
      <c r="KSY320" s="33" t="s">
        <v>367</v>
      </c>
      <c r="KSZ320" s="33" t="s">
        <v>367</v>
      </c>
      <c r="KTA320" s="33" t="s">
        <v>367</v>
      </c>
      <c r="KTB320" s="33" t="s">
        <v>367</v>
      </c>
      <c r="KTC320" s="33" t="s">
        <v>367</v>
      </c>
      <c r="KTD320" s="33" t="s">
        <v>367</v>
      </c>
      <c r="KTE320" s="33" t="s">
        <v>367</v>
      </c>
      <c r="KTF320" s="33" t="s">
        <v>367</v>
      </c>
      <c r="KTG320" s="33" t="s">
        <v>367</v>
      </c>
      <c r="KTH320" s="33" t="s">
        <v>367</v>
      </c>
      <c r="KTI320" s="33" t="s">
        <v>367</v>
      </c>
      <c r="KTJ320" s="33" t="s">
        <v>367</v>
      </c>
      <c r="KTK320" s="33" t="s">
        <v>367</v>
      </c>
      <c r="KTL320" s="33" t="s">
        <v>367</v>
      </c>
      <c r="KTM320" s="33" t="s">
        <v>367</v>
      </c>
      <c r="KTN320" s="33" t="s">
        <v>367</v>
      </c>
      <c r="KTO320" s="33" t="s">
        <v>367</v>
      </c>
      <c r="KTP320" s="33" t="s">
        <v>367</v>
      </c>
      <c r="KTQ320" s="33" t="s">
        <v>367</v>
      </c>
      <c r="KTR320" s="33" t="s">
        <v>367</v>
      </c>
      <c r="KTS320" s="33" t="s">
        <v>367</v>
      </c>
      <c r="KTT320" s="33" t="s">
        <v>367</v>
      </c>
      <c r="KTU320" s="33" t="s">
        <v>367</v>
      </c>
      <c r="KTV320" s="33" t="s">
        <v>367</v>
      </c>
      <c r="KTW320" s="33" t="s">
        <v>367</v>
      </c>
      <c r="KTX320" s="33" t="s">
        <v>367</v>
      </c>
      <c r="KTY320" s="33" t="s">
        <v>367</v>
      </c>
      <c r="KTZ320" s="33" t="s">
        <v>367</v>
      </c>
      <c r="KUA320" s="33" t="s">
        <v>367</v>
      </c>
      <c r="KUB320" s="33" t="s">
        <v>367</v>
      </c>
      <c r="KUC320" s="33" t="s">
        <v>367</v>
      </c>
      <c r="KUD320" s="33" t="s">
        <v>367</v>
      </c>
      <c r="KUE320" s="33" t="s">
        <v>367</v>
      </c>
      <c r="KUF320" s="33" t="s">
        <v>367</v>
      </c>
      <c r="KUG320" s="33" t="s">
        <v>367</v>
      </c>
      <c r="KUH320" s="33" t="s">
        <v>367</v>
      </c>
      <c r="KUI320" s="33" t="s">
        <v>367</v>
      </c>
      <c r="KUJ320" s="33" t="s">
        <v>367</v>
      </c>
      <c r="KUK320" s="33" t="s">
        <v>367</v>
      </c>
      <c r="KUL320" s="33" t="s">
        <v>367</v>
      </c>
      <c r="KUM320" s="33" t="s">
        <v>367</v>
      </c>
      <c r="KUN320" s="33" t="s">
        <v>367</v>
      </c>
      <c r="KUO320" s="33" t="s">
        <v>367</v>
      </c>
      <c r="KUP320" s="33" t="s">
        <v>367</v>
      </c>
      <c r="KUQ320" s="33" t="s">
        <v>367</v>
      </c>
      <c r="KUR320" s="33" t="s">
        <v>367</v>
      </c>
      <c r="KUS320" s="33" t="s">
        <v>367</v>
      </c>
      <c r="KUT320" s="33" t="s">
        <v>367</v>
      </c>
      <c r="KUU320" s="33" t="s">
        <v>367</v>
      </c>
      <c r="KUV320" s="33" t="s">
        <v>367</v>
      </c>
      <c r="KUW320" s="33" t="s">
        <v>367</v>
      </c>
      <c r="KUX320" s="33" t="s">
        <v>367</v>
      </c>
      <c r="KUY320" s="33" t="s">
        <v>367</v>
      </c>
      <c r="KUZ320" s="33" t="s">
        <v>367</v>
      </c>
      <c r="KVA320" s="33" t="s">
        <v>367</v>
      </c>
      <c r="KVB320" s="33" t="s">
        <v>367</v>
      </c>
      <c r="KVC320" s="33" t="s">
        <v>367</v>
      </c>
      <c r="KVD320" s="33" t="s">
        <v>367</v>
      </c>
      <c r="KVE320" s="33" t="s">
        <v>367</v>
      </c>
      <c r="KVF320" s="33" t="s">
        <v>367</v>
      </c>
      <c r="KVG320" s="33" t="s">
        <v>367</v>
      </c>
      <c r="KVH320" s="33" t="s">
        <v>367</v>
      </c>
      <c r="KVI320" s="33" t="s">
        <v>367</v>
      </c>
      <c r="KVJ320" s="33" t="s">
        <v>367</v>
      </c>
      <c r="KVK320" s="33" t="s">
        <v>367</v>
      </c>
      <c r="KVL320" s="33" t="s">
        <v>367</v>
      </c>
      <c r="KVM320" s="33" t="s">
        <v>367</v>
      </c>
      <c r="KVN320" s="33" t="s">
        <v>367</v>
      </c>
      <c r="KVO320" s="33" t="s">
        <v>367</v>
      </c>
      <c r="KVP320" s="33" t="s">
        <v>367</v>
      </c>
      <c r="KVQ320" s="33" t="s">
        <v>367</v>
      </c>
      <c r="KVR320" s="33" t="s">
        <v>367</v>
      </c>
      <c r="KVS320" s="33" t="s">
        <v>367</v>
      </c>
      <c r="KVT320" s="33" t="s">
        <v>367</v>
      </c>
      <c r="KVU320" s="33" t="s">
        <v>367</v>
      </c>
      <c r="KVV320" s="33" t="s">
        <v>367</v>
      </c>
      <c r="KVW320" s="33" t="s">
        <v>367</v>
      </c>
      <c r="KVX320" s="33" t="s">
        <v>367</v>
      </c>
      <c r="KVY320" s="33" t="s">
        <v>367</v>
      </c>
      <c r="KVZ320" s="33" t="s">
        <v>367</v>
      </c>
      <c r="KWA320" s="33" t="s">
        <v>367</v>
      </c>
      <c r="KWB320" s="33" t="s">
        <v>367</v>
      </c>
      <c r="KWC320" s="33" t="s">
        <v>367</v>
      </c>
      <c r="KWD320" s="33" t="s">
        <v>367</v>
      </c>
      <c r="KWE320" s="33" t="s">
        <v>367</v>
      </c>
      <c r="KWF320" s="33" t="s">
        <v>367</v>
      </c>
      <c r="KWG320" s="33" t="s">
        <v>367</v>
      </c>
      <c r="KWH320" s="33" t="s">
        <v>367</v>
      </c>
      <c r="KWI320" s="33" t="s">
        <v>367</v>
      </c>
      <c r="KWJ320" s="33" t="s">
        <v>367</v>
      </c>
      <c r="KWK320" s="33" t="s">
        <v>367</v>
      </c>
      <c r="KWL320" s="33" t="s">
        <v>367</v>
      </c>
      <c r="KWM320" s="33" t="s">
        <v>367</v>
      </c>
      <c r="KWN320" s="33" t="s">
        <v>367</v>
      </c>
      <c r="KWO320" s="33" t="s">
        <v>367</v>
      </c>
      <c r="KWP320" s="33" t="s">
        <v>367</v>
      </c>
      <c r="KWQ320" s="33" t="s">
        <v>367</v>
      </c>
      <c r="KWR320" s="33" t="s">
        <v>367</v>
      </c>
      <c r="KWS320" s="33" t="s">
        <v>367</v>
      </c>
      <c r="KWT320" s="33" t="s">
        <v>367</v>
      </c>
      <c r="KWU320" s="33" t="s">
        <v>367</v>
      </c>
      <c r="KWV320" s="33" t="s">
        <v>367</v>
      </c>
      <c r="KWW320" s="33" t="s">
        <v>367</v>
      </c>
      <c r="KWX320" s="33" t="s">
        <v>367</v>
      </c>
      <c r="KWY320" s="33" t="s">
        <v>367</v>
      </c>
      <c r="KWZ320" s="33" t="s">
        <v>367</v>
      </c>
      <c r="KXA320" s="33" t="s">
        <v>367</v>
      </c>
      <c r="KXB320" s="33" t="s">
        <v>367</v>
      </c>
      <c r="KXC320" s="33" t="s">
        <v>367</v>
      </c>
      <c r="KXD320" s="33" t="s">
        <v>367</v>
      </c>
      <c r="KXE320" s="33" t="s">
        <v>367</v>
      </c>
      <c r="KXF320" s="33" t="s">
        <v>367</v>
      </c>
      <c r="KXG320" s="33" t="s">
        <v>367</v>
      </c>
      <c r="KXH320" s="33" t="s">
        <v>367</v>
      </c>
      <c r="KXI320" s="33" t="s">
        <v>367</v>
      </c>
      <c r="KXJ320" s="33" t="s">
        <v>367</v>
      </c>
      <c r="KXK320" s="33" t="s">
        <v>367</v>
      </c>
      <c r="KXL320" s="33" t="s">
        <v>367</v>
      </c>
      <c r="KXM320" s="33" t="s">
        <v>367</v>
      </c>
      <c r="KXN320" s="33" t="s">
        <v>367</v>
      </c>
      <c r="KXO320" s="33" t="s">
        <v>367</v>
      </c>
      <c r="KXP320" s="33" t="s">
        <v>367</v>
      </c>
      <c r="KXQ320" s="33" t="s">
        <v>367</v>
      </c>
      <c r="KXR320" s="33" t="s">
        <v>367</v>
      </c>
      <c r="KXS320" s="33" t="s">
        <v>367</v>
      </c>
      <c r="KXT320" s="33" t="s">
        <v>367</v>
      </c>
      <c r="KXU320" s="33" t="s">
        <v>367</v>
      </c>
      <c r="KXV320" s="33" t="s">
        <v>367</v>
      </c>
      <c r="KXW320" s="33" t="s">
        <v>367</v>
      </c>
      <c r="KXX320" s="33" t="s">
        <v>367</v>
      </c>
      <c r="KXY320" s="33" t="s">
        <v>367</v>
      </c>
      <c r="KXZ320" s="33" t="s">
        <v>367</v>
      </c>
      <c r="KYA320" s="33" t="s">
        <v>367</v>
      </c>
      <c r="KYB320" s="33" t="s">
        <v>367</v>
      </c>
      <c r="KYC320" s="33" t="s">
        <v>367</v>
      </c>
      <c r="KYD320" s="33" t="s">
        <v>367</v>
      </c>
      <c r="KYE320" s="33" t="s">
        <v>367</v>
      </c>
      <c r="KYF320" s="33" t="s">
        <v>367</v>
      </c>
      <c r="KYG320" s="33" t="s">
        <v>367</v>
      </c>
      <c r="KYH320" s="33" t="s">
        <v>367</v>
      </c>
      <c r="KYI320" s="33" t="s">
        <v>367</v>
      </c>
      <c r="KYJ320" s="33" t="s">
        <v>367</v>
      </c>
      <c r="KYK320" s="33" t="s">
        <v>367</v>
      </c>
      <c r="KYL320" s="33" t="s">
        <v>367</v>
      </c>
      <c r="KYM320" s="33" t="s">
        <v>367</v>
      </c>
      <c r="KYN320" s="33" t="s">
        <v>367</v>
      </c>
      <c r="KYO320" s="33" t="s">
        <v>367</v>
      </c>
      <c r="KYP320" s="33" t="s">
        <v>367</v>
      </c>
      <c r="KYQ320" s="33" t="s">
        <v>367</v>
      </c>
      <c r="KYR320" s="33" t="s">
        <v>367</v>
      </c>
      <c r="KYS320" s="33" t="s">
        <v>367</v>
      </c>
      <c r="KYT320" s="33" t="s">
        <v>367</v>
      </c>
      <c r="KYU320" s="33" t="s">
        <v>367</v>
      </c>
      <c r="KYV320" s="33" t="s">
        <v>367</v>
      </c>
      <c r="KYW320" s="33" t="s">
        <v>367</v>
      </c>
      <c r="KYX320" s="33" t="s">
        <v>367</v>
      </c>
      <c r="KYY320" s="33" t="s">
        <v>367</v>
      </c>
      <c r="KYZ320" s="33" t="s">
        <v>367</v>
      </c>
      <c r="KZA320" s="33" t="s">
        <v>367</v>
      </c>
      <c r="KZB320" s="33" t="s">
        <v>367</v>
      </c>
      <c r="KZC320" s="33" t="s">
        <v>367</v>
      </c>
      <c r="KZD320" s="33" t="s">
        <v>367</v>
      </c>
      <c r="KZE320" s="33" t="s">
        <v>367</v>
      </c>
      <c r="KZF320" s="33" t="s">
        <v>367</v>
      </c>
      <c r="KZG320" s="33" t="s">
        <v>367</v>
      </c>
      <c r="KZH320" s="33" t="s">
        <v>367</v>
      </c>
      <c r="KZI320" s="33" t="s">
        <v>367</v>
      </c>
      <c r="KZJ320" s="33" t="s">
        <v>367</v>
      </c>
      <c r="KZK320" s="33" t="s">
        <v>367</v>
      </c>
      <c r="KZL320" s="33" t="s">
        <v>367</v>
      </c>
      <c r="KZM320" s="33" t="s">
        <v>367</v>
      </c>
      <c r="KZN320" s="33" t="s">
        <v>367</v>
      </c>
      <c r="KZO320" s="33" t="s">
        <v>367</v>
      </c>
      <c r="KZP320" s="33" t="s">
        <v>367</v>
      </c>
      <c r="KZQ320" s="33" t="s">
        <v>367</v>
      </c>
      <c r="KZR320" s="33" t="s">
        <v>367</v>
      </c>
      <c r="KZS320" s="33" t="s">
        <v>367</v>
      </c>
      <c r="KZT320" s="33" t="s">
        <v>367</v>
      </c>
      <c r="KZU320" s="33" t="s">
        <v>367</v>
      </c>
      <c r="KZV320" s="33" t="s">
        <v>367</v>
      </c>
      <c r="KZW320" s="33" t="s">
        <v>367</v>
      </c>
      <c r="KZX320" s="33" t="s">
        <v>367</v>
      </c>
      <c r="KZY320" s="33" t="s">
        <v>367</v>
      </c>
      <c r="KZZ320" s="33" t="s">
        <v>367</v>
      </c>
      <c r="LAA320" s="33" t="s">
        <v>367</v>
      </c>
      <c r="LAB320" s="33" t="s">
        <v>367</v>
      </c>
      <c r="LAC320" s="33" t="s">
        <v>367</v>
      </c>
      <c r="LAD320" s="33" t="s">
        <v>367</v>
      </c>
      <c r="LAE320" s="33" t="s">
        <v>367</v>
      </c>
      <c r="LAF320" s="33" t="s">
        <v>367</v>
      </c>
      <c r="LAG320" s="33" t="s">
        <v>367</v>
      </c>
      <c r="LAH320" s="33" t="s">
        <v>367</v>
      </c>
      <c r="LAI320" s="33" t="s">
        <v>367</v>
      </c>
      <c r="LAJ320" s="33" t="s">
        <v>367</v>
      </c>
      <c r="LAK320" s="33" t="s">
        <v>367</v>
      </c>
      <c r="LAL320" s="33" t="s">
        <v>367</v>
      </c>
      <c r="LAM320" s="33" t="s">
        <v>367</v>
      </c>
      <c r="LAN320" s="33" t="s">
        <v>367</v>
      </c>
      <c r="LAO320" s="33" t="s">
        <v>367</v>
      </c>
      <c r="LAP320" s="33" t="s">
        <v>367</v>
      </c>
      <c r="LAQ320" s="33" t="s">
        <v>367</v>
      </c>
      <c r="LAR320" s="33" t="s">
        <v>367</v>
      </c>
      <c r="LAS320" s="33" t="s">
        <v>367</v>
      </c>
      <c r="LAT320" s="33" t="s">
        <v>367</v>
      </c>
      <c r="LAU320" s="33" t="s">
        <v>367</v>
      </c>
      <c r="LAV320" s="33" t="s">
        <v>367</v>
      </c>
      <c r="LAW320" s="33" t="s">
        <v>367</v>
      </c>
      <c r="LAX320" s="33" t="s">
        <v>367</v>
      </c>
      <c r="LAY320" s="33" t="s">
        <v>367</v>
      </c>
      <c r="LAZ320" s="33" t="s">
        <v>367</v>
      </c>
      <c r="LBA320" s="33" t="s">
        <v>367</v>
      </c>
      <c r="LBB320" s="33" t="s">
        <v>367</v>
      </c>
      <c r="LBC320" s="33" t="s">
        <v>367</v>
      </c>
      <c r="LBD320" s="33" t="s">
        <v>367</v>
      </c>
      <c r="LBE320" s="33" t="s">
        <v>367</v>
      </c>
      <c r="LBF320" s="33" t="s">
        <v>367</v>
      </c>
      <c r="LBG320" s="33" t="s">
        <v>367</v>
      </c>
      <c r="LBH320" s="33" t="s">
        <v>367</v>
      </c>
      <c r="LBI320" s="33" t="s">
        <v>367</v>
      </c>
      <c r="LBJ320" s="33" t="s">
        <v>367</v>
      </c>
      <c r="LBK320" s="33" t="s">
        <v>367</v>
      </c>
      <c r="LBL320" s="33" t="s">
        <v>367</v>
      </c>
      <c r="LBM320" s="33" t="s">
        <v>367</v>
      </c>
      <c r="LBN320" s="33" t="s">
        <v>367</v>
      </c>
      <c r="LBO320" s="33" t="s">
        <v>367</v>
      </c>
      <c r="LBP320" s="33" t="s">
        <v>367</v>
      </c>
      <c r="LBQ320" s="33" t="s">
        <v>367</v>
      </c>
      <c r="LBR320" s="33" t="s">
        <v>367</v>
      </c>
      <c r="LBS320" s="33" t="s">
        <v>367</v>
      </c>
      <c r="LBT320" s="33" t="s">
        <v>367</v>
      </c>
      <c r="LBU320" s="33" t="s">
        <v>367</v>
      </c>
      <c r="LBV320" s="33" t="s">
        <v>367</v>
      </c>
      <c r="LBW320" s="33" t="s">
        <v>367</v>
      </c>
      <c r="LBX320" s="33" t="s">
        <v>367</v>
      </c>
      <c r="LBY320" s="33" t="s">
        <v>367</v>
      </c>
      <c r="LBZ320" s="33" t="s">
        <v>367</v>
      </c>
      <c r="LCA320" s="33" t="s">
        <v>367</v>
      </c>
      <c r="LCB320" s="33" t="s">
        <v>367</v>
      </c>
      <c r="LCC320" s="33" t="s">
        <v>367</v>
      </c>
      <c r="LCD320" s="33" t="s">
        <v>367</v>
      </c>
      <c r="LCE320" s="33" t="s">
        <v>367</v>
      </c>
      <c r="LCF320" s="33" t="s">
        <v>367</v>
      </c>
      <c r="LCG320" s="33" t="s">
        <v>367</v>
      </c>
      <c r="LCH320" s="33" t="s">
        <v>367</v>
      </c>
      <c r="LCI320" s="33" t="s">
        <v>367</v>
      </c>
      <c r="LCJ320" s="33" t="s">
        <v>367</v>
      </c>
      <c r="LCK320" s="33" t="s">
        <v>367</v>
      </c>
      <c r="LCL320" s="33" t="s">
        <v>367</v>
      </c>
      <c r="LCM320" s="33" t="s">
        <v>367</v>
      </c>
      <c r="LCN320" s="33" t="s">
        <v>367</v>
      </c>
      <c r="LCO320" s="33" t="s">
        <v>367</v>
      </c>
      <c r="LCP320" s="33" t="s">
        <v>367</v>
      </c>
      <c r="LCQ320" s="33" t="s">
        <v>367</v>
      </c>
      <c r="LCR320" s="33" t="s">
        <v>367</v>
      </c>
      <c r="LCS320" s="33" t="s">
        <v>367</v>
      </c>
      <c r="LCT320" s="33" t="s">
        <v>367</v>
      </c>
      <c r="LCU320" s="33" t="s">
        <v>367</v>
      </c>
      <c r="LCV320" s="33" t="s">
        <v>367</v>
      </c>
      <c r="LCW320" s="33" t="s">
        <v>367</v>
      </c>
      <c r="LCX320" s="33" t="s">
        <v>367</v>
      </c>
      <c r="LCY320" s="33" t="s">
        <v>367</v>
      </c>
      <c r="LCZ320" s="33" t="s">
        <v>367</v>
      </c>
      <c r="LDA320" s="33" t="s">
        <v>367</v>
      </c>
      <c r="LDB320" s="33" t="s">
        <v>367</v>
      </c>
      <c r="LDC320" s="33" t="s">
        <v>367</v>
      </c>
      <c r="LDD320" s="33" t="s">
        <v>367</v>
      </c>
      <c r="LDE320" s="33" t="s">
        <v>367</v>
      </c>
      <c r="LDF320" s="33" t="s">
        <v>367</v>
      </c>
      <c r="LDG320" s="33" t="s">
        <v>367</v>
      </c>
      <c r="LDH320" s="33" t="s">
        <v>367</v>
      </c>
      <c r="LDI320" s="33" t="s">
        <v>367</v>
      </c>
      <c r="LDJ320" s="33" t="s">
        <v>367</v>
      </c>
      <c r="LDK320" s="33" t="s">
        <v>367</v>
      </c>
      <c r="LDL320" s="33" t="s">
        <v>367</v>
      </c>
      <c r="LDM320" s="33" t="s">
        <v>367</v>
      </c>
      <c r="LDN320" s="33" t="s">
        <v>367</v>
      </c>
      <c r="LDO320" s="33" t="s">
        <v>367</v>
      </c>
      <c r="LDP320" s="33" t="s">
        <v>367</v>
      </c>
      <c r="LDQ320" s="33" t="s">
        <v>367</v>
      </c>
      <c r="LDR320" s="33" t="s">
        <v>367</v>
      </c>
      <c r="LDS320" s="33" t="s">
        <v>367</v>
      </c>
      <c r="LDT320" s="33" t="s">
        <v>367</v>
      </c>
      <c r="LDU320" s="33" t="s">
        <v>367</v>
      </c>
      <c r="LDV320" s="33" t="s">
        <v>367</v>
      </c>
      <c r="LDW320" s="33" t="s">
        <v>367</v>
      </c>
      <c r="LDX320" s="33" t="s">
        <v>367</v>
      </c>
      <c r="LDY320" s="33" t="s">
        <v>367</v>
      </c>
      <c r="LDZ320" s="33" t="s">
        <v>367</v>
      </c>
      <c r="LEA320" s="33" t="s">
        <v>367</v>
      </c>
      <c r="LEB320" s="33" t="s">
        <v>367</v>
      </c>
      <c r="LEC320" s="33" t="s">
        <v>367</v>
      </c>
      <c r="LED320" s="33" t="s">
        <v>367</v>
      </c>
      <c r="LEE320" s="33" t="s">
        <v>367</v>
      </c>
      <c r="LEF320" s="33" t="s">
        <v>367</v>
      </c>
      <c r="LEG320" s="33" t="s">
        <v>367</v>
      </c>
      <c r="LEH320" s="33" t="s">
        <v>367</v>
      </c>
      <c r="LEI320" s="33" t="s">
        <v>367</v>
      </c>
      <c r="LEJ320" s="33" t="s">
        <v>367</v>
      </c>
      <c r="LEK320" s="33" t="s">
        <v>367</v>
      </c>
      <c r="LEL320" s="33" t="s">
        <v>367</v>
      </c>
      <c r="LEM320" s="33" t="s">
        <v>367</v>
      </c>
      <c r="LEN320" s="33" t="s">
        <v>367</v>
      </c>
      <c r="LEO320" s="33" t="s">
        <v>367</v>
      </c>
      <c r="LEP320" s="33" t="s">
        <v>367</v>
      </c>
      <c r="LEQ320" s="33" t="s">
        <v>367</v>
      </c>
      <c r="LER320" s="33" t="s">
        <v>367</v>
      </c>
      <c r="LES320" s="33" t="s">
        <v>367</v>
      </c>
      <c r="LET320" s="33" t="s">
        <v>367</v>
      </c>
      <c r="LEU320" s="33" t="s">
        <v>367</v>
      </c>
      <c r="LEV320" s="33" t="s">
        <v>367</v>
      </c>
      <c r="LEW320" s="33" t="s">
        <v>367</v>
      </c>
      <c r="LEX320" s="33" t="s">
        <v>367</v>
      </c>
      <c r="LEY320" s="33" t="s">
        <v>367</v>
      </c>
      <c r="LEZ320" s="33" t="s">
        <v>367</v>
      </c>
      <c r="LFA320" s="33" t="s">
        <v>367</v>
      </c>
      <c r="LFB320" s="33" t="s">
        <v>367</v>
      </c>
      <c r="LFC320" s="33" t="s">
        <v>367</v>
      </c>
      <c r="LFD320" s="33" t="s">
        <v>367</v>
      </c>
      <c r="LFE320" s="33" t="s">
        <v>367</v>
      </c>
      <c r="LFF320" s="33" t="s">
        <v>367</v>
      </c>
      <c r="LFG320" s="33" t="s">
        <v>367</v>
      </c>
      <c r="LFH320" s="33" t="s">
        <v>367</v>
      </c>
      <c r="LFI320" s="33" t="s">
        <v>367</v>
      </c>
      <c r="LFJ320" s="33" t="s">
        <v>367</v>
      </c>
      <c r="LFK320" s="33" t="s">
        <v>367</v>
      </c>
      <c r="LFL320" s="33" t="s">
        <v>367</v>
      </c>
      <c r="LFM320" s="33" t="s">
        <v>367</v>
      </c>
      <c r="LFN320" s="33" t="s">
        <v>367</v>
      </c>
      <c r="LFO320" s="33" t="s">
        <v>367</v>
      </c>
      <c r="LFP320" s="33" t="s">
        <v>367</v>
      </c>
      <c r="LFQ320" s="33" t="s">
        <v>367</v>
      </c>
      <c r="LFR320" s="33" t="s">
        <v>367</v>
      </c>
      <c r="LFS320" s="33" t="s">
        <v>367</v>
      </c>
      <c r="LFT320" s="33" t="s">
        <v>367</v>
      </c>
      <c r="LFU320" s="33" t="s">
        <v>367</v>
      </c>
      <c r="LFV320" s="33" t="s">
        <v>367</v>
      </c>
      <c r="LFW320" s="33" t="s">
        <v>367</v>
      </c>
      <c r="LFX320" s="33" t="s">
        <v>367</v>
      </c>
      <c r="LFY320" s="33" t="s">
        <v>367</v>
      </c>
      <c r="LFZ320" s="33" t="s">
        <v>367</v>
      </c>
      <c r="LGA320" s="33" t="s">
        <v>367</v>
      </c>
      <c r="LGB320" s="33" t="s">
        <v>367</v>
      </c>
      <c r="LGC320" s="33" t="s">
        <v>367</v>
      </c>
      <c r="LGD320" s="33" t="s">
        <v>367</v>
      </c>
      <c r="LGE320" s="33" t="s">
        <v>367</v>
      </c>
      <c r="LGF320" s="33" t="s">
        <v>367</v>
      </c>
      <c r="LGG320" s="33" t="s">
        <v>367</v>
      </c>
      <c r="LGH320" s="33" t="s">
        <v>367</v>
      </c>
      <c r="LGI320" s="33" t="s">
        <v>367</v>
      </c>
      <c r="LGJ320" s="33" t="s">
        <v>367</v>
      </c>
      <c r="LGK320" s="33" t="s">
        <v>367</v>
      </c>
      <c r="LGL320" s="33" t="s">
        <v>367</v>
      </c>
      <c r="LGM320" s="33" t="s">
        <v>367</v>
      </c>
      <c r="LGN320" s="33" t="s">
        <v>367</v>
      </c>
      <c r="LGO320" s="33" t="s">
        <v>367</v>
      </c>
      <c r="LGP320" s="33" t="s">
        <v>367</v>
      </c>
      <c r="LGQ320" s="33" t="s">
        <v>367</v>
      </c>
      <c r="LGR320" s="33" t="s">
        <v>367</v>
      </c>
      <c r="LGS320" s="33" t="s">
        <v>367</v>
      </c>
      <c r="LGT320" s="33" t="s">
        <v>367</v>
      </c>
      <c r="LGU320" s="33" t="s">
        <v>367</v>
      </c>
      <c r="LGV320" s="33" t="s">
        <v>367</v>
      </c>
      <c r="LGW320" s="33" t="s">
        <v>367</v>
      </c>
      <c r="LGX320" s="33" t="s">
        <v>367</v>
      </c>
      <c r="LGY320" s="33" t="s">
        <v>367</v>
      </c>
      <c r="LGZ320" s="33" t="s">
        <v>367</v>
      </c>
      <c r="LHA320" s="33" t="s">
        <v>367</v>
      </c>
      <c r="LHB320" s="33" t="s">
        <v>367</v>
      </c>
      <c r="LHC320" s="33" t="s">
        <v>367</v>
      </c>
      <c r="LHD320" s="33" t="s">
        <v>367</v>
      </c>
      <c r="LHE320" s="33" t="s">
        <v>367</v>
      </c>
      <c r="LHF320" s="33" t="s">
        <v>367</v>
      </c>
      <c r="LHG320" s="33" t="s">
        <v>367</v>
      </c>
      <c r="LHH320" s="33" t="s">
        <v>367</v>
      </c>
      <c r="LHI320" s="33" t="s">
        <v>367</v>
      </c>
      <c r="LHJ320" s="33" t="s">
        <v>367</v>
      </c>
      <c r="LHK320" s="33" t="s">
        <v>367</v>
      </c>
      <c r="LHL320" s="33" t="s">
        <v>367</v>
      </c>
      <c r="LHM320" s="33" t="s">
        <v>367</v>
      </c>
      <c r="LHN320" s="33" t="s">
        <v>367</v>
      </c>
      <c r="LHO320" s="33" t="s">
        <v>367</v>
      </c>
      <c r="LHP320" s="33" t="s">
        <v>367</v>
      </c>
      <c r="LHQ320" s="33" t="s">
        <v>367</v>
      </c>
      <c r="LHR320" s="33" t="s">
        <v>367</v>
      </c>
      <c r="LHS320" s="33" t="s">
        <v>367</v>
      </c>
      <c r="LHT320" s="33" t="s">
        <v>367</v>
      </c>
      <c r="LHU320" s="33" t="s">
        <v>367</v>
      </c>
      <c r="LHV320" s="33" t="s">
        <v>367</v>
      </c>
      <c r="LHW320" s="33" t="s">
        <v>367</v>
      </c>
      <c r="LHX320" s="33" t="s">
        <v>367</v>
      </c>
      <c r="LHY320" s="33" t="s">
        <v>367</v>
      </c>
      <c r="LHZ320" s="33" t="s">
        <v>367</v>
      </c>
      <c r="LIA320" s="33" t="s">
        <v>367</v>
      </c>
      <c r="LIB320" s="33" t="s">
        <v>367</v>
      </c>
      <c r="LIC320" s="33" t="s">
        <v>367</v>
      </c>
      <c r="LID320" s="33" t="s">
        <v>367</v>
      </c>
      <c r="LIE320" s="33" t="s">
        <v>367</v>
      </c>
      <c r="LIF320" s="33" t="s">
        <v>367</v>
      </c>
      <c r="LIG320" s="33" t="s">
        <v>367</v>
      </c>
      <c r="LIH320" s="33" t="s">
        <v>367</v>
      </c>
      <c r="LII320" s="33" t="s">
        <v>367</v>
      </c>
      <c r="LIJ320" s="33" t="s">
        <v>367</v>
      </c>
      <c r="LIK320" s="33" t="s">
        <v>367</v>
      </c>
      <c r="LIL320" s="33" t="s">
        <v>367</v>
      </c>
      <c r="LIM320" s="33" t="s">
        <v>367</v>
      </c>
      <c r="LIN320" s="33" t="s">
        <v>367</v>
      </c>
      <c r="LIO320" s="33" t="s">
        <v>367</v>
      </c>
      <c r="LIP320" s="33" t="s">
        <v>367</v>
      </c>
      <c r="LIQ320" s="33" t="s">
        <v>367</v>
      </c>
      <c r="LIR320" s="33" t="s">
        <v>367</v>
      </c>
      <c r="LIS320" s="33" t="s">
        <v>367</v>
      </c>
      <c r="LIT320" s="33" t="s">
        <v>367</v>
      </c>
      <c r="LIU320" s="33" t="s">
        <v>367</v>
      </c>
      <c r="LIV320" s="33" t="s">
        <v>367</v>
      </c>
      <c r="LIW320" s="33" t="s">
        <v>367</v>
      </c>
      <c r="LIX320" s="33" t="s">
        <v>367</v>
      </c>
      <c r="LIY320" s="33" t="s">
        <v>367</v>
      </c>
      <c r="LIZ320" s="33" t="s">
        <v>367</v>
      </c>
      <c r="LJA320" s="33" t="s">
        <v>367</v>
      </c>
      <c r="LJB320" s="33" t="s">
        <v>367</v>
      </c>
      <c r="LJC320" s="33" t="s">
        <v>367</v>
      </c>
      <c r="LJD320" s="33" t="s">
        <v>367</v>
      </c>
      <c r="LJE320" s="33" t="s">
        <v>367</v>
      </c>
      <c r="LJF320" s="33" t="s">
        <v>367</v>
      </c>
      <c r="LJG320" s="33" t="s">
        <v>367</v>
      </c>
      <c r="LJH320" s="33" t="s">
        <v>367</v>
      </c>
      <c r="LJI320" s="33" t="s">
        <v>367</v>
      </c>
      <c r="LJJ320" s="33" t="s">
        <v>367</v>
      </c>
      <c r="LJK320" s="33" t="s">
        <v>367</v>
      </c>
      <c r="LJL320" s="33" t="s">
        <v>367</v>
      </c>
      <c r="LJM320" s="33" t="s">
        <v>367</v>
      </c>
      <c r="LJN320" s="33" t="s">
        <v>367</v>
      </c>
      <c r="LJO320" s="33" t="s">
        <v>367</v>
      </c>
      <c r="LJP320" s="33" t="s">
        <v>367</v>
      </c>
      <c r="LJQ320" s="33" t="s">
        <v>367</v>
      </c>
      <c r="LJR320" s="33" t="s">
        <v>367</v>
      </c>
      <c r="LJS320" s="33" t="s">
        <v>367</v>
      </c>
      <c r="LJT320" s="33" t="s">
        <v>367</v>
      </c>
      <c r="LJU320" s="33" t="s">
        <v>367</v>
      </c>
      <c r="LJV320" s="33" t="s">
        <v>367</v>
      </c>
      <c r="LJW320" s="33" t="s">
        <v>367</v>
      </c>
      <c r="LJX320" s="33" t="s">
        <v>367</v>
      </c>
      <c r="LJY320" s="33" t="s">
        <v>367</v>
      </c>
      <c r="LJZ320" s="33" t="s">
        <v>367</v>
      </c>
      <c r="LKA320" s="33" t="s">
        <v>367</v>
      </c>
      <c r="LKB320" s="33" t="s">
        <v>367</v>
      </c>
      <c r="LKC320" s="33" t="s">
        <v>367</v>
      </c>
      <c r="LKD320" s="33" t="s">
        <v>367</v>
      </c>
      <c r="LKE320" s="33" t="s">
        <v>367</v>
      </c>
      <c r="LKF320" s="33" t="s">
        <v>367</v>
      </c>
      <c r="LKG320" s="33" t="s">
        <v>367</v>
      </c>
      <c r="LKH320" s="33" t="s">
        <v>367</v>
      </c>
      <c r="LKI320" s="33" t="s">
        <v>367</v>
      </c>
      <c r="LKJ320" s="33" t="s">
        <v>367</v>
      </c>
      <c r="LKK320" s="33" t="s">
        <v>367</v>
      </c>
      <c r="LKL320" s="33" t="s">
        <v>367</v>
      </c>
      <c r="LKM320" s="33" t="s">
        <v>367</v>
      </c>
      <c r="LKN320" s="33" t="s">
        <v>367</v>
      </c>
      <c r="LKO320" s="33" t="s">
        <v>367</v>
      </c>
      <c r="LKP320" s="33" t="s">
        <v>367</v>
      </c>
      <c r="LKQ320" s="33" t="s">
        <v>367</v>
      </c>
      <c r="LKR320" s="33" t="s">
        <v>367</v>
      </c>
      <c r="LKS320" s="33" t="s">
        <v>367</v>
      </c>
      <c r="LKT320" s="33" t="s">
        <v>367</v>
      </c>
      <c r="LKU320" s="33" t="s">
        <v>367</v>
      </c>
      <c r="LKV320" s="33" t="s">
        <v>367</v>
      </c>
      <c r="LKW320" s="33" t="s">
        <v>367</v>
      </c>
      <c r="LKX320" s="33" t="s">
        <v>367</v>
      </c>
      <c r="LKY320" s="33" t="s">
        <v>367</v>
      </c>
      <c r="LKZ320" s="33" t="s">
        <v>367</v>
      </c>
      <c r="LLA320" s="33" t="s">
        <v>367</v>
      </c>
      <c r="LLB320" s="33" t="s">
        <v>367</v>
      </c>
      <c r="LLC320" s="33" t="s">
        <v>367</v>
      </c>
      <c r="LLD320" s="33" t="s">
        <v>367</v>
      </c>
      <c r="LLE320" s="33" t="s">
        <v>367</v>
      </c>
      <c r="LLF320" s="33" t="s">
        <v>367</v>
      </c>
      <c r="LLG320" s="33" t="s">
        <v>367</v>
      </c>
      <c r="LLH320" s="33" t="s">
        <v>367</v>
      </c>
      <c r="LLI320" s="33" t="s">
        <v>367</v>
      </c>
      <c r="LLJ320" s="33" t="s">
        <v>367</v>
      </c>
      <c r="LLK320" s="33" t="s">
        <v>367</v>
      </c>
      <c r="LLL320" s="33" t="s">
        <v>367</v>
      </c>
      <c r="LLM320" s="33" t="s">
        <v>367</v>
      </c>
      <c r="LLN320" s="33" t="s">
        <v>367</v>
      </c>
      <c r="LLO320" s="33" t="s">
        <v>367</v>
      </c>
      <c r="LLP320" s="33" t="s">
        <v>367</v>
      </c>
      <c r="LLQ320" s="33" t="s">
        <v>367</v>
      </c>
      <c r="LLR320" s="33" t="s">
        <v>367</v>
      </c>
      <c r="LLS320" s="33" t="s">
        <v>367</v>
      </c>
      <c r="LLT320" s="33" t="s">
        <v>367</v>
      </c>
      <c r="LLU320" s="33" t="s">
        <v>367</v>
      </c>
      <c r="LLV320" s="33" t="s">
        <v>367</v>
      </c>
      <c r="LLW320" s="33" t="s">
        <v>367</v>
      </c>
      <c r="LLX320" s="33" t="s">
        <v>367</v>
      </c>
      <c r="LLY320" s="33" t="s">
        <v>367</v>
      </c>
      <c r="LLZ320" s="33" t="s">
        <v>367</v>
      </c>
      <c r="LMA320" s="33" t="s">
        <v>367</v>
      </c>
      <c r="LMB320" s="33" t="s">
        <v>367</v>
      </c>
      <c r="LMC320" s="33" t="s">
        <v>367</v>
      </c>
      <c r="LMD320" s="33" t="s">
        <v>367</v>
      </c>
      <c r="LME320" s="33" t="s">
        <v>367</v>
      </c>
      <c r="LMF320" s="33" t="s">
        <v>367</v>
      </c>
      <c r="LMG320" s="33" t="s">
        <v>367</v>
      </c>
      <c r="LMH320" s="33" t="s">
        <v>367</v>
      </c>
      <c r="LMI320" s="33" t="s">
        <v>367</v>
      </c>
      <c r="LMJ320" s="33" t="s">
        <v>367</v>
      </c>
      <c r="LMK320" s="33" t="s">
        <v>367</v>
      </c>
      <c r="LML320" s="33" t="s">
        <v>367</v>
      </c>
      <c r="LMM320" s="33" t="s">
        <v>367</v>
      </c>
      <c r="LMN320" s="33" t="s">
        <v>367</v>
      </c>
      <c r="LMO320" s="33" t="s">
        <v>367</v>
      </c>
      <c r="LMP320" s="33" t="s">
        <v>367</v>
      </c>
      <c r="LMQ320" s="33" t="s">
        <v>367</v>
      </c>
      <c r="LMR320" s="33" t="s">
        <v>367</v>
      </c>
      <c r="LMS320" s="33" t="s">
        <v>367</v>
      </c>
      <c r="LMT320" s="33" t="s">
        <v>367</v>
      </c>
      <c r="LMU320" s="33" t="s">
        <v>367</v>
      </c>
      <c r="LMV320" s="33" t="s">
        <v>367</v>
      </c>
      <c r="LMW320" s="33" t="s">
        <v>367</v>
      </c>
      <c r="LMX320" s="33" t="s">
        <v>367</v>
      </c>
      <c r="LMY320" s="33" t="s">
        <v>367</v>
      </c>
      <c r="LMZ320" s="33" t="s">
        <v>367</v>
      </c>
      <c r="LNA320" s="33" t="s">
        <v>367</v>
      </c>
      <c r="LNB320" s="33" t="s">
        <v>367</v>
      </c>
      <c r="LNC320" s="33" t="s">
        <v>367</v>
      </c>
      <c r="LND320" s="33" t="s">
        <v>367</v>
      </c>
      <c r="LNE320" s="33" t="s">
        <v>367</v>
      </c>
      <c r="LNF320" s="33" t="s">
        <v>367</v>
      </c>
      <c r="LNG320" s="33" t="s">
        <v>367</v>
      </c>
      <c r="LNH320" s="33" t="s">
        <v>367</v>
      </c>
      <c r="LNI320" s="33" t="s">
        <v>367</v>
      </c>
      <c r="LNJ320" s="33" t="s">
        <v>367</v>
      </c>
      <c r="LNK320" s="33" t="s">
        <v>367</v>
      </c>
      <c r="LNL320" s="33" t="s">
        <v>367</v>
      </c>
      <c r="LNM320" s="33" t="s">
        <v>367</v>
      </c>
      <c r="LNN320" s="33" t="s">
        <v>367</v>
      </c>
      <c r="LNO320" s="33" t="s">
        <v>367</v>
      </c>
      <c r="LNP320" s="33" t="s">
        <v>367</v>
      </c>
      <c r="LNQ320" s="33" t="s">
        <v>367</v>
      </c>
      <c r="LNR320" s="33" t="s">
        <v>367</v>
      </c>
      <c r="LNS320" s="33" t="s">
        <v>367</v>
      </c>
      <c r="LNT320" s="33" t="s">
        <v>367</v>
      </c>
      <c r="LNU320" s="33" t="s">
        <v>367</v>
      </c>
      <c r="LNV320" s="33" t="s">
        <v>367</v>
      </c>
      <c r="LNW320" s="33" t="s">
        <v>367</v>
      </c>
      <c r="LNX320" s="33" t="s">
        <v>367</v>
      </c>
      <c r="LNY320" s="33" t="s">
        <v>367</v>
      </c>
      <c r="LNZ320" s="33" t="s">
        <v>367</v>
      </c>
      <c r="LOA320" s="33" t="s">
        <v>367</v>
      </c>
      <c r="LOB320" s="33" t="s">
        <v>367</v>
      </c>
      <c r="LOC320" s="33" t="s">
        <v>367</v>
      </c>
      <c r="LOD320" s="33" t="s">
        <v>367</v>
      </c>
      <c r="LOE320" s="33" t="s">
        <v>367</v>
      </c>
      <c r="LOF320" s="33" t="s">
        <v>367</v>
      </c>
      <c r="LOG320" s="33" t="s">
        <v>367</v>
      </c>
      <c r="LOH320" s="33" t="s">
        <v>367</v>
      </c>
      <c r="LOI320" s="33" t="s">
        <v>367</v>
      </c>
      <c r="LOJ320" s="33" t="s">
        <v>367</v>
      </c>
      <c r="LOK320" s="33" t="s">
        <v>367</v>
      </c>
      <c r="LOL320" s="33" t="s">
        <v>367</v>
      </c>
      <c r="LOM320" s="33" t="s">
        <v>367</v>
      </c>
      <c r="LON320" s="33" t="s">
        <v>367</v>
      </c>
      <c r="LOO320" s="33" t="s">
        <v>367</v>
      </c>
      <c r="LOP320" s="33" t="s">
        <v>367</v>
      </c>
      <c r="LOQ320" s="33" t="s">
        <v>367</v>
      </c>
      <c r="LOR320" s="33" t="s">
        <v>367</v>
      </c>
      <c r="LOS320" s="33" t="s">
        <v>367</v>
      </c>
      <c r="LOT320" s="33" t="s">
        <v>367</v>
      </c>
      <c r="LOU320" s="33" t="s">
        <v>367</v>
      </c>
      <c r="LOV320" s="33" t="s">
        <v>367</v>
      </c>
      <c r="LOW320" s="33" t="s">
        <v>367</v>
      </c>
      <c r="LOX320" s="33" t="s">
        <v>367</v>
      </c>
      <c r="LOY320" s="33" t="s">
        <v>367</v>
      </c>
      <c r="LOZ320" s="33" t="s">
        <v>367</v>
      </c>
      <c r="LPA320" s="33" t="s">
        <v>367</v>
      </c>
      <c r="LPB320" s="33" t="s">
        <v>367</v>
      </c>
      <c r="LPC320" s="33" t="s">
        <v>367</v>
      </c>
      <c r="LPD320" s="33" t="s">
        <v>367</v>
      </c>
      <c r="LPE320" s="33" t="s">
        <v>367</v>
      </c>
      <c r="LPF320" s="33" t="s">
        <v>367</v>
      </c>
      <c r="LPG320" s="33" t="s">
        <v>367</v>
      </c>
      <c r="LPH320" s="33" t="s">
        <v>367</v>
      </c>
      <c r="LPI320" s="33" t="s">
        <v>367</v>
      </c>
      <c r="LPJ320" s="33" t="s">
        <v>367</v>
      </c>
      <c r="LPK320" s="33" t="s">
        <v>367</v>
      </c>
      <c r="LPL320" s="33" t="s">
        <v>367</v>
      </c>
      <c r="LPM320" s="33" t="s">
        <v>367</v>
      </c>
      <c r="LPN320" s="33" t="s">
        <v>367</v>
      </c>
      <c r="LPO320" s="33" t="s">
        <v>367</v>
      </c>
      <c r="LPP320" s="33" t="s">
        <v>367</v>
      </c>
      <c r="LPQ320" s="33" t="s">
        <v>367</v>
      </c>
      <c r="LPR320" s="33" t="s">
        <v>367</v>
      </c>
      <c r="LPS320" s="33" t="s">
        <v>367</v>
      </c>
      <c r="LPT320" s="33" t="s">
        <v>367</v>
      </c>
      <c r="LPU320" s="33" t="s">
        <v>367</v>
      </c>
      <c r="LPV320" s="33" t="s">
        <v>367</v>
      </c>
      <c r="LPW320" s="33" t="s">
        <v>367</v>
      </c>
      <c r="LPX320" s="33" t="s">
        <v>367</v>
      </c>
      <c r="LPY320" s="33" t="s">
        <v>367</v>
      </c>
      <c r="LPZ320" s="33" t="s">
        <v>367</v>
      </c>
      <c r="LQA320" s="33" t="s">
        <v>367</v>
      </c>
      <c r="LQB320" s="33" t="s">
        <v>367</v>
      </c>
      <c r="LQC320" s="33" t="s">
        <v>367</v>
      </c>
      <c r="LQD320" s="33" t="s">
        <v>367</v>
      </c>
      <c r="LQE320" s="33" t="s">
        <v>367</v>
      </c>
      <c r="LQF320" s="33" t="s">
        <v>367</v>
      </c>
      <c r="LQG320" s="33" t="s">
        <v>367</v>
      </c>
      <c r="LQH320" s="33" t="s">
        <v>367</v>
      </c>
      <c r="LQI320" s="33" t="s">
        <v>367</v>
      </c>
      <c r="LQJ320" s="33" t="s">
        <v>367</v>
      </c>
      <c r="LQK320" s="33" t="s">
        <v>367</v>
      </c>
      <c r="LQL320" s="33" t="s">
        <v>367</v>
      </c>
      <c r="LQM320" s="33" t="s">
        <v>367</v>
      </c>
      <c r="LQN320" s="33" t="s">
        <v>367</v>
      </c>
      <c r="LQO320" s="33" t="s">
        <v>367</v>
      </c>
      <c r="LQP320" s="33" t="s">
        <v>367</v>
      </c>
      <c r="LQQ320" s="33" t="s">
        <v>367</v>
      </c>
      <c r="LQR320" s="33" t="s">
        <v>367</v>
      </c>
      <c r="LQS320" s="33" t="s">
        <v>367</v>
      </c>
      <c r="LQT320" s="33" t="s">
        <v>367</v>
      </c>
      <c r="LQU320" s="33" t="s">
        <v>367</v>
      </c>
      <c r="LQV320" s="33" t="s">
        <v>367</v>
      </c>
      <c r="LQW320" s="33" t="s">
        <v>367</v>
      </c>
      <c r="LQX320" s="33" t="s">
        <v>367</v>
      </c>
      <c r="LQY320" s="33" t="s">
        <v>367</v>
      </c>
      <c r="LQZ320" s="33" t="s">
        <v>367</v>
      </c>
      <c r="LRA320" s="33" t="s">
        <v>367</v>
      </c>
      <c r="LRB320" s="33" t="s">
        <v>367</v>
      </c>
      <c r="LRC320" s="33" t="s">
        <v>367</v>
      </c>
      <c r="LRD320" s="33" t="s">
        <v>367</v>
      </c>
      <c r="LRE320" s="33" t="s">
        <v>367</v>
      </c>
      <c r="LRF320" s="33" t="s">
        <v>367</v>
      </c>
      <c r="LRG320" s="33" t="s">
        <v>367</v>
      </c>
      <c r="LRH320" s="33" t="s">
        <v>367</v>
      </c>
      <c r="LRI320" s="33" t="s">
        <v>367</v>
      </c>
      <c r="LRJ320" s="33" t="s">
        <v>367</v>
      </c>
      <c r="LRK320" s="33" t="s">
        <v>367</v>
      </c>
      <c r="LRL320" s="33" t="s">
        <v>367</v>
      </c>
      <c r="LRM320" s="33" t="s">
        <v>367</v>
      </c>
      <c r="LRN320" s="33" t="s">
        <v>367</v>
      </c>
      <c r="LRO320" s="33" t="s">
        <v>367</v>
      </c>
      <c r="LRP320" s="33" t="s">
        <v>367</v>
      </c>
      <c r="LRQ320" s="33" t="s">
        <v>367</v>
      </c>
      <c r="LRR320" s="33" t="s">
        <v>367</v>
      </c>
      <c r="LRS320" s="33" t="s">
        <v>367</v>
      </c>
      <c r="LRT320" s="33" t="s">
        <v>367</v>
      </c>
      <c r="LRU320" s="33" t="s">
        <v>367</v>
      </c>
      <c r="LRV320" s="33" t="s">
        <v>367</v>
      </c>
      <c r="LRW320" s="33" t="s">
        <v>367</v>
      </c>
      <c r="LRX320" s="33" t="s">
        <v>367</v>
      </c>
      <c r="LRY320" s="33" t="s">
        <v>367</v>
      </c>
      <c r="LRZ320" s="33" t="s">
        <v>367</v>
      </c>
      <c r="LSA320" s="33" t="s">
        <v>367</v>
      </c>
      <c r="LSB320" s="33" t="s">
        <v>367</v>
      </c>
      <c r="LSC320" s="33" t="s">
        <v>367</v>
      </c>
      <c r="LSD320" s="33" t="s">
        <v>367</v>
      </c>
      <c r="LSE320" s="33" t="s">
        <v>367</v>
      </c>
      <c r="LSF320" s="33" t="s">
        <v>367</v>
      </c>
      <c r="LSG320" s="33" t="s">
        <v>367</v>
      </c>
      <c r="LSH320" s="33" t="s">
        <v>367</v>
      </c>
      <c r="LSI320" s="33" t="s">
        <v>367</v>
      </c>
      <c r="LSJ320" s="33" t="s">
        <v>367</v>
      </c>
      <c r="LSK320" s="33" t="s">
        <v>367</v>
      </c>
      <c r="LSL320" s="33" t="s">
        <v>367</v>
      </c>
      <c r="LSM320" s="33" t="s">
        <v>367</v>
      </c>
      <c r="LSN320" s="33" t="s">
        <v>367</v>
      </c>
      <c r="LSO320" s="33" t="s">
        <v>367</v>
      </c>
      <c r="LSP320" s="33" t="s">
        <v>367</v>
      </c>
      <c r="LSQ320" s="33" t="s">
        <v>367</v>
      </c>
      <c r="LSR320" s="33" t="s">
        <v>367</v>
      </c>
      <c r="LSS320" s="33" t="s">
        <v>367</v>
      </c>
      <c r="LST320" s="33" t="s">
        <v>367</v>
      </c>
      <c r="LSU320" s="33" t="s">
        <v>367</v>
      </c>
      <c r="LSV320" s="33" t="s">
        <v>367</v>
      </c>
      <c r="LSW320" s="33" t="s">
        <v>367</v>
      </c>
      <c r="LSX320" s="33" t="s">
        <v>367</v>
      </c>
      <c r="LSY320" s="33" t="s">
        <v>367</v>
      </c>
      <c r="LSZ320" s="33" t="s">
        <v>367</v>
      </c>
      <c r="LTA320" s="33" t="s">
        <v>367</v>
      </c>
      <c r="LTB320" s="33" t="s">
        <v>367</v>
      </c>
      <c r="LTC320" s="33" t="s">
        <v>367</v>
      </c>
      <c r="LTD320" s="33" t="s">
        <v>367</v>
      </c>
      <c r="LTE320" s="33" t="s">
        <v>367</v>
      </c>
      <c r="LTF320" s="33" t="s">
        <v>367</v>
      </c>
      <c r="LTG320" s="33" t="s">
        <v>367</v>
      </c>
      <c r="LTH320" s="33" t="s">
        <v>367</v>
      </c>
      <c r="LTI320" s="33" t="s">
        <v>367</v>
      </c>
      <c r="LTJ320" s="33" t="s">
        <v>367</v>
      </c>
      <c r="LTK320" s="33" t="s">
        <v>367</v>
      </c>
      <c r="LTL320" s="33" t="s">
        <v>367</v>
      </c>
      <c r="LTM320" s="33" t="s">
        <v>367</v>
      </c>
      <c r="LTN320" s="33" t="s">
        <v>367</v>
      </c>
      <c r="LTO320" s="33" t="s">
        <v>367</v>
      </c>
      <c r="LTP320" s="33" t="s">
        <v>367</v>
      </c>
      <c r="LTQ320" s="33" t="s">
        <v>367</v>
      </c>
      <c r="LTR320" s="33" t="s">
        <v>367</v>
      </c>
      <c r="LTS320" s="33" t="s">
        <v>367</v>
      </c>
      <c r="LTT320" s="33" t="s">
        <v>367</v>
      </c>
      <c r="LTU320" s="33" t="s">
        <v>367</v>
      </c>
      <c r="LTV320" s="33" t="s">
        <v>367</v>
      </c>
      <c r="LTW320" s="33" t="s">
        <v>367</v>
      </c>
      <c r="LTX320" s="33" t="s">
        <v>367</v>
      </c>
      <c r="LTY320" s="33" t="s">
        <v>367</v>
      </c>
      <c r="LTZ320" s="33" t="s">
        <v>367</v>
      </c>
      <c r="LUA320" s="33" t="s">
        <v>367</v>
      </c>
      <c r="LUB320" s="33" t="s">
        <v>367</v>
      </c>
      <c r="LUC320" s="33" t="s">
        <v>367</v>
      </c>
      <c r="LUD320" s="33" t="s">
        <v>367</v>
      </c>
      <c r="LUE320" s="33" t="s">
        <v>367</v>
      </c>
      <c r="LUF320" s="33" t="s">
        <v>367</v>
      </c>
      <c r="LUG320" s="33" t="s">
        <v>367</v>
      </c>
      <c r="LUH320" s="33" t="s">
        <v>367</v>
      </c>
      <c r="LUI320" s="33" t="s">
        <v>367</v>
      </c>
      <c r="LUJ320" s="33" t="s">
        <v>367</v>
      </c>
      <c r="LUK320" s="33" t="s">
        <v>367</v>
      </c>
      <c r="LUL320" s="33" t="s">
        <v>367</v>
      </c>
      <c r="LUM320" s="33" t="s">
        <v>367</v>
      </c>
      <c r="LUN320" s="33" t="s">
        <v>367</v>
      </c>
      <c r="LUO320" s="33" t="s">
        <v>367</v>
      </c>
      <c r="LUP320" s="33" t="s">
        <v>367</v>
      </c>
      <c r="LUQ320" s="33" t="s">
        <v>367</v>
      </c>
      <c r="LUR320" s="33" t="s">
        <v>367</v>
      </c>
      <c r="LUS320" s="33" t="s">
        <v>367</v>
      </c>
      <c r="LUT320" s="33" t="s">
        <v>367</v>
      </c>
      <c r="LUU320" s="33" t="s">
        <v>367</v>
      </c>
      <c r="LUV320" s="33" t="s">
        <v>367</v>
      </c>
      <c r="LUW320" s="33" t="s">
        <v>367</v>
      </c>
      <c r="LUX320" s="33" t="s">
        <v>367</v>
      </c>
      <c r="LUY320" s="33" t="s">
        <v>367</v>
      </c>
      <c r="LUZ320" s="33" t="s">
        <v>367</v>
      </c>
      <c r="LVA320" s="33" t="s">
        <v>367</v>
      </c>
      <c r="LVB320" s="33" t="s">
        <v>367</v>
      </c>
      <c r="LVC320" s="33" t="s">
        <v>367</v>
      </c>
      <c r="LVD320" s="33" t="s">
        <v>367</v>
      </c>
      <c r="LVE320" s="33" t="s">
        <v>367</v>
      </c>
      <c r="LVF320" s="33" t="s">
        <v>367</v>
      </c>
      <c r="LVG320" s="33" t="s">
        <v>367</v>
      </c>
      <c r="LVH320" s="33" t="s">
        <v>367</v>
      </c>
      <c r="LVI320" s="33" t="s">
        <v>367</v>
      </c>
      <c r="LVJ320" s="33" t="s">
        <v>367</v>
      </c>
      <c r="LVK320" s="33" t="s">
        <v>367</v>
      </c>
      <c r="LVL320" s="33" t="s">
        <v>367</v>
      </c>
      <c r="LVM320" s="33" t="s">
        <v>367</v>
      </c>
      <c r="LVN320" s="33" t="s">
        <v>367</v>
      </c>
      <c r="LVO320" s="33" t="s">
        <v>367</v>
      </c>
      <c r="LVP320" s="33" t="s">
        <v>367</v>
      </c>
      <c r="LVQ320" s="33" t="s">
        <v>367</v>
      </c>
      <c r="LVR320" s="33" t="s">
        <v>367</v>
      </c>
      <c r="LVS320" s="33" t="s">
        <v>367</v>
      </c>
      <c r="LVT320" s="33" t="s">
        <v>367</v>
      </c>
      <c r="LVU320" s="33" t="s">
        <v>367</v>
      </c>
      <c r="LVV320" s="33" t="s">
        <v>367</v>
      </c>
      <c r="LVW320" s="33" t="s">
        <v>367</v>
      </c>
      <c r="LVX320" s="33" t="s">
        <v>367</v>
      </c>
      <c r="LVY320" s="33" t="s">
        <v>367</v>
      </c>
      <c r="LVZ320" s="33" t="s">
        <v>367</v>
      </c>
      <c r="LWA320" s="33" t="s">
        <v>367</v>
      </c>
      <c r="LWB320" s="33" t="s">
        <v>367</v>
      </c>
      <c r="LWC320" s="33" t="s">
        <v>367</v>
      </c>
      <c r="LWD320" s="33" t="s">
        <v>367</v>
      </c>
      <c r="LWE320" s="33" t="s">
        <v>367</v>
      </c>
      <c r="LWF320" s="33" t="s">
        <v>367</v>
      </c>
      <c r="LWG320" s="33" t="s">
        <v>367</v>
      </c>
      <c r="LWH320" s="33" t="s">
        <v>367</v>
      </c>
      <c r="LWI320" s="33" t="s">
        <v>367</v>
      </c>
      <c r="LWJ320" s="33" t="s">
        <v>367</v>
      </c>
      <c r="LWK320" s="33" t="s">
        <v>367</v>
      </c>
      <c r="LWL320" s="33" t="s">
        <v>367</v>
      </c>
      <c r="LWM320" s="33" t="s">
        <v>367</v>
      </c>
      <c r="LWN320" s="33" t="s">
        <v>367</v>
      </c>
      <c r="LWO320" s="33" t="s">
        <v>367</v>
      </c>
      <c r="LWP320" s="33" t="s">
        <v>367</v>
      </c>
      <c r="LWQ320" s="33" t="s">
        <v>367</v>
      </c>
      <c r="LWR320" s="33" t="s">
        <v>367</v>
      </c>
      <c r="LWS320" s="33" t="s">
        <v>367</v>
      </c>
      <c r="LWT320" s="33" t="s">
        <v>367</v>
      </c>
      <c r="LWU320" s="33" t="s">
        <v>367</v>
      </c>
      <c r="LWV320" s="33" t="s">
        <v>367</v>
      </c>
      <c r="LWW320" s="33" t="s">
        <v>367</v>
      </c>
      <c r="LWX320" s="33" t="s">
        <v>367</v>
      </c>
      <c r="LWY320" s="33" t="s">
        <v>367</v>
      </c>
      <c r="LWZ320" s="33" t="s">
        <v>367</v>
      </c>
      <c r="LXA320" s="33" t="s">
        <v>367</v>
      </c>
      <c r="LXB320" s="33" t="s">
        <v>367</v>
      </c>
      <c r="LXC320" s="33" t="s">
        <v>367</v>
      </c>
      <c r="LXD320" s="33" t="s">
        <v>367</v>
      </c>
      <c r="LXE320" s="33" t="s">
        <v>367</v>
      </c>
      <c r="LXF320" s="33" t="s">
        <v>367</v>
      </c>
      <c r="LXG320" s="33" t="s">
        <v>367</v>
      </c>
      <c r="LXH320" s="33" t="s">
        <v>367</v>
      </c>
      <c r="LXI320" s="33" t="s">
        <v>367</v>
      </c>
      <c r="LXJ320" s="33" t="s">
        <v>367</v>
      </c>
      <c r="LXK320" s="33" t="s">
        <v>367</v>
      </c>
      <c r="LXL320" s="33" t="s">
        <v>367</v>
      </c>
      <c r="LXM320" s="33" t="s">
        <v>367</v>
      </c>
      <c r="LXN320" s="33" t="s">
        <v>367</v>
      </c>
      <c r="LXO320" s="33" t="s">
        <v>367</v>
      </c>
      <c r="LXP320" s="33" t="s">
        <v>367</v>
      </c>
      <c r="LXQ320" s="33" t="s">
        <v>367</v>
      </c>
      <c r="LXR320" s="33" t="s">
        <v>367</v>
      </c>
      <c r="LXS320" s="33" t="s">
        <v>367</v>
      </c>
      <c r="LXT320" s="33" t="s">
        <v>367</v>
      </c>
      <c r="LXU320" s="33" t="s">
        <v>367</v>
      </c>
      <c r="LXV320" s="33" t="s">
        <v>367</v>
      </c>
      <c r="LXW320" s="33" t="s">
        <v>367</v>
      </c>
      <c r="LXX320" s="33" t="s">
        <v>367</v>
      </c>
      <c r="LXY320" s="33" t="s">
        <v>367</v>
      </c>
      <c r="LXZ320" s="33" t="s">
        <v>367</v>
      </c>
      <c r="LYA320" s="33" t="s">
        <v>367</v>
      </c>
      <c r="LYB320" s="33" t="s">
        <v>367</v>
      </c>
      <c r="LYC320" s="33" t="s">
        <v>367</v>
      </c>
      <c r="LYD320" s="33" t="s">
        <v>367</v>
      </c>
      <c r="LYE320" s="33" t="s">
        <v>367</v>
      </c>
      <c r="LYF320" s="33" t="s">
        <v>367</v>
      </c>
      <c r="LYG320" s="33" t="s">
        <v>367</v>
      </c>
      <c r="LYH320" s="33" t="s">
        <v>367</v>
      </c>
      <c r="LYI320" s="33" t="s">
        <v>367</v>
      </c>
      <c r="LYJ320" s="33" t="s">
        <v>367</v>
      </c>
      <c r="LYK320" s="33" t="s">
        <v>367</v>
      </c>
      <c r="LYL320" s="33" t="s">
        <v>367</v>
      </c>
      <c r="LYM320" s="33" t="s">
        <v>367</v>
      </c>
      <c r="LYN320" s="33" t="s">
        <v>367</v>
      </c>
      <c r="LYO320" s="33" t="s">
        <v>367</v>
      </c>
      <c r="LYP320" s="33" t="s">
        <v>367</v>
      </c>
      <c r="LYQ320" s="33" t="s">
        <v>367</v>
      </c>
      <c r="LYR320" s="33" t="s">
        <v>367</v>
      </c>
      <c r="LYS320" s="33" t="s">
        <v>367</v>
      </c>
      <c r="LYT320" s="33" t="s">
        <v>367</v>
      </c>
      <c r="LYU320" s="33" t="s">
        <v>367</v>
      </c>
      <c r="LYV320" s="33" t="s">
        <v>367</v>
      </c>
      <c r="LYW320" s="33" t="s">
        <v>367</v>
      </c>
      <c r="LYX320" s="33" t="s">
        <v>367</v>
      </c>
      <c r="LYY320" s="33" t="s">
        <v>367</v>
      </c>
      <c r="LYZ320" s="33" t="s">
        <v>367</v>
      </c>
      <c r="LZA320" s="33" t="s">
        <v>367</v>
      </c>
      <c r="LZB320" s="33" t="s">
        <v>367</v>
      </c>
      <c r="LZC320" s="33" t="s">
        <v>367</v>
      </c>
      <c r="LZD320" s="33" t="s">
        <v>367</v>
      </c>
      <c r="LZE320" s="33" t="s">
        <v>367</v>
      </c>
      <c r="LZF320" s="33" t="s">
        <v>367</v>
      </c>
      <c r="LZG320" s="33" t="s">
        <v>367</v>
      </c>
      <c r="LZH320" s="33" t="s">
        <v>367</v>
      </c>
      <c r="LZI320" s="33" t="s">
        <v>367</v>
      </c>
      <c r="LZJ320" s="33" t="s">
        <v>367</v>
      </c>
      <c r="LZK320" s="33" t="s">
        <v>367</v>
      </c>
      <c r="LZL320" s="33" t="s">
        <v>367</v>
      </c>
      <c r="LZM320" s="33" t="s">
        <v>367</v>
      </c>
      <c r="LZN320" s="33" t="s">
        <v>367</v>
      </c>
      <c r="LZO320" s="33" t="s">
        <v>367</v>
      </c>
      <c r="LZP320" s="33" t="s">
        <v>367</v>
      </c>
      <c r="LZQ320" s="33" t="s">
        <v>367</v>
      </c>
      <c r="LZR320" s="33" t="s">
        <v>367</v>
      </c>
      <c r="LZS320" s="33" t="s">
        <v>367</v>
      </c>
      <c r="LZT320" s="33" t="s">
        <v>367</v>
      </c>
      <c r="LZU320" s="33" t="s">
        <v>367</v>
      </c>
      <c r="LZV320" s="33" t="s">
        <v>367</v>
      </c>
      <c r="LZW320" s="33" t="s">
        <v>367</v>
      </c>
      <c r="LZX320" s="33" t="s">
        <v>367</v>
      </c>
      <c r="LZY320" s="33" t="s">
        <v>367</v>
      </c>
      <c r="LZZ320" s="33" t="s">
        <v>367</v>
      </c>
      <c r="MAA320" s="33" t="s">
        <v>367</v>
      </c>
      <c r="MAB320" s="33" t="s">
        <v>367</v>
      </c>
      <c r="MAC320" s="33" t="s">
        <v>367</v>
      </c>
      <c r="MAD320" s="33" t="s">
        <v>367</v>
      </c>
      <c r="MAE320" s="33" t="s">
        <v>367</v>
      </c>
      <c r="MAF320" s="33" t="s">
        <v>367</v>
      </c>
      <c r="MAG320" s="33" t="s">
        <v>367</v>
      </c>
      <c r="MAH320" s="33" t="s">
        <v>367</v>
      </c>
      <c r="MAI320" s="33" t="s">
        <v>367</v>
      </c>
      <c r="MAJ320" s="33" t="s">
        <v>367</v>
      </c>
      <c r="MAK320" s="33" t="s">
        <v>367</v>
      </c>
      <c r="MAL320" s="33" t="s">
        <v>367</v>
      </c>
      <c r="MAM320" s="33" t="s">
        <v>367</v>
      </c>
      <c r="MAN320" s="33" t="s">
        <v>367</v>
      </c>
      <c r="MAO320" s="33" t="s">
        <v>367</v>
      </c>
      <c r="MAP320" s="33" t="s">
        <v>367</v>
      </c>
      <c r="MAQ320" s="33" t="s">
        <v>367</v>
      </c>
      <c r="MAR320" s="33" t="s">
        <v>367</v>
      </c>
      <c r="MAS320" s="33" t="s">
        <v>367</v>
      </c>
      <c r="MAT320" s="33" t="s">
        <v>367</v>
      </c>
      <c r="MAU320" s="33" t="s">
        <v>367</v>
      </c>
      <c r="MAV320" s="33" t="s">
        <v>367</v>
      </c>
      <c r="MAW320" s="33" t="s">
        <v>367</v>
      </c>
      <c r="MAX320" s="33" t="s">
        <v>367</v>
      </c>
      <c r="MAY320" s="33" t="s">
        <v>367</v>
      </c>
      <c r="MAZ320" s="33" t="s">
        <v>367</v>
      </c>
      <c r="MBA320" s="33" t="s">
        <v>367</v>
      </c>
      <c r="MBB320" s="33" t="s">
        <v>367</v>
      </c>
      <c r="MBC320" s="33" t="s">
        <v>367</v>
      </c>
      <c r="MBD320" s="33" t="s">
        <v>367</v>
      </c>
      <c r="MBE320" s="33" t="s">
        <v>367</v>
      </c>
      <c r="MBF320" s="33" t="s">
        <v>367</v>
      </c>
      <c r="MBG320" s="33" t="s">
        <v>367</v>
      </c>
      <c r="MBH320" s="33" t="s">
        <v>367</v>
      </c>
      <c r="MBI320" s="33" t="s">
        <v>367</v>
      </c>
      <c r="MBJ320" s="33" t="s">
        <v>367</v>
      </c>
      <c r="MBK320" s="33" t="s">
        <v>367</v>
      </c>
      <c r="MBL320" s="33" t="s">
        <v>367</v>
      </c>
      <c r="MBM320" s="33" t="s">
        <v>367</v>
      </c>
      <c r="MBN320" s="33" t="s">
        <v>367</v>
      </c>
      <c r="MBO320" s="33" t="s">
        <v>367</v>
      </c>
      <c r="MBP320" s="33" t="s">
        <v>367</v>
      </c>
      <c r="MBQ320" s="33" t="s">
        <v>367</v>
      </c>
      <c r="MBR320" s="33" t="s">
        <v>367</v>
      </c>
      <c r="MBS320" s="33" t="s">
        <v>367</v>
      </c>
      <c r="MBT320" s="33" t="s">
        <v>367</v>
      </c>
      <c r="MBU320" s="33" t="s">
        <v>367</v>
      </c>
      <c r="MBV320" s="33" t="s">
        <v>367</v>
      </c>
      <c r="MBW320" s="33" t="s">
        <v>367</v>
      </c>
      <c r="MBX320" s="33" t="s">
        <v>367</v>
      </c>
      <c r="MBY320" s="33" t="s">
        <v>367</v>
      </c>
      <c r="MBZ320" s="33" t="s">
        <v>367</v>
      </c>
      <c r="MCA320" s="33" t="s">
        <v>367</v>
      </c>
      <c r="MCB320" s="33" t="s">
        <v>367</v>
      </c>
      <c r="MCC320" s="33" t="s">
        <v>367</v>
      </c>
      <c r="MCD320" s="33" t="s">
        <v>367</v>
      </c>
      <c r="MCE320" s="33" t="s">
        <v>367</v>
      </c>
      <c r="MCF320" s="33" t="s">
        <v>367</v>
      </c>
      <c r="MCG320" s="33" t="s">
        <v>367</v>
      </c>
      <c r="MCH320" s="33" t="s">
        <v>367</v>
      </c>
      <c r="MCI320" s="33" t="s">
        <v>367</v>
      </c>
      <c r="MCJ320" s="33" t="s">
        <v>367</v>
      </c>
      <c r="MCK320" s="33" t="s">
        <v>367</v>
      </c>
      <c r="MCL320" s="33" t="s">
        <v>367</v>
      </c>
      <c r="MCM320" s="33" t="s">
        <v>367</v>
      </c>
      <c r="MCN320" s="33" t="s">
        <v>367</v>
      </c>
      <c r="MCO320" s="33" t="s">
        <v>367</v>
      </c>
      <c r="MCP320" s="33" t="s">
        <v>367</v>
      </c>
      <c r="MCQ320" s="33" t="s">
        <v>367</v>
      </c>
      <c r="MCR320" s="33" t="s">
        <v>367</v>
      </c>
      <c r="MCS320" s="33" t="s">
        <v>367</v>
      </c>
      <c r="MCT320" s="33" t="s">
        <v>367</v>
      </c>
      <c r="MCU320" s="33" t="s">
        <v>367</v>
      </c>
      <c r="MCV320" s="33" t="s">
        <v>367</v>
      </c>
      <c r="MCW320" s="33" t="s">
        <v>367</v>
      </c>
      <c r="MCX320" s="33" t="s">
        <v>367</v>
      </c>
      <c r="MCY320" s="33" t="s">
        <v>367</v>
      </c>
      <c r="MCZ320" s="33" t="s">
        <v>367</v>
      </c>
      <c r="MDA320" s="33" t="s">
        <v>367</v>
      </c>
      <c r="MDB320" s="33" t="s">
        <v>367</v>
      </c>
      <c r="MDC320" s="33" t="s">
        <v>367</v>
      </c>
      <c r="MDD320" s="33" t="s">
        <v>367</v>
      </c>
      <c r="MDE320" s="33" t="s">
        <v>367</v>
      </c>
      <c r="MDF320" s="33" t="s">
        <v>367</v>
      </c>
      <c r="MDG320" s="33" t="s">
        <v>367</v>
      </c>
      <c r="MDH320" s="33" t="s">
        <v>367</v>
      </c>
      <c r="MDI320" s="33" t="s">
        <v>367</v>
      </c>
      <c r="MDJ320" s="33" t="s">
        <v>367</v>
      </c>
      <c r="MDK320" s="33" t="s">
        <v>367</v>
      </c>
      <c r="MDL320" s="33" t="s">
        <v>367</v>
      </c>
      <c r="MDM320" s="33" t="s">
        <v>367</v>
      </c>
      <c r="MDN320" s="33" t="s">
        <v>367</v>
      </c>
      <c r="MDO320" s="33" t="s">
        <v>367</v>
      </c>
      <c r="MDP320" s="33" t="s">
        <v>367</v>
      </c>
      <c r="MDQ320" s="33" t="s">
        <v>367</v>
      </c>
      <c r="MDR320" s="33" t="s">
        <v>367</v>
      </c>
      <c r="MDS320" s="33" t="s">
        <v>367</v>
      </c>
      <c r="MDT320" s="33" t="s">
        <v>367</v>
      </c>
      <c r="MDU320" s="33" t="s">
        <v>367</v>
      </c>
      <c r="MDV320" s="33" t="s">
        <v>367</v>
      </c>
      <c r="MDW320" s="33" t="s">
        <v>367</v>
      </c>
      <c r="MDX320" s="33" t="s">
        <v>367</v>
      </c>
      <c r="MDY320" s="33" t="s">
        <v>367</v>
      </c>
      <c r="MDZ320" s="33" t="s">
        <v>367</v>
      </c>
      <c r="MEA320" s="33" t="s">
        <v>367</v>
      </c>
      <c r="MEB320" s="33" t="s">
        <v>367</v>
      </c>
      <c r="MEC320" s="33" t="s">
        <v>367</v>
      </c>
      <c r="MED320" s="33" t="s">
        <v>367</v>
      </c>
      <c r="MEE320" s="33" t="s">
        <v>367</v>
      </c>
      <c r="MEF320" s="33" t="s">
        <v>367</v>
      </c>
      <c r="MEG320" s="33" t="s">
        <v>367</v>
      </c>
      <c r="MEH320" s="33" t="s">
        <v>367</v>
      </c>
      <c r="MEI320" s="33" t="s">
        <v>367</v>
      </c>
      <c r="MEJ320" s="33" t="s">
        <v>367</v>
      </c>
      <c r="MEK320" s="33" t="s">
        <v>367</v>
      </c>
      <c r="MEL320" s="33" t="s">
        <v>367</v>
      </c>
      <c r="MEM320" s="33" t="s">
        <v>367</v>
      </c>
      <c r="MEN320" s="33" t="s">
        <v>367</v>
      </c>
      <c r="MEO320" s="33" t="s">
        <v>367</v>
      </c>
      <c r="MEP320" s="33" t="s">
        <v>367</v>
      </c>
      <c r="MEQ320" s="33" t="s">
        <v>367</v>
      </c>
      <c r="MER320" s="33" t="s">
        <v>367</v>
      </c>
      <c r="MES320" s="33" t="s">
        <v>367</v>
      </c>
      <c r="MET320" s="33" t="s">
        <v>367</v>
      </c>
      <c r="MEU320" s="33" t="s">
        <v>367</v>
      </c>
      <c r="MEV320" s="33" t="s">
        <v>367</v>
      </c>
      <c r="MEW320" s="33" t="s">
        <v>367</v>
      </c>
      <c r="MEX320" s="33" t="s">
        <v>367</v>
      </c>
      <c r="MEY320" s="33" t="s">
        <v>367</v>
      </c>
      <c r="MEZ320" s="33" t="s">
        <v>367</v>
      </c>
      <c r="MFA320" s="33" t="s">
        <v>367</v>
      </c>
      <c r="MFB320" s="33" t="s">
        <v>367</v>
      </c>
      <c r="MFC320" s="33" t="s">
        <v>367</v>
      </c>
      <c r="MFD320" s="33" t="s">
        <v>367</v>
      </c>
      <c r="MFE320" s="33" t="s">
        <v>367</v>
      </c>
      <c r="MFF320" s="33" t="s">
        <v>367</v>
      </c>
      <c r="MFG320" s="33" t="s">
        <v>367</v>
      </c>
      <c r="MFH320" s="33" t="s">
        <v>367</v>
      </c>
      <c r="MFI320" s="33" t="s">
        <v>367</v>
      </c>
      <c r="MFJ320" s="33" t="s">
        <v>367</v>
      </c>
      <c r="MFK320" s="33" t="s">
        <v>367</v>
      </c>
      <c r="MFL320" s="33" t="s">
        <v>367</v>
      </c>
      <c r="MFM320" s="33" t="s">
        <v>367</v>
      </c>
      <c r="MFN320" s="33" t="s">
        <v>367</v>
      </c>
      <c r="MFO320" s="33" t="s">
        <v>367</v>
      </c>
      <c r="MFP320" s="33" t="s">
        <v>367</v>
      </c>
      <c r="MFQ320" s="33" t="s">
        <v>367</v>
      </c>
      <c r="MFR320" s="33" t="s">
        <v>367</v>
      </c>
      <c r="MFS320" s="33" t="s">
        <v>367</v>
      </c>
      <c r="MFT320" s="33" t="s">
        <v>367</v>
      </c>
      <c r="MFU320" s="33" t="s">
        <v>367</v>
      </c>
      <c r="MFV320" s="33" t="s">
        <v>367</v>
      </c>
      <c r="MFW320" s="33" t="s">
        <v>367</v>
      </c>
      <c r="MFX320" s="33" t="s">
        <v>367</v>
      </c>
      <c r="MFY320" s="33" t="s">
        <v>367</v>
      </c>
      <c r="MFZ320" s="33" t="s">
        <v>367</v>
      </c>
      <c r="MGA320" s="33" t="s">
        <v>367</v>
      </c>
      <c r="MGB320" s="33" t="s">
        <v>367</v>
      </c>
      <c r="MGC320" s="33" t="s">
        <v>367</v>
      </c>
      <c r="MGD320" s="33" t="s">
        <v>367</v>
      </c>
      <c r="MGE320" s="33" t="s">
        <v>367</v>
      </c>
      <c r="MGF320" s="33" t="s">
        <v>367</v>
      </c>
      <c r="MGG320" s="33" t="s">
        <v>367</v>
      </c>
      <c r="MGH320" s="33" t="s">
        <v>367</v>
      </c>
      <c r="MGI320" s="33" t="s">
        <v>367</v>
      </c>
      <c r="MGJ320" s="33" t="s">
        <v>367</v>
      </c>
      <c r="MGK320" s="33" t="s">
        <v>367</v>
      </c>
      <c r="MGL320" s="33" t="s">
        <v>367</v>
      </c>
      <c r="MGM320" s="33" t="s">
        <v>367</v>
      </c>
      <c r="MGN320" s="33" t="s">
        <v>367</v>
      </c>
      <c r="MGO320" s="33" t="s">
        <v>367</v>
      </c>
      <c r="MGP320" s="33" t="s">
        <v>367</v>
      </c>
      <c r="MGQ320" s="33" t="s">
        <v>367</v>
      </c>
      <c r="MGR320" s="33" t="s">
        <v>367</v>
      </c>
      <c r="MGS320" s="33" t="s">
        <v>367</v>
      </c>
      <c r="MGT320" s="33" t="s">
        <v>367</v>
      </c>
      <c r="MGU320" s="33" t="s">
        <v>367</v>
      </c>
      <c r="MGV320" s="33" t="s">
        <v>367</v>
      </c>
      <c r="MGW320" s="33" t="s">
        <v>367</v>
      </c>
      <c r="MGX320" s="33" t="s">
        <v>367</v>
      </c>
      <c r="MGY320" s="33" t="s">
        <v>367</v>
      </c>
      <c r="MGZ320" s="33" t="s">
        <v>367</v>
      </c>
      <c r="MHA320" s="33" t="s">
        <v>367</v>
      </c>
      <c r="MHB320" s="33" t="s">
        <v>367</v>
      </c>
      <c r="MHC320" s="33" t="s">
        <v>367</v>
      </c>
      <c r="MHD320" s="33" t="s">
        <v>367</v>
      </c>
      <c r="MHE320" s="33" t="s">
        <v>367</v>
      </c>
      <c r="MHF320" s="33" t="s">
        <v>367</v>
      </c>
      <c r="MHG320" s="33" t="s">
        <v>367</v>
      </c>
      <c r="MHH320" s="33" t="s">
        <v>367</v>
      </c>
      <c r="MHI320" s="33" t="s">
        <v>367</v>
      </c>
      <c r="MHJ320" s="33" t="s">
        <v>367</v>
      </c>
      <c r="MHK320" s="33" t="s">
        <v>367</v>
      </c>
      <c r="MHL320" s="33" t="s">
        <v>367</v>
      </c>
      <c r="MHM320" s="33" t="s">
        <v>367</v>
      </c>
      <c r="MHN320" s="33" t="s">
        <v>367</v>
      </c>
      <c r="MHO320" s="33" t="s">
        <v>367</v>
      </c>
      <c r="MHP320" s="33" t="s">
        <v>367</v>
      </c>
      <c r="MHQ320" s="33" t="s">
        <v>367</v>
      </c>
      <c r="MHR320" s="33" t="s">
        <v>367</v>
      </c>
      <c r="MHS320" s="33" t="s">
        <v>367</v>
      </c>
      <c r="MHT320" s="33" t="s">
        <v>367</v>
      </c>
      <c r="MHU320" s="33" t="s">
        <v>367</v>
      </c>
      <c r="MHV320" s="33" t="s">
        <v>367</v>
      </c>
      <c r="MHW320" s="33" t="s">
        <v>367</v>
      </c>
      <c r="MHX320" s="33" t="s">
        <v>367</v>
      </c>
      <c r="MHY320" s="33" t="s">
        <v>367</v>
      </c>
      <c r="MHZ320" s="33" t="s">
        <v>367</v>
      </c>
      <c r="MIA320" s="33" t="s">
        <v>367</v>
      </c>
      <c r="MIB320" s="33" t="s">
        <v>367</v>
      </c>
      <c r="MIC320" s="33" t="s">
        <v>367</v>
      </c>
      <c r="MID320" s="33" t="s">
        <v>367</v>
      </c>
      <c r="MIE320" s="33" t="s">
        <v>367</v>
      </c>
      <c r="MIF320" s="33" t="s">
        <v>367</v>
      </c>
      <c r="MIG320" s="33" t="s">
        <v>367</v>
      </c>
      <c r="MIH320" s="33" t="s">
        <v>367</v>
      </c>
      <c r="MII320" s="33" t="s">
        <v>367</v>
      </c>
      <c r="MIJ320" s="33" t="s">
        <v>367</v>
      </c>
      <c r="MIK320" s="33" t="s">
        <v>367</v>
      </c>
      <c r="MIL320" s="33" t="s">
        <v>367</v>
      </c>
      <c r="MIM320" s="33" t="s">
        <v>367</v>
      </c>
      <c r="MIN320" s="33" t="s">
        <v>367</v>
      </c>
      <c r="MIO320" s="33" t="s">
        <v>367</v>
      </c>
      <c r="MIP320" s="33" t="s">
        <v>367</v>
      </c>
      <c r="MIQ320" s="33" t="s">
        <v>367</v>
      </c>
      <c r="MIR320" s="33" t="s">
        <v>367</v>
      </c>
      <c r="MIS320" s="33" t="s">
        <v>367</v>
      </c>
      <c r="MIT320" s="33" t="s">
        <v>367</v>
      </c>
      <c r="MIU320" s="33" t="s">
        <v>367</v>
      </c>
      <c r="MIV320" s="33" t="s">
        <v>367</v>
      </c>
      <c r="MIW320" s="33" t="s">
        <v>367</v>
      </c>
      <c r="MIX320" s="33" t="s">
        <v>367</v>
      </c>
      <c r="MIY320" s="33" t="s">
        <v>367</v>
      </c>
      <c r="MIZ320" s="33" t="s">
        <v>367</v>
      </c>
      <c r="MJA320" s="33" t="s">
        <v>367</v>
      </c>
      <c r="MJB320" s="33" t="s">
        <v>367</v>
      </c>
      <c r="MJC320" s="33" t="s">
        <v>367</v>
      </c>
      <c r="MJD320" s="33" t="s">
        <v>367</v>
      </c>
      <c r="MJE320" s="33" t="s">
        <v>367</v>
      </c>
      <c r="MJF320" s="33" t="s">
        <v>367</v>
      </c>
      <c r="MJG320" s="33" t="s">
        <v>367</v>
      </c>
      <c r="MJH320" s="33" t="s">
        <v>367</v>
      </c>
      <c r="MJI320" s="33" t="s">
        <v>367</v>
      </c>
      <c r="MJJ320" s="33" t="s">
        <v>367</v>
      </c>
      <c r="MJK320" s="33" t="s">
        <v>367</v>
      </c>
      <c r="MJL320" s="33" t="s">
        <v>367</v>
      </c>
      <c r="MJM320" s="33" t="s">
        <v>367</v>
      </c>
      <c r="MJN320" s="33" t="s">
        <v>367</v>
      </c>
      <c r="MJO320" s="33" t="s">
        <v>367</v>
      </c>
      <c r="MJP320" s="33" t="s">
        <v>367</v>
      </c>
      <c r="MJQ320" s="33" t="s">
        <v>367</v>
      </c>
      <c r="MJR320" s="33" t="s">
        <v>367</v>
      </c>
      <c r="MJS320" s="33" t="s">
        <v>367</v>
      </c>
      <c r="MJT320" s="33" t="s">
        <v>367</v>
      </c>
      <c r="MJU320" s="33" t="s">
        <v>367</v>
      </c>
      <c r="MJV320" s="33" t="s">
        <v>367</v>
      </c>
      <c r="MJW320" s="33" t="s">
        <v>367</v>
      </c>
      <c r="MJX320" s="33" t="s">
        <v>367</v>
      </c>
      <c r="MJY320" s="33" t="s">
        <v>367</v>
      </c>
      <c r="MJZ320" s="33" t="s">
        <v>367</v>
      </c>
      <c r="MKA320" s="33" t="s">
        <v>367</v>
      </c>
      <c r="MKB320" s="33" t="s">
        <v>367</v>
      </c>
      <c r="MKC320" s="33" t="s">
        <v>367</v>
      </c>
      <c r="MKD320" s="33" t="s">
        <v>367</v>
      </c>
      <c r="MKE320" s="33" t="s">
        <v>367</v>
      </c>
      <c r="MKF320" s="33" t="s">
        <v>367</v>
      </c>
      <c r="MKG320" s="33" t="s">
        <v>367</v>
      </c>
      <c r="MKH320" s="33" t="s">
        <v>367</v>
      </c>
      <c r="MKI320" s="33" t="s">
        <v>367</v>
      </c>
      <c r="MKJ320" s="33" t="s">
        <v>367</v>
      </c>
      <c r="MKK320" s="33" t="s">
        <v>367</v>
      </c>
      <c r="MKL320" s="33" t="s">
        <v>367</v>
      </c>
      <c r="MKM320" s="33" t="s">
        <v>367</v>
      </c>
      <c r="MKN320" s="33" t="s">
        <v>367</v>
      </c>
      <c r="MKO320" s="33" t="s">
        <v>367</v>
      </c>
      <c r="MKP320" s="33" t="s">
        <v>367</v>
      </c>
      <c r="MKQ320" s="33" t="s">
        <v>367</v>
      </c>
      <c r="MKR320" s="33" t="s">
        <v>367</v>
      </c>
      <c r="MKS320" s="33" t="s">
        <v>367</v>
      </c>
      <c r="MKT320" s="33" t="s">
        <v>367</v>
      </c>
      <c r="MKU320" s="33" t="s">
        <v>367</v>
      </c>
      <c r="MKV320" s="33" t="s">
        <v>367</v>
      </c>
      <c r="MKW320" s="33" t="s">
        <v>367</v>
      </c>
      <c r="MKX320" s="33" t="s">
        <v>367</v>
      </c>
      <c r="MKY320" s="33" t="s">
        <v>367</v>
      </c>
      <c r="MKZ320" s="33" t="s">
        <v>367</v>
      </c>
      <c r="MLA320" s="33" t="s">
        <v>367</v>
      </c>
      <c r="MLB320" s="33" t="s">
        <v>367</v>
      </c>
      <c r="MLC320" s="33" t="s">
        <v>367</v>
      </c>
      <c r="MLD320" s="33" t="s">
        <v>367</v>
      </c>
      <c r="MLE320" s="33" t="s">
        <v>367</v>
      </c>
      <c r="MLF320" s="33" t="s">
        <v>367</v>
      </c>
      <c r="MLG320" s="33" t="s">
        <v>367</v>
      </c>
      <c r="MLH320" s="33" t="s">
        <v>367</v>
      </c>
      <c r="MLI320" s="33" t="s">
        <v>367</v>
      </c>
      <c r="MLJ320" s="33" t="s">
        <v>367</v>
      </c>
      <c r="MLK320" s="33" t="s">
        <v>367</v>
      </c>
      <c r="MLL320" s="33" t="s">
        <v>367</v>
      </c>
      <c r="MLM320" s="33" t="s">
        <v>367</v>
      </c>
      <c r="MLN320" s="33" t="s">
        <v>367</v>
      </c>
      <c r="MLO320" s="33" t="s">
        <v>367</v>
      </c>
      <c r="MLP320" s="33" t="s">
        <v>367</v>
      </c>
      <c r="MLQ320" s="33" t="s">
        <v>367</v>
      </c>
      <c r="MLR320" s="33" t="s">
        <v>367</v>
      </c>
      <c r="MLS320" s="33" t="s">
        <v>367</v>
      </c>
      <c r="MLT320" s="33" t="s">
        <v>367</v>
      </c>
      <c r="MLU320" s="33" t="s">
        <v>367</v>
      </c>
      <c r="MLV320" s="33" t="s">
        <v>367</v>
      </c>
      <c r="MLW320" s="33" t="s">
        <v>367</v>
      </c>
      <c r="MLX320" s="33" t="s">
        <v>367</v>
      </c>
      <c r="MLY320" s="33" t="s">
        <v>367</v>
      </c>
      <c r="MLZ320" s="33" t="s">
        <v>367</v>
      </c>
      <c r="MMA320" s="33" t="s">
        <v>367</v>
      </c>
      <c r="MMB320" s="33" t="s">
        <v>367</v>
      </c>
      <c r="MMC320" s="33" t="s">
        <v>367</v>
      </c>
      <c r="MMD320" s="33" t="s">
        <v>367</v>
      </c>
      <c r="MME320" s="33" t="s">
        <v>367</v>
      </c>
      <c r="MMF320" s="33" t="s">
        <v>367</v>
      </c>
      <c r="MMG320" s="33" t="s">
        <v>367</v>
      </c>
      <c r="MMH320" s="33" t="s">
        <v>367</v>
      </c>
      <c r="MMI320" s="33" t="s">
        <v>367</v>
      </c>
      <c r="MMJ320" s="33" t="s">
        <v>367</v>
      </c>
      <c r="MMK320" s="33" t="s">
        <v>367</v>
      </c>
      <c r="MML320" s="33" t="s">
        <v>367</v>
      </c>
      <c r="MMM320" s="33" t="s">
        <v>367</v>
      </c>
      <c r="MMN320" s="33" t="s">
        <v>367</v>
      </c>
      <c r="MMO320" s="33" t="s">
        <v>367</v>
      </c>
      <c r="MMP320" s="33" t="s">
        <v>367</v>
      </c>
      <c r="MMQ320" s="33" t="s">
        <v>367</v>
      </c>
      <c r="MMR320" s="33" t="s">
        <v>367</v>
      </c>
      <c r="MMS320" s="33" t="s">
        <v>367</v>
      </c>
      <c r="MMT320" s="33" t="s">
        <v>367</v>
      </c>
      <c r="MMU320" s="33" t="s">
        <v>367</v>
      </c>
      <c r="MMV320" s="33" t="s">
        <v>367</v>
      </c>
      <c r="MMW320" s="33" t="s">
        <v>367</v>
      </c>
      <c r="MMX320" s="33" t="s">
        <v>367</v>
      </c>
      <c r="MMY320" s="33" t="s">
        <v>367</v>
      </c>
      <c r="MMZ320" s="33" t="s">
        <v>367</v>
      </c>
      <c r="MNA320" s="33" t="s">
        <v>367</v>
      </c>
      <c r="MNB320" s="33" t="s">
        <v>367</v>
      </c>
      <c r="MNC320" s="33" t="s">
        <v>367</v>
      </c>
      <c r="MND320" s="33" t="s">
        <v>367</v>
      </c>
      <c r="MNE320" s="33" t="s">
        <v>367</v>
      </c>
      <c r="MNF320" s="33" t="s">
        <v>367</v>
      </c>
      <c r="MNG320" s="33" t="s">
        <v>367</v>
      </c>
      <c r="MNH320" s="33" t="s">
        <v>367</v>
      </c>
      <c r="MNI320" s="33" t="s">
        <v>367</v>
      </c>
      <c r="MNJ320" s="33" t="s">
        <v>367</v>
      </c>
      <c r="MNK320" s="33" t="s">
        <v>367</v>
      </c>
      <c r="MNL320" s="33" t="s">
        <v>367</v>
      </c>
      <c r="MNM320" s="33" t="s">
        <v>367</v>
      </c>
      <c r="MNN320" s="33" t="s">
        <v>367</v>
      </c>
      <c r="MNO320" s="33" t="s">
        <v>367</v>
      </c>
      <c r="MNP320" s="33" t="s">
        <v>367</v>
      </c>
      <c r="MNQ320" s="33" t="s">
        <v>367</v>
      </c>
      <c r="MNR320" s="33" t="s">
        <v>367</v>
      </c>
      <c r="MNS320" s="33" t="s">
        <v>367</v>
      </c>
      <c r="MNT320" s="33" t="s">
        <v>367</v>
      </c>
      <c r="MNU320" s="33" t="s">
        <v>367</v>
      </c>
      <c r="MNV320" s="33" t="s">
        <v>367</v>
      </c>
      <c r="MNW320" s="33" t="s">
        <v>367</v>
      </c>
      <c r="MNX320" s="33" t="s">
        <v>367</v>
      </c>
      <c r="MNY320" s="33" t="s">
        <v>367</v>
      </c>
      <c r="MNZ320" s="33" t="s">
        <v>367</v>
      </c>
      <c r="MOA320" s="33" t="s">
        <v>367</v>
      </c>
      <c r="MOB320" s="33" t="s">
        <v>367</v>
      </c>
      <c r="MOC320" s="33" t="s">
        <v>367</v>
      </c>
      <c r="MOD320" s="33" t="s">
        <v>367</v>
      </c>
      <c r="MOE320" s="33" t="s">
        <v>367</v>
      </c>
      <c r="MOF320" s="33" t="s">
        <v>367</v>
      </c>
      <c r="MOG320" s="33" t="s">
        <v>367</v>
      </c>
      <c r="MOH320" s="33" t="s">
        <v>367</v>
      </c>
      <c r="MOI320" s="33" t="s">
        <v>367</v>
      </c>
      <c r="MOJ320" s="33" t="s">
        <v>367</v>
      </c>
      <c r="MOK320" s="33" t="s">
        <v>367</v>
      </c>
      <c r="MOL320" s="33" t="s">
        <v>367</v>
      </c>
      <c r="MOM320" s="33" t="s">
        <v>367</v>
      </c>
      <c r="MON320" s="33" t="s">
        <v>367</v>
      </c>
      <c r="MOO320" s="33" t="s">
        <v>367</v>
      </c>
      <c r="MOP320" s="33" t="s">
        <v>367</v>
      </c>
      <c r="MOQ320" s="33" t="s">
        <v>367</v>
      </c>
      <c r="MOR320" s="33" t="s">
        <v>367</v>
      </c>
      <c r="MOS320" s="33" t="s">
        <v>367</v>
      </c>
      <c r="MOT320" s="33" t="s">
        <v>367</v>
      </c>
      <c r="MOU320" s="33" t="s">
        <v>367</v>
      </c>
      <c r="MOV320" s="33" t="s">
        <v>367</v>
      </c>
      <c r="MOW320" s="33" t="s">
        <v>367</v>
      </c>
      <c r="MOX320" s="33" t="s">
        <v>367</v>
      </c>
      <c r="MOY320" s="33" t="s">
        <v>367</v>
      </c>
      <c r="MOZ320" s="33" t="s">
        <v>367</v>
      </c>
      <c r="MPA320" s="33" t="s">
        <v>367</v>
      </c>
      <c r="MPB320" s="33" t="s">
        <v>367</v>
      </c>
      <c r="MPC320" s="33" t="s">
        <v>367</v>
      </c>
      <c r="MPD320" s="33" t="s">
        <v>367</v>
      </c>
      <c r="MPE320" s="33" t="s">
        <v>367</v>
      </c>
      <c r="MPF320" s="33" t="s">
        <v>367</v>
      </c>
      <c r="MPG320" s="33" t="s">
        <v>367</v>
      </c>
      <c r="MPH320" s="33" t="s">
        <v>367</v>
      </c>
      <c r="MPI320" s="33" t="s">
        <v>367</v>
      </c>
      <c r="MPJ320" s="33" t="s">
        <v>367</v>
      </c>
      <c r="MPK320" s="33" t="s">
        <v>367</v>
      </c>
      <c r="MPL320" s="33" t="s">
        <v>367</v>
      </c>
      <c r="MPM320" s="33" t="s">
        <v>367</v>
      </c>
      <c r="MPN320" s="33" t="s">
        <v>367</v>
      </c>
      <c r="MPO320" s="33" t="s">
        <v>367</v>
      </c>
      <c r="MPP320" s="33" t="s">
        <v>367</v>
      </c>
      <c r="MPQ320" s="33" t="s">
        <v>367</v>
      </c>
      <c r="MPR320" s="33" t="s">
        <v>367</v>
      </c>
      <c r="MPS320" s="33" t="s">
        <v>367</v>
      </c>
      <c r="MPT320" s="33" t="s">
        <v>367</v>
      </c>
      <c r="MPU320" s="33" t="s">
        <v>367</v>
      </c>
      <c r="MPV320" s="33" t="s">
        <v>367</v>
      </c>
      <c r="MPW320" s="33" t="s">
        <v>367</v>
      </c>
      <c r="MPX320" s="33" t="s">
        <v>367</v>
      </c>
      <c r="MPY320" s="33" t="s">
        <v>367</v>
      </c>
      <c r="MPZ320" s="33" t="s">
        <v>367</v>
      </c>
      <c r="MQA320" s="33" t="s">
        <v>367</v>
      </c>
      <c r="MQB320" s="33" t="s">
        <v>367</v>
      </c>
      <c r="MQC320" s="33" t="s">
        <v>367</v>
      </c>
      <c r="MQD320" s="33" t="s">
        <v>367</v>
      </c>
      <c r="MQE320" s="33" t="s">
        <v>367</v>
      </c>
      <c r="MQF320" s="33" t="s">
        <v>367</v>
      </c>
      <c r="MQG320" s="33" t="s">
        <v>367</v>
      </c>
      <c r="MQH320" s="33" t="s">
        <v>367</v>
      </c>
      <c r="MQI320" s="33" t="s">
        <v>367</v>
      </c>
      <c r="MQJ320" s="33" t="s">
        <v>367</v>
      </c>
      <c r="MQK320" s="33" t="s">
        <v>367</v>
      </c>
      <c r="MQL320" s="33" t="s">
        <v>367</v>
      </c>
      <c r="MQM320" s="33" t="s">
        <v>367</v>
      </c>
      <c r="MQN320" s="33" t="s">
        <v>367</v>
      </c>
      <c r="MQO320" s="33" t="s">
        <v>367</v>
      </c>
      <c r="MQP320" s="33" t="s">
        <v>367</v>
      </c>
      <c r="MQQ320" s="33" t="s">
        <v>367</v>
      </c>
      <c r="MQR320" s="33" t="s">
        <v>367</v>
      </c>
      <c r="MQS320" s="33" t="s">
        <v>367</v>
      </c>
      <c r="MQT320" s="33" t="s">
        <v>367</v>
      </c>
      <c r="MQU320" s="33" t="s">
        <v>367</v>
      </c>
      <c r="MQV320" s="33" t="s">
        <v>367</v>
      </c>
      <c r="MQW320" s="33" t="s">
        <v>367</v>
      </c>
      <c r="MQX320" s="33" t="s">
        <v>367</v>
      </c>
      <c r="MQY320" s="33" t="s">
        <v>367</v>
      </c>
      <c r="MQZ320" s="33" t="s">
        <v>367</v>
      </c>
      <c r="MRA320" s="33" t="s">
        <v>367</v>
      </c>
      <c r="MRB320" s="33" t="s">
        <v>367</v>
      </c>
      <c r="MRC320" s="33" t="s">
        <v>367</v>
      </c>
      <c r="MRD320" s="33" t="s">
        <v>367</v>
      </c>
      <c r="MRE320" s="33" t="s">
        <v>367</v>
      </c>
      <c r="MRF320" s="33" t="s">
        <v>367</v>
      </c>
      <c r="MRG320" s="33" t="s">
        <v>367</v>
      </c>
      <c r="MRH320" s="33" t="s">
        <v>367</v>
      </c>
      <c r="MRI320" s="33" t="s">
        <v>367</v>
      </c>
      <c r="MRJ320" s="33" t="s">
        <v>367</v>
      </c>
      <c r="MRK320" s="33" t="s">
        <v>367</v>
      </c>
      <c r="MRL320" s="33" t="s">
        <v>367</v>
      </c>
      <c r="MRM320" s="33" t="s">
        <v>367</v>
      </c>
      <c r="MRN320" s="33" t="s">
        <v>367</v>
      </c>
      <c r="MRO320" s="33" t="s">
        <v>367</v>
      </c>
      <c r="MRP320" s="33" t="s">
        <v>367</v>
      </c>
      <c r="MRQ320" s="33" t="s">
        <v>367</v>
      </c>
      <c r="MRR320" s="33" t="s">
        <v>367</v>
      </c>
      <c r="MRS320" s="33" t="s">
        <v>367</v>
      </c>
      <c r="MRT320" s="33" t="s">
        <v>367</v>
      </c>
      <c r="MRU320" s="33" t="s">
        <v>367</v>
      </c>
      <c r="MRV320" s="33" t="s">
        <v>367</v>
      </c>
      <c r="MRW320" s="33" t="s">
        <v>367</v>
      </c>
      <c r="MRX320" s="33" t="s">
        <v>367</v>
      </c>
      <c r="MRY320" s="33" t="s">
        <v>367</v>
      </c>
      <c r="MRZ320" s="33" t="s">
        <v>367</v>
      </c>
      <c r="MSA320" s="33" t="s">
        <v>367</v>
      </c>
      <c r="MSB320" s="33" t="s">
        <v>367</v>
      </c>
      <c r="MSC320" s="33" t="s">
        <v>367</v>
      </c>
      <c r="MSD320" s="33" t="s">
        <v>367</v>
      </c>
      <c r="MSE320" s="33" t="s">
        <v>367</v>
      </c>
      <c r="MSF320" s="33" t="s">
        <v>367</v>
      </c>
      <c r="MSG320" s="33" t="s">
        <v>367</v>
      </c>
      <c r="MSH320" s="33" t="s">
        <v>367</v>
      </c>
      <c r="MSI320" s="33" t="s">
        <v>367</v>
      </c>
      <c r="MSJ320" s="33" t="s">
        <v>367</v>
      </c>
      <c r="MSK320" s="33" t="s">
        <v>367</v>
      </c>
      <c r="MSL320" s="33" t="s">
        <v>367</v>
      </c>
      <c r="MSM320" s="33" t="s">
        <v>367</v>
      </c>
      <c r="MSN320" s="33" t="s">
        <v>367</v>
      </c>
      <c r="MSO320" s="33" t="s">
        <v>367</v>
      </c>
      <c r="MSP320" s="33" t="s">
        <v>367</v>
      </c>
      <c r="MSQ320" s="33" t="s">
        <v>367</v>
      </c>
      <c r="MSR320" s="33" t="s">
        <v>367</v>
      </c>
      <c r="MSS320" s="33" t="s">
        <v>367</v>
      </c>
      <c r="MST320" s="33" t="s">
        <v>367</v>
      </c>
      <c r="MSU320" s="33" t="s">
        <v>367</v>
      </c>
      <c r="MSV320" s="33" t="s">
        <v>367</v>
      </c>
      <c r="MSW320" s="33" t="s">
        <v>367</v>
      </c>
      <c r="MSX320" s="33" t="s">
        <v>367</v>
      </c>
      <c r="MSY320" s="33" t="s">
        <v>367</v>
      </c>
      <c r="MSZ320" s="33" t="s">
        <v>367</v>
      </c>
      <c r="MTA320" s="33" t="s">
        <v>367</v>
      </c>
      <c r="MTB320" s="33" t="s">
        <v>367</v>
      </c>
      <c r="MTC320" s="33" t="s">
        <v>367</v>
      </c>
      <c r="MTD320" s="33" t="s">
        <v>367</v>
      </c>
      <c r="MTE320" s="33" t="s">
        <v>367</v>
      </c>
      <c r="MTF320" s="33" t="s">
        <v>367</v>
      </c>
      <c r="MTG320" s="33" t="s">
        <v>367</v>
      </c>
      <c r="MTH320" s="33" t="s">
        <v>367</v>
      </c>
      <c r="MTI320" s="33" t="s">
        <v>367</v>
      </c>
      <c r="MTJ320" s="33" t="s">
        <v>367</v>
      </c>
      <c r="MTK320" s="33" t="s">
        <v>367</v>
      </c>
      <c r="MTL320" s="33" t="s">
        <v>367</v>
      </c>
      <c r="MTM320" s="33" t="s">
        <v>367</v>
      </c>
      <c r="MTN320" s="33" t="s">
        <v>367</v>
      </c>
      <c r="MTO320" s="33" t="s">
        <v>367</v>
      </c>
      <c r="MTP320" s="33" t="s">
        <v>367</v>
      </c>
      <c r="MTQ320" s="33" t="s">
        <v>367</v>
      </c>
      <c r="MTR320" s="33" t="s">
        <v>367</v>
      </c>
      <c r="MTS320" s="33" t="s">
        <v>367</v>
      </c>
      <c r="MTT320" s="33" t="s">
        <v>367</v>
      </c>
      <c r="MTU320" s="33" t="s">
        <v>367</v>
      </c>
      <c r="MTV320" s="33" t="s">
        <v>367</v>
      </c>
      <c r="MTW320" s="33" t="s">
        <v>367</v>
      </c>
      <c r="MTX320" s="33" t="s">
        <v>367</v>
      </c>
      <c r="MTY320" s="33" t="s">
        <v>367</v>
      </c>
      <c r="MTZ320" s="33" t="s">
        <v>367</v>
      </c>
      <c r="MUA320" s="33" t="s">
        <v>367</v>
      </c>
      <c r="MUB320" s="33" t="s">
        <v>367</v>
      </c>
      <c r="MUC320" s="33" t="s">
        <v>367</v>
      </c>
      <c r="MUD320" s="33" t="s">
        <v>367</v>
      </c>
      <c r="MUE320" s="33" t="s">
        <v>367</v>
      </c>
      <c r="MUF320" s="33" t="s">
        <v>367</v>
      </c>
      <c r="MUG320" s="33" t="s">
        <v>367</v>
      </c>
      <c r="MUH320" s="33" t="s">
        <v>367</v>
      </c>
      <c r="MUI320" s="33" t="s">
        <v>367</v>
      </c>
      <c r="MUJ320" s="33" t="s">
        <v>367</v>
      </c>
      <c r="MUK320" s="33" t="s">
        <v>367</v>
      </c>
      <c r="MUL320" s="33" t="s">
        <v>367</v>
      </c>
      <c r="MUM320" s="33" t="s">
        <v>367</v>
      </c>
      <c r="MUN320" s="33" t="s">
        <v>367</v>
      </c>
      <c r="MUO320" s="33" t="s">
        <v>367</v>
      </c>
      <c r="MUP320" s="33" t="s">
        <v>367</v>
      </c>
      <c r="MUQ320" s="33" t="s">
        <v>367</v>
      </c>
      <c r="MUR320" s="33" t="s">
        <v>367</v>
      </c>
      <c r="MUS320" s="33" t="s">
        <v>367</v>
      </c>
      <c r="MUT320" s="33" t="s">
        <v>367</v>
      </c>
      <c r="MUU320" s="33" t="s">
        <v>367</v>
      </c>
      <c r="MUV320" s="33" t="s">
        <v>367</v>
      </c>
      <c r="MUW320" s="33" t="s">
        <v>367</v>
      </c>
      <c r="MUX320" s="33" t="s">
        <v>367</v>
      </c>
      <c r="MUY320" s="33" t="s">
        <v>367</v>
      </c>
      <c r="MUZ320" s="33" t="s">
        <v>367</v>
      </c>
      <c r="MVA320" s="33" t="s">
        <v>367</v>
      </c>
      <c r="MVB320" s="33" t="s">
        <v>367</v>
      </c>
      <c r="MVC320" s="33" t="s">
        <v>367</v>
      </c>
      <c r="MVD320" s="33" t="s">
        <v>367</v>
      </c>
      <c r="MVE320" s="33" t="s">
        <v>367</v>
      </c>
      <c r="MVF320" s="33" t="s">
        <v>367</v>
      </c>
      <c r="MVG320" s="33" t="s">
        <v>367</v>
      </c>
      <c r="MVH320" s="33" t="s">
        <v>367</v>
      </c>
      <c r="MVI320" s="33" t="s">
        <v>367</v>
      </c>
      <c r="MVJ320" s="33" t="s">
        <v>367</v>
      </c>
      <c r="MVK320" s="33" t="s">
        <v>367</v>
      </c>
      <c r="MVL320" s="33" t="s">
        <v>367</v>
      </c>
      <c r="MVM320" s="33" t="s">
        <v>367</v>
      </c>
      <c r="MVN320" s="33" t="s">
        <v>367</v>
      </c>
      <c r="MVO320" s="33" t="s">
        <v>367</v>
      </c>
      <c r="MVP320" s="33" t="s">
        <v>367</v>
      </c>
      <c r="MVQ320" s="33" t="s">
        <v>367</v>
      </c>
      <c r="MVR320" s="33" t="s">
        <v>367</v>
      </c>
      <c r="MVS320" s="33" t="s">
        <v>367</v>
      </c>
      <c r="MVT320" s="33" t="s">
        <v>367</v>
      </c>
      <c r="MVU320" s="33" t="s">
        <v>367</v>
      </c>
      <c r="MVV320" s="33" t="s">
        <v>367</v>
      </c>
      <c r="MVW320" s="33" t="s">
        <v>367</v>
      </c>
      <c r="MVX320" s="33" t="s">
        <v>367</v>
      </c>
      <c r="MVY320" s="33" t="s">
        <v>367</v>
      </c>
      <c r="MVZ320" s="33" t="s">
        <v>367</v>
      </c>
      <c r="MWA320" s="33" t="s">
        <v>367</v>
      </c>
      <c r="MWB320" s="33" t="s">
        <v>367</v>
      </c>
      <c r="MWC320" s="33" t="s">
        <v>367</v>
      </c>
      <c r="MWD320" s="33" t="s">
        <v>367</v>
      </c>
      <c r="MWE320" s="33" t="s">
        <v>367</v>
      </c>
      <c r="MWF320" s="33" t="s">
        <v>367</v>
      </c>
      <c r="MWG320" s="33" t="s">
        <v>367</v>
      </c>
      <c r="MWH320" s="33" t="s">
        <v>367</v>
      </c>
      <c r="MWI320" s="33" t="s">
        <v>367</v>
      </c>
      <c r="MWJ320" s="33" t="s">
        <v>367</v>
      </c>
      <c r="MWK320" s="33" t="s">
        <v>367</v>
      </c>
      <c r="MWL320" s="33" t="s">
        <v>367</v>
      </c>
      <c r="MWM320" s="33" t="s">
        <v>367</v>
      </c>
      <c r="MWN320" s="33" t="s">
        <v>367</v>
      </c>
      <c r="MWO320" s="33" t="s">
        <v>367</v>
      </c>
      <c r="MWP320" s="33" t="s">
        <v>367</v>
      </c>
      <c r="MWQ320" s="33" t="s">
        <v>367</v>
      </c>
      <c r="MWR320" s="33" t="s">
        <v>367</v>
      </c>
      <c r="MWS320" s="33" t="s">
        <v>367</v>
      </c>
      <c r="MWT320" s="33" t="s">
        <v>367</v>
      </c>
      <c r="MWU320" s="33" t="s">
        <v>367</v>
      </c>
      <c r="MWV320" s="33" t="s">
        <v>367</v>
      </c>
      <c r="MWW320" s="33" t="s">
        <v>367</v>
      </c>
      <c r="MWX320" s="33" t="s">
        <v>367</v>
      </c>
      <c r="MWY320" s="33" t="s">
        <v>367</v>
      </c>
      <c r="MWZ320" s="33" t="s">
        <v>367</v>
      </c>
      <c r="MXA320" s="33" t="s">
        <v>367</v>
      </c>
      <c r="MXB320" s="33" t="s">
        <v>367</v>
      </c>
      <c r="MXC320" s="33" t="s">
        <v>367</v>
      </c>
      <c r="MXD320" s="33" t="s">
        <v>367</v>
      </c>
      <c r="MXE320" s="33" t="s">
        <v>367</v>
      </c>
      <c r="MXF320" s="33" t="s">
        <v>367</v>
      </c>
      <c r="MXG320" s="33" t="s">
        <v>367</v>
      </c>
      <c r="MXH320" s="33" t="s">
        <v>367</v>
      </c>
      <c r="MXI320" s="33" t="s">
        <v>367</v>
      </c>
      <c r="MXJ320" s="33" t="s">
        <v>367</v>
      </c>
      <c r="MXK320" s="33" t="s">
        <v>367</v>
      </c>
      <c r="MXL320" s="33" t="s">
        <v>367</v>
      </c>
      <c r="MXM320" s="33" t="s">
        <v>367</v>
      </c>
      <c r="MXN320" s="33" t="s">
        <v>367</v>
      </c>
      <c r="MXO320" s="33" t="s">
        <v>367</v>
      </c>
      <c r="MXP320" s="33" t="s">
        <v>367</v>
      </c>
      <c r="MXQ320" s="33" t="s">
        <v>367</v>
      </c>
      <c r="MXR320" s="33" t="s">
        <v>367</v>
      </c>
      <c r="MXS320" s="33" t="s">
        <v>367</v>
      </c>
      <c r="MXT320" s="33" t="s">
        <v>367</v>
      </c>
      <c r="MXU320" s="33" t="s">
        <v>367</v>
      </c>
      <c r="MXV320" s="33" t="s">
        <v>367</v>
      </c>
      <c r="MXW320" s="33" t="s">
        <v>367</v>
      </c>
      <c r="MXX320" s="33" t="s">
        <v>367</v>
      </c>
      <c r="MXY320" s="33" t="s">
        <v>367</v>
      </c>
      <c r="MXZ320" s="33" t="s">
        <v>367</v>
      </c>
      <c r="MYA320" s="33" t="s">
        <v>367</v>
      </c>
      <c r="MYB320" s="33" t="s">
        <v>367</v>
      </c>
      <c r="MYC320" s="33" t="s">
        <v>367</v>
      </c>
      <c r="MYD320" s="33" t="s">
        <v>367</v>
      </c>
      <c r="MYE320" s="33" t="s">
        <v>367</v>
      </c>
      <c r="MYF320" s="33" t="s">
        <v>367</v>
      </c>
      <c r="MYG320" s="33" t="s">
        <v>367</v>
      </c>
      <c r="MYH320" s="33" t="s">
        <v>367</v>
      </c>
      <c r="MYI320" s="33" t="s">
        <v>367</v>
      </c>
      <c r="MYJ320" s="33" t="s">
        <v>367</v>
      </c>
      <c r="MYK320" s="33" t="s">
        <v>367</v>
      </c>
      <c r="MYL320" s="33" t="s">
        <v>367</v>
      </c>
      <c r="MYM320" s="33" t="s">
        <v>367</v>
      </c>
      <c r="MYN320" s="33" t="s">
        <v>367</v>
      </c>
      <c r="MYO320" s="33" t="s">
        <v>367</v>
      </c>
      <c r="MYP320" s="33" t="s">
        <v>367</v>
      </c>
      <c r="MYQ320" s="33" t="s">
        <v>367</v>
      </c>
      <c r="MYR320" s="33" t="s">
        <v>367</v>
      </c>
      <c r="MYS320" s="33" t="s">
        <v>367</v>
      </c>
      <c r="MYT320" s="33" t="s">
        <v>367</v>
      </c>
      <c r="MYU320" s="33" t="s">
        <v>367</v>
      </c>
      <c r="MYV320" s="33" t="s">
        <v>367</v>
      </c>
      <c r="MYW320" s="33" t="s">
        <v>367</v>
      </c>
      <c r="MYX320" s="33" t="s">
        <v>367</v>
      </c>
      <c r="MYY320" s="33" t="s">
        <v>367</v>
      </c>
      <c r="MYZ320" s="33" t="s">
        <v>367</v>
      </c>
      <c r="MZA320" s="33" t="s">
        <v>367</v>
      </c>
      <c r="MZB320" s="33" t="s">
        <v>367</v>
      </c>
      <c r="MZC320" s="33" t="s">
        <v>367</v>
      </c>
      <c r="MZD320" s="33" t="s">
        <v>367</v>
      </c>
      <c r="MZE320" s="33" t="s">
        <v>367</v>
      </c>
      <c r="MZF320" s="33" t="s">
        <v>367</v>
      </c>
      <c r="MZG320" s="33" t="s">
        <v>367</v>
      </c>
      <c r="MZH320" s="33" t="s">
        <v>367</v>
      </c>
      <c r="MZI320" s="33" t="s">
        <v>367</v>
      </c>
      <c r="MZJ320" s="33" t="s">
        <v>367</v>
      </c>
      <c r="MZK320" s="33" t="s">
        <v>367</v>
      </c>
      <c r="MZL320" s="33" t="s">
        <v>367</v>
      </c>
      <c r="MZM320" s="33" t="s">
        <v>367</v>
      </c>
      <c r="MZN320" s="33" t="s">
        <v>367</v>
      </c>
      <c r="MZO320" s="33" t="s">
        <v>367</v>
      </c>
      <c r="MZP320" s="33" t="s">
        <v>367</v>
      </c>
      <c r="MZQ320" s="33" t="s">
        <v>367</v>
      </c>
      <c r="MZR320" s="33" t="s">
        <v>367</v>
      </c>
      <c r="MZS320" s="33" t="s">
        <v>367</v>
      </c>
      <c r="MZT320" s="33" t="s">
        <v>367</v>
      </c>
      <c r="MZU320" s="33" t="s">
        <v>367</v>
      </c>
      <c r="MZV320" s="33" t="s">
        <v>367</v>
      </c>
      <c r="MZW320" s="33" t="s">
        <v>367</v>
      </c>
      <c r="MZX320" s="33" t="s">
        <v>367</v>
      </c>
      <c r="MZY320" s="33" t="s">
        <v>367</v>
      </c>
      <c r="MZZ320" s="33" t="s">
        <v>367</v>
      </c>
      <c r="NAA320" s="33" t="s">
        <v>367</v>
      </c>
      <c r="NAB320" s="33" t="s">
        <v>367</v>
      </c>
      <c r="NAC320" s="33" t="s">
        <v>367</v>
      </c>
      <c r="NAD320" s="33" t="s">
        <v>367</v>
      </c>
      <c r="NAE320" s="33" t="s">
        <v>367</v>
      </c>
      <c r="NAF320" s="33" t="s">
        <v>367</v>
      </c>
      <c r="NAG320" s="33" t="s">
        <v>367</v>
      </c>
      <c r="NAH320" s="33" t="s">
        <v>367</v>
      </c>
      <c r="NAI320" s="33" t="s">
        <v>367</v>
      </c>
      <c r="NAJ320" s="33" t="s">
        <v>367</v>
      </c>
      <c r="NAK320" s="33" t="s">
        <v>367</v>
      </c>
      <c r="NAL320" s="33" t="s">
        <v>367</v>
      </c>
      <c r="NAM320" s="33" t="s">
        <v>367</v>
      </c>
      <c r="NAN320" s="33" t="s">
        <v>367</v>
      </c>
      <c r="NAO320" s="33" t="s">
        <v>367</v>
      </c>
      <c r="NAP320" s="33" t="s">
        <v>367</v>
      </c>
      <c r="NAQ320" s="33" t="s">
        <v>367</v>
      </c>
      <c r="NAR320" s="33" t="s">
        <v>367</v>
      </c>
      <c r="NAS320" s="33" t="s">
        <v>367</v>
      </c>
      <c r="NAT320" s="33" t="s">
        <v>367</v>
      </c>
      <c r="NAU320" s="33" t="s">
        <v>367</v>
      </c>
      <c r="NAV320" s="33" t="s">
        <v>367</v>
      </c>
      <c r="NAW320" s="33" t="s">
        <v>367</v>
      </c>
      <c r="NAX320" s="33" t="s">
        <v>367</v>
      </c>
      <c r="NAY320" s="33" t="s">
        <v>367</v>
      </c>
      <c r="NAZ320" s="33" t="s">
        <v>367</v>
      </c>
      <c r="NBA320" s="33" t="s">
        <v>367</v>
      </c>
      <c r="NBB320" s="33" t="s">
        <v>367</v>
      </c>
      <c r="NBC320" s="33" t="s">
        <v>367</v>
      </c>
      <c r="NBD320" s="33" t="s">
        <v>367</v>
      </c>
      <c r="NBE320" s="33" t="s">
        <v>367</v>
      </c>
      <c r="NBF320" s="33" t="s">
        <v>367</v>
      </c>
      <c r="NBG320" s="33" t="s">
        <v>367</v>
      </c>
      <c r="NBH320" s="33" t="s">
        <v>367</v>
      </c>
      <c r="NBI320" s="33" t="s">
        <v>367</v>
      </c>
      <c r="NBJ320" s="33" t="s">
        <v>367</v>
      </c>
      <c r="NBK320" s="33" t="s">
        <v>367</v>
      </c>
      <c r="NBL320" s="33" t="s">
        <v>367</v>
      </c>
      <c r="NBM320" s="33" t="s">
        <v>367</v>
      </c>
      <c r="NBN320" s="33" t="s">
        <v>367</v>
      </c>
      <c r="NBO320" s="33" t="s">
        <v>367</v>
      </c>
      <c r="NBP320" s="33" t="s">
        <v>367</v>
      </c>
      <c r="NBQ320" s="33" t="s">
        <v>367</v>
      </c>
      <c r="NBR320" s="33" t="s">
        <v>367</v>
      </c>
      <c r="NBS320" s="33" t="s">
        <v>367</v>
      </c>
      <c r="NBT320" s="33" t="s">
        <v>367</v>
      </c>
      <c r="NBU320" s="33" t="s">
        <v>367</v>
      </c>
      <c r="NBV320" s="33" t="s">
        <v>367</v>
      </c>
      <c r="NBW320" s="33" t="s">
        <v>367</v>
      </c>
      <c r="NBX320" s="33" t="s">
        <v>367</v>
      </c>
      <c r="NBY320" s="33" t="s">
        <v>367</v>
      </c>
      <c r="NBZ320" s="33" t="s">
        <v>367</v>
      </c>
      <c r="NCA320" s="33" t="s">
        <v>367</v>
      </c>
      <c r="NCB320" s="33" t="s">
        <v>367</v>
      </c>
      <c r="NCC320" s="33" t="s">
        <v>367</v>
      </c>
      <c r="NCD320" s="33" t="s">
        <v>367</v>
      </c>
      <c r="NCE320" s="33" t="s">
        <v>367</v>
      </c>
      <c r="NCF320" s="33" t="s">
        <v>367</v>
      </c>
      <c r="NCG320" s="33" t="s">
        <v>367</v>
      </c>
      <c r="NCH320" s="33" t="s">
        <v>367</v>
      </c>
      <c r="NCI320" s="33" t="s">
        <v>367</v>
      </c>
      <c r="NCJ320" s="33" t="s">
        <v>367</v>
      </c>
      <c r="NCK320" s="33" t="s">
        <v>367</v>
      </c>
      <c r="NCL320" s="33" t="s">
        <v>367</v>
      </c>
      <c r="NCM320" s="33" t="s">
        <v>367</v>
      </c>
      <c r="NCN320" s="33" t="s">
        <v>367</v>
      </c>
      <c r="NCO320" s="33" t="s">
        <v>367</v>
      </c>
      <c r="NCP320" s="33" t="s">
        <v>367</v>
      </c>
      <c r="NCQ320" s="33" t="s">
        <v>367</v>
      </c>
      <c r="NCR320" s="33" t="s">
        <v>367</v>
      </c>
      <c r="NCS320" s="33" t="s">
        <v>367</v>
      </c>
      <c r="NCT320" s="33" t="s">
        <v>367</v>
      </c>
      <c r="NCU320" s="33" t="s">
        <v>367</v>
      </c>
      <c r="NCV320" s="33" t="s">
        <v>367</v>
      </c>
      <c r="NCW320" s="33" t="s">
        <v>367</v>
      </c>
      <c r="NCX320" s="33" t="s">
        <v>367</v>
      </c>
      <c r="NCY320" s="33" t="s">
        <v>367</v>
      </c>
      <c r="NCZ320" s="33" t="s">
        <v>367</v>
      </c>
      <c r="NDA320" s="33" t="s">
        <v>367</v>
      </c>
      <c r="NDB320" s="33" t="s">
        <v>367</v>
      </c>
      <c r="NDC320" s="33" t="s">
        <v>367</v>
      </c>
      <c r="NDD320" s="33" t="s">
        <v>367</v>
      </c>
      <c r="NDE320" s="33" t="s">
        <v>367</v>
      </c>
      <c r="NDF320" s="33" t="s">
        <v>367</v>
      </c>
      <c r="NDG320" s="33" t="s">
        <v>367</v>
      </c>
      <c r="NDH320" s="33" t="s">
        <v>367</v>
      </c>
      <c r="NDI320" s="33" t="s">
        <v>367</v>
      </c>
      <c r="NDJ320" s="33" t="s">
        <v>367</v>
      </c>
      <c r="NDK320" s="33" t="s">
        <v>367</v>
      </c>
      <c r="NDL320" s="33" t="s">
        <v>367</v>
      </c>
      <c r="NDM320" s="33" t="s">
        <v>367</v>
      </c>
      <c r="NDN320" s="33" t="s">
        <v>367</v>
      </c>
      <c r="NDO320" s="33" t="s">
        <v>367</v>
      </c>
      <c r="NDP320" s="33" t="s">
        <v>367</v>
      </c>
      <c r="NDQ320" s="33" t="s">
        <v>367</v>
      </c>
      <c r="NDR320" s="33" t="s">
        <v>367</v>
      </c>
      <c r="NDS320" s="33" t="s">
        <v>367</v>
      </c>
      <c r="NDT320" s="33" t="s">
        <v>367</v>
      </c>
      <c r="NDU320" s="33" t="s">
        <v>367</v>
      </c>
      <c r="NDV320" s="33" t="s">
        <v>367</v>
      </c>
      <c r="NDW320" s="33" t="s">
        <v>367</v>
      </c>
      <c r="NDX320" s="33" t="s">
        <v>367</v>
      </c>
      <c r="NDY320" s="33" t="s">
        <v>367</v>
      </c>
      <c r="NDZ320" s="33" t="s">
        <v>367</v>
      </c>
      <c r="NEA320" s="33" t="s">
        <v>367</v>
      </c>
      <c r="NEB320" s="33" t="s">
        <v>367</v>
      </c>
      <c r="NEC320" s="33" t="s">
        <v>367</v>
      </c>
      <c r="NED320" s="33" t="s">
        <v>367</v>
      </c>
      <c r="NEE320" s="33" t="s">
        <v>367</v>
      </c>
      <c r="NEF320" s="33" t="s">
        <v>367</v>
      </c>
      <c r="NEG320" s="33" t="s">
        <v>367</v>
      </c>
      <c r="NEH320" s="33" t="s">
        <v>367</v>
      </c>
      <c r="NEI320" s="33" t="s">
        <v>367</v>
      </c>
      <c r="NEJ320" s="33" t="s">
        <v>367</v>
      </c>
      <c r="NEK320" s="33" t="s">
        <v>367</v>
      </c>
      <c r="NEL320" s="33" t="s">
        <v>367</v>
      </c>
      <c r="NEM320" s="33" t="s">
        <v>367</v>
      </c>
      <c r="NEN320" s="33" t="s">
        <v>367</v>
      </c>
      <c r="NEO320" s="33" t="s">
        <v>367</v>
      </c>
      <c r="NEP320" s="33" t="s">
        <v>367</v>
      </c>
      <c r="NEQ320" s="33" t="s">
        <v>367</v>
      </c>
      <c r="NER320" s="33" t="s">
        <v>367</v>
      </c>
      <c r="NES320" s="33" t="s">
        <v>367</v>
      </c>
      <c r="NET320" s="33" t="s">
        <v>367</v>
      </c>
      <c r="NEU320" s="33" t="s">
        <v>367</v>
      </c>
      <c r="NEV320" s="33" t="s">
        <v>367</v>
      </c>
      <c r="NEW320" s="33" t="s">
        <v>367</v>
      </c>
      <c r="NEX320" s="33" t="s">
        <v>367</v>
      </c>
      <c r="NEY320" s="33" t="s">
        <v>367</v>
      </c>
      <c r="NEZ320" s="33" t="s">
        <v>367</v>
      </c>
      <c r="NFA320" s="33" t="s">
        <v>367</v>
      </c>
      <c r="NFB320" s="33" t="s">
        <v>367</v>
      </c>
      <c r="NFC320" s="33" t="s">
        <v>367</v>
      </c>
      <c r="NFD320" s="33" t="s">
        <v>367</v>
      </c>
      <c r="NFE320" s="33" t="s">
        <v>367</v>
      </c>
      <c r="NFF320" s="33" t="s">
        <v>367</v>
      </c>
      <c r="NFG320" s="33" t="s">
        <v>367</v>
      </c>
      <c r="NFH320" s="33" t="s">
        <v>367</v>
      </c>
      <c r="NFI320" s="33" t="s">
        <v>367</v>
      </c>
      <c r="NFJ320" s="33" t="s">
        <v>367</v>
      </c>
      <c r="NFK320" s="33" t="s">
        <v>367</v>
      </c>
      <c r="NFL320" s="33" t="s">
        <v>367</v>
      </c>
      <c r="NFM320" s="33" t="s">
        <v>367</v>
      </c>
      <c r="NFN320" s="33" t="s">
        <v>367</v>
      </c>
      <c r="NFO320" s="33" t="s">
        <v>367</v>
      </c>
      <c r="NFP320" s="33" t="s">
        <v>367</v>
      </c>
      <c r="NFQ320" s="33" t="s">
        <v>367</v>
      </c>
      <c r="NFR320" s="33" t="s">
        <v>367</v>
      </c>
      <c r="NFS320" s="33" t="s">
        <v>367</v>
      </c>
      <c r="NFT320" s="33" t="s">
        <v>367</v>
      </c>
      <c r="NFU320" s="33" t="s">
        <v>367</v>
      </c>
      <c r="NFV320" s="33" t="s">
        <v>367</v>
      </c>
      <c r="NFW320" s="33" t="s">
        <v>367</v>
      </c>
      <c r="NFX320" s="33" t="s">
        <v>367</v>
      </c>
      <c r="NFY320" s="33" t="s">
        <v>367</v>
      </c>
      <c r="NFZ320" s="33" t="s">
        <v>367</v>
      </c>
      <c r="NGA320" s="33" t="s">
        <v>367</v>
      </c>
      <c r="NGB320" s="33" t="s">
        <v>367</v>
      </c>
      <c r="NGC320" s="33" t="s">
        <v>367</v>
      </c>
      <c r="NGD320" s="33" t="s">
        <v>367</v>
      </c>
      <c r="NGE320" s="33" t="s">
        <v>367</v>
      </c>
      <c r="NGF320" s="33" t="s">
        <v>367</v>
      </c>
      <c r="NGG320" s="33" t="s">
        <v>367</v>
      </c>
      <c r="NGH320" s="33" t="s">
        <v>367</v>
      </c>
      <c r="NGI320" s="33" t="s">
        <v>367</v>
      </c>
      <c r="NGJ320" s="33" t="s">
        <v>367</v>
      </c>
      <c r="NGK320" s="33" t="s">
        <v>367</v>
      </c>
      <c r="NGL320" s="33" t="s">
        <v>367</v>
      </c>
      <c r="NGM320" s="33" t="s">
        <v>367</v>
      </c>
      <c r="NGN320" s="33" t="s">
        <v>367</v>
      </c>
      <c r="NGO320" s="33" t="s">
        <v>367</v>
      </c>
      <c r="NGP320" s="33" t="s">
        <v>367</v>
      </c>
      <c r="NGQ320" s="33" t="s">
        <v>367</v>
      </c>
      <c r="NGR320" s="33" t="s">
        <v>367</v>
      </c>
      <c r="NGS320" s="33" t="s">
        <v>367</v>
      </c>
      <c r="NGT320" s="33" t="s">
        <v>367</v>
      </c>
      <c r="NGU320" s="33" t="s">
        <v>367</v>
      </c>
      <c r="NGV320" s="33" t="s">
        <v>367</v>
      </c>
      <c r="NGW320" s="33" t="s">
        <v>367</v>
      </c>
      <c r="NGX320" s="33" t="s">
        <v>367</v>
      </c>
      <c r="NGY320" s="33" t="s">
        <v>367</v>
      </c>
      <c r="NGZ320" s="33" t="s">
        <v>367</v>
      </c>
      <c r="NHA320" s="33" t="s">
        <v>367</v>
      </c>
      <c r="NHB320" s="33" t="s">
        <v>367</v>
      </c>
      <c r="NHC320" s="33" t="s">
        <v>367</v>
      </c>
      <c r="NHD320" s="33" t="s">
        <v>367</v>
      </c>
      <c r="NHE320" s="33" t="s">
        <v>367</v>
      </c>
      <c r="NHF320" s="33" t="s">
        <v>367</v>
      </c>
      <c r="NHG320" s="33" t="s">
        <v>367</v>
      </c>
      <c r="NHH320" s="33" t="s">
        <v>367</v>
      </c>
      <c r="NHI320" s="33" t="s">
        <v>367</v>
      </c>
      <c r="NHJ320" s="33" t="s">
        <v>367</v>
      </c>
      <c r="NHK320" s="33" t="s">
        <v>367</v>
      </c>
      <c r="NHL320" s="33" t="s">
        <v>367</v>
      </c>
      <c r="NHM320" s="33" t="s">
        <v>367</v>
      </c>
      <c r="NHN320" s="33" t="s">
        <v>367</v>
      </c>
      <c r="NHO320" s="33" t="s">
        <v>367</v>
      </c>
      <c r="NHP320" s="33" t="s">
        <v>367</v>
      </c>
      <c r="NHQ320" s="33" t="s">
        <v>367</v>
      </c>
      <c r="NHR320" s="33" t="s">
        <v>367</v>
      </c>
      <c r="NHS320" s="33" t="s">
        <v>367</v>
      </c>
      <c r="NHT320" s="33" t="s">
        <v>367</v>
      </c>
      <c r="NHU320" s="33" t="s">
        <v>367</v>
      </c>
      <c r="NHV320" s="33" t="s">
        <v>367</v>
      </c>
      <c r="NHW320" s="33" t="s">
        <v>367</v>
      </c>
      <c r="NHX320" s="33" t="s">
        <v>367</v>
      </c>
      <c r="NHY320" s="33" t="s">
        <v>367</v>
      </c>
      <c r="NHZ320" s="33" t="s">
        <v>367</v>
      </c>
      <c r="NIA320" s="33" t="s">
        <v>367</v>
      </c>
      <c r="NIB320" s="33" t="s">
        <v>367</v>
      </c>
      <c r="NIC320" s="33" t="s">
        <v>367</v>
      </c>
      <c r="NID320" s="33" t="s">
        <v>367</v>
      </c>
      <c r="NIE320" s="33" t="s">
        <v>367</v>
      </c>
      <c r="NIF320" s="33" t="s">
        <v>367</v>
      </c>
      <c r="NIG320" s="33" t="s">
        <v>367</v>
      </c>
      <c r="NIH320" s="33" t="s">
        <v>367</v>
      </c>
      <c r="NII320" s="33" t="s">
        <v>367</v>
      </c>
      <c r="NIJ320" s="33" t="s">
        <v>367</v>
      </c>
      <c r="NIK320" s="33" t="s">
        <v>367</v>
      </c>
      <c r="NIL320" s="33" t="s">
        <v>367</v>
      </c>
      <c r="NIM320" s="33" t="s">
        <v>367</v>
      </c>
      <c r="NIN320" s="33" t="s">
        <v>367</v>
      </c>
      <c r="NIO320" s="33" t="s">
        <v>367</v>
      </c>
      <c r="NIP320" s="33" t="s">
        <v>367</v>
      </c>
      <c r="NIQ320" s="33" t="s">
        <v>367</v>
      </c>
      <c r="NIR320" s="33" t="s">
        <v>367</v>
      </c>
      <c r="NIS320" s="33" t="s">
        <v>367</v>
      </c>
      <c r="NIT320" s="33" t="s">
        <v>367</v>
      </c>
      <c r="NIU320" s="33" t="s">
        <v>367</v>
      </c>
      <c r="NIV320" s="33" t="s">
        <v>367</v>
      </c>
      <c r="NIW320" s="33" t="s">
        <v>367</v>
      </c>
      <c r="NIX320" s="33" t="s">
        <v>367</v>
      </c>
      <c r="NIY320" s="33" t="s">
        <v>367</v>
      </c>
      <c r="NIZ320" s="33" t="s">
        <v>367</v>
      </c>
      <c r="NJA320" s="33" t="s">
        <v>367</v>
      </c>
      <c r="NJB320" s="33" t="s">
        <v>367</v>
      </c>
      <c r="NJC320" s="33" t="s">
        <v>367</v>
      </c>
      <c r="NJD320" s="33" t="s">
        <v>367</v>
      </c>
      <c r="NJE320" s="33" t="s">
        <v>367</v>
      </c>
      <c r="NJF320" s="33" t="s">
        <v>367</v>
      </c>
      <c r="NJG320" s="33" t="s">
        <v>367</v>
      </c>
      <c r="NJH320" s="33" t="s">
        <v>367</v>
      </c>
      <c r="NJI320" s="33" t="s">
        <v>367</v>
      </c>
      <c r="NJJ320" s="33" t="s">
        <v>367</v>
      </c>
      <c r="NJK320" s="33" t="s">
        <v>367</v>
      </c>
      <c r="NJL320" s="33" t="s">
        <v>367</v>
      </c>
      <c r="NJM320" s="33" t="s">
        <v>367</v>
      </c>
      <c r="NJN320" s="33" t="s">
        <v>367</v>
      </c>
      <c r="NJO320" s="33" t="s">
        <v>367</v>
      </c>
      <c r="NJP320" s="33" t="s">
        <v>367</v>
      </c>
      <c r="NJQ320" s="33" t="s">
        <v>367</v>
      </c>
      <c r="NJR320" s="33" t="s">
        <v>367</v>
      </c>
      <c r="NJS320" s="33" t="s">
        <v>367</v>
      </c>
      <c r="NJT320" s="33" t="s">
        <v>367</v>
      </c>
      <c r="NJU320" s="33" t="s">
        <v>367</v>
      </c>
      <c r="NJV320" s="33" t="s">
        <v>367</v>
      </c>
      <c r="NJW320" s="33" t="s">
        <v>367</v>
      </c>
      <c r="NJX320" s="33" t="s">
        <v>367</v>
      </c>
      <c r="NJY320" s="33" t="s">
        <v>367</v>
      </c>
      <c r="NJZ320" s="33" t="s">
        <v>367</v>
      </c>
      <c r="NKA320" s="33" t="s">
        <v>367</v>
      </c>
      <c r="NKB320" s="33" t="s">
        <v>367</v>
      </c>
      <c r="NKC320" s="33" t="s">
        <v>367</v>
      </c>
      <c r="NKD320" s="33" t="s">
        <v>367</v>
      </c>
      <c r="NKE320" s="33" t="s">
        <v>367</v>
      </c>
      <c r="NKF320" s="33" t="s">
        <v>367</v>
      </c>
      <c r="NKG320" s="33" t="s">
        <v>367</v>
      </c>
      <c r="NKH320" s="33" t="s">
        <v>367</v>
      </c>
      <c r="NKI320" s="33" t="s">
        <v>367</v>
      </c>
      <c r="NKJ320" s="33" t="s">
        <v>367</v>
      </c>
      <c r="NKK320" s="33" t="s">
        <v>367</v>
      </c>
      <c r="NKL320" s="33" t="s">
        <v>367</v>
      </c>
      <c r="NKM320" s="33" t="s">
        <v>367</v>
      </c>
      <c r="NKN320" s="33" t="s">
        <v>367</v>
      </c>
      <c r="NKO320" s="33" t="s">
        <v>367</v>
      </c>
      <c r="NKP320" s="33" t="s">
        <v>367</v>
      </c>
      <c r="NKQ320" s="33" t="s">
        <v>367</v>
      </c>
      <c r="NKR320" s="33" t="s">
        <v>367</v>
      </c>
      <c r="NKS320" s="33" t="s">
        <v>367</v>
      </c>
      <c r="NKT320" s="33" t="s">
        <v>367</v>
      </c>
      <c r="NKU320" s="33" t="s">
        <v>367</v>
      </c>
      <c r="NKV320" s="33" t="s">
        <v>367</v>
      </c>
      <c r="NKW320" s="33" t="s">
        <v>367</v>
      </c>
      <c r="NKX320" s="33" t="s">
        <v>367</v>
      </c>
      <c r="NKY320" s="33" t="s">
        <v>367</v>
      </c>
      <c r="NKZ320" s="33" t="s">
        <v>367</v>
      </c>
      <c r="NLA320" s="33" t="s">
        <v>367</v>
      </c>
      <c r="NLB320" s="33" t="s">
        <v>367</v>
      </c>
      <c r="NLC320" s="33" t="s">
        <v>367</v>
      </c>
      <c r="NLD320" s="33" t="s">
        <v>367</v>
      </c>
      <c r="NLE320" s="33" t="s">
        <v>367</v>
      </c>
      <c r="NLF320" s="33" t="s">
        <v>367</v>
      </c>
      <c r="NLG320" s="33" t="s">
        <v>367</v>
      </c>
      <c r="NLH320" s="33" t="s">
        <v>367</v>
      </c>
      <c r="NLI320" s="33" t="s">
        <v>367</v>
      </c>
      <c r="NLJ320" s="33" t="s">
        <v>367</v>
      </c>
      <c r="NLK320" s="33" t="s">
        <v>367</v>
      </c>
      <c r="NLL320" s="33" t="s">
        <v>367</v>
      </c>
      <c r="NLM320" s="33" t="s">
        <v>367</v>
      </c>
      <c r="NLN320" s="33" t="s">
        <v>367</v>
      </c>
      <c r="NLO320" s="33" t="s">
        <v>367</v>
      </c>
      <c r="NLP320" s="33" t="s">
        <v>367</v>
      </c>
      <c r="NLQ320" s="33" t="s">
        <v>367</v>
      </c>
      <c r="NLR320" s="33" t="s">
        <v>367</v>
      </c>
      <c r="NLS320" s="33" t="s">
        <v>367</v>
      </c>
      <c r="NLT320" s="33" t="s">
        <v>367</v>
      </c>
      <c r="NLU320" s="33" t="s">
        <v>367</v>
      </c>
      <c r="NLV320" s="33" t="s">
        <v>367</v>
      </c>
      <c r="NLW320" s="33" t="s">
        <v>367</v>
      </c>
      <c r="NLX320" s="33" t="s">
        <v>367</v>
      </c>
      <c r="NLY320" s="33" t="s">
        <v>367</v>
      </c>
      <c r="NLZ320" s="33" t="s">
        <v>367</v>
      </c>
      <c r="NMA320" s="33" t="s">
        <v>367</v>
      </c>
      <c r="NMB320" s="33" t="s">
        <v>367</v>
      </c>
      <c r="NMC320" s="33" t="s">
        <v>367</v>
      </c>
      <c r="NMD320" s="33" t="s">
        <v>367</v>
      </c>
      <c r="NME320" s="33" t="s">
        <v>367</v>
      </c>
      <c r="NMF320" s="33" t="s">
        <v>367</v>
      </c>
      <c r="NMG320" s="33" t="s">
        <v>367</v>
      </c>
      <c r="NMH320" s="33" t="s">
        <v>367</v>
      </c>
      <c r="NMI320" s="33" t="s">
        <v>367</v>
      </c>
      <c r="NMJ320" s="33" t="s">
        <v>367</v>
      </c>
      <c r="NMK320" s="33" t="s">
        <v>367</v>
      </c>
      <c r="NML320" s="33" t="s">
        <v>367</v>
      </c>
      <c r="NMM320" s="33" t="s">
        <v>367</v>
      </c>
      <c r="NMN320" s="33" t="s">
        <v>367</v>
      </c>
      <c r="NMO320" s="33" t="s">
        <v>367</v>
      </c>
      <c r="NMP320" s="33" t="s">
        <v>367</v>
      </c>
      <c r="NMQ320" s="33" t="s">
        <v>367</v>
      </c>
      <c r="NMR320" s="33" t="s">
        <v>367</v>
      </c>
      <c r="NMS320" s="33" t="s">
        <v>367</v>
      </c>
      <c r="NMT320" s="33" t="s">
        <v>367</v>
      </c>
      <c r="NMU320" s="33" t="s">
        <v>367</v>
      </c>
      <c r="NMV320" s="33" t="s">
        <v>367</v>
      </c>
      <c r="NMW320" s="33" t="s">
        <v>367</v>
      </c>
      <c r="NMX320" s="33" t="s">
        <v>367</v>
      </c>
      <c r="NMY320" s="33" t="s">
        <v>367</v>
      </c>
      <c r="NMZ320" s="33" t="s">
        <v>367</v>
      </c>
      <c r="NNA320" s="33" t="s">
        <v>367</v>
      </c>
      <c r="NNB320" s="33" t="s">
        <v>367</v>
      </c>
      <c r="NNC320" s="33" t="s">
        <v>367</v>
      </c>
      <c r="NND320" s="33" t="s">
        <v>367</v>
      </c>
      <c r="NNE320" s="33" t="s">
        <v>367</v>
      </c>
      <c r="NNF320" s="33" t="s">
        <v>367</v>
      </c>
      <c r="NNG320" s="33" t="s">
        <v>367</v>
      </c>
      <c r="NNH320" s="33" t="s">
        <v>367</v>
      </c>
      <c r="NNI320" s="33" t="s">
        <v>367</v>
      </c>
      <c r="NNJ320" s="33" t="s">
        <v>367</v>
      </c>
      <c r="NNK320" s="33" t="s">
        <v>367</v>
      </c>
      <c r="NNL320" s="33" t="s">
        <v>367</v>
      </c>
      <c r="NNM320" s="33" t="s">
        <v>367</v>
      </c>
      <c r="NNN320" s="33" t="s">
        <v>367</v>
      </c>
      <c r="NNO320" s="33" t="s">
        <v>367</v>
      </c>
      <c r="NNP320" s="33" t="s">
        <v>367</v>
      </c>
      <c r="NNQ320" s="33" t="s">
        <v>367</v>
      </c>
      <c r="NNR320" s="33" t="s">
        <v>367</v>
      </c>
      <c r="NNS320" s="33" t="s">
        <v>367</v>
      </c>
      <c r="NNT320" s="33" t="s">
        <v>367</v>
      </c>
      <c r="NNU320" s="33" t="s">
        <v>367</v>
      </c>
      <c r="NNV320" s="33" t="s">
        <v>367</v>
      </c>
      <c r="NNW320" s="33" t="s">
        <v>367</v>
      </c>
      <c r="NNX320" s="33" t="s">
        <v>367</v>
      </c>
      <c r="NNY320" s="33" t="s">
        <v>367</v>
      </c>
      <c r="NNZ320" s="33" t="s">
        <v>367</v>
      </c>
      <c r="NOA320" s="33" t="s">
        <v>367</v>
      </c>
      <c r="NOB320" s="33" t="s">
        <v>367</v>
      </c>
      <c r="NOC320" s="33" t="s">
        <v>367</v>
      </c>
      <c r="NOD320" s="33" t="s">
        <v>367</v>
      </c>
      <c r="NOE320" s="33" t="s">
        <v>367</v>
      </c>
      <c r="NOF320" s="33" t="s">
        <v>367</v>
      </c>
      <c r="NOG320" s="33" t="s">
        <v>367</v>
      </c>
      <c r="NOH320" s="33" t="s">
        <v>367</v>
      </c>
      <c r="NOI320" s="33" t="s">
        <v>367</v>
      </c>
      <c r="NOJ320" s="33" t="s">
        <v>367</v>
      </c>
      <c r="NOK320" s="33" t="s">
        <v>367</v>
      </c>
      <c r="NOL320" s="33" t="s">
        <v>367</v>
      </c>
      <c r="NOM320" s="33" t="s">
        <v>367</v>
      </c>
      <c r="NON320" s="33" t="s">
        <v>367</v>
      </c>
      <c r="NOO320" s="33" t="s">
        <v>367</v>
      </c>
      <c r="NOP320" s="33" t="s">
        <v>367</v>
      </c>
      <c r="NOQ320" s="33" t="s">
        <v>367</v>
      </c>
      <c r="NOR320" s="33" t="s">
        <v>367</v>
      </c>
      <c r="NOS320" s="33" t="s">
        <v>367</v>
      </c>
      <c r="NOT320" s="33" t="s">
        <v>367</v>
      </c>
      <c r="NOU320" s="33" t="s">
        <v>367</v>
      </c>
      <c r="NOV320" s="33" t="s">
        <v>367</v>
      </c>
      <c r="NOW320" s="33" t="s">
        <v>367</v>
      </c>
      <c r="NOX320" s="33" t="s">
        <v>367</v>
      </c>
      <c r="NOY320" s="33" t="s">
        <v>367</v>
      </c>
      <c r="NOZ320" s="33" t="s">
        <v>367</v>
      </c>
      <c r="NPA320" s="33" t="s">
        <v>367</v>
      </c>
      <c r="NPB320" s="33" t="s">
        <v>367</v>
      </c>
      <c r="NPC320" s="33" t="s">
        <v>367</v>
      </c>
      <c r="NPD320" s="33" t="s">
        <v>367</v>
      </c>
      <c r="NPE320" s="33" t="s">
        <v>367</v>
      </c>
      <c r="NPF320" s="33" t="s">
        <v>367</v>
      </c>
      <c r="NPG320" s="33" t="s">
        <v>367</v>
      </c>
      <c r="NPH320" s="33" t="s">
        <v>367</v>
      </c>
      <c r="NPI320" s="33" t="s">
        <v>367</v>
      </c>
      <c r="NPJ320" s="33" t="s">
        <v>367</v>
      </c>
      <c r="NPK320" s="33" t="s">
        <v>367</v>
      </c>
      <c r="NPL320" s="33" t="s">
        <v>367</v>
      </c>
      <c r="NPM320" s="33" t="s">
        <v>367</v>
      </c>
      <c r="NPN320" s="33" t="s">
        <v>367</v>
      </c>
      <c r="NPO320" s="33" t="s">
        <v>367</v>
      </c>
      <c r="NPP320" s="33" t="s">
        <v>367</v>
      </c>
      <c r="NPQ320" s="33" t="s">
        <v>367</v>
      </c>
      <c r="NPR320" s="33" t="s">
        <v>367</v>
      </c>
      <c r="NPS320" s="33" t="s">
        <v>367</v>
      </c>
      <c r="NPT320" s="33" t="s">
        <v>367</v>
      </c>
      <c r="NPU320" s="33" t="s">
        <v>367</v>
      </c>
      <c r="NPV320" s="33" t="s">
        <v>367</v>
      </c>
      <c r="NPW320" s="33" t="s">
        <v>367</v>
      </c>
      <c r="NPX320" s="33" t="s">
        <v>367</v>
      </c>
      <c r="NPY320" s="33" t="s">
        <v>367</v>
      </c>
      <c r="NPZ320" s="33" t="s">
        <v>367</v>
      </c>
      <c r="NQA320" s="33" t="s">
        <v>367</v>
      </c>
      <c r="NQB320" s="33" t="s">
        <v>367</v>
      </c>
      <c r="NQC320" s="33" t="s">
        <v>367</v>
      </c>
      <c r="NQD320" s="33" t="s">
        <v>367</v>
      </c>
      <c r="NQE320" s="33" t="s">
        <v>367</v>
      </c>
      <c r="NQF320" s="33" t="s">
        <v>367</v>
      </c>
      <c r="NQG320" s="33" t="s">
        <v>367</v>
      </c>
      <c r="NQH320" s="33" t="s">
        <v>367</v>
      </c>
      <c r="NQI320" s="33" t="s">
        <v>367</v>
      </c>
      <c r="NQJ320" s="33" t="s">
        <v>367</v>
      </c>
      <c r="NQK320" s="33" t="s">
        <v>367</v>
      </c>
      <c r="NQL320" s="33" t="s">
        <v>367</v>
      </c>
      <c r="NQM320" s="33" t="s">
        <v>367</v>
      </c>
      <c r="NQN320" s="33" t="s">
        <v>367</v>
      </c>
      <c r="NQO320" s="33" t="s">
        <v>367</v>
      </c>
      <c r="NQP320" s="33" t="s">
        <v>367</v>
      </c>
      <c r="NQQ320" s="33" t="s">
        <v>367</v>
      </c>
      <c r="NQR320" s="33" t="s">
        <v>367</v>
      </c>
      <c r="NQS320" s="33" t="s">
        <v>367</v>
      </c>
      <c r="NQT320" s="33" t="s">
        <v>367</v>
      </c>
      <c r="NQU320" s="33" t="s">
        <v>367</v>
      </c>
      <c r="NQV320" s="33" t="s">
        <v>367</v>
      </c>
      <c r="NQW320" s="33" t="s">
        <v>367</v>
      </c>
      <c r="NQX320" s="33" t="s">
        <v>367</v>
      </c>
      <c r="NQY320" s="33" t="s">
        <v>367</v>
      </c>
      <c r="NQZ320" s="33" t="s">
        <v>367</v>
      </c>
      <c r="NRA320" s="33" t="s">
        <v>367</v>
      </c>
      <c r="NRB320" s="33" t="s">
        <v>367</v>
      </c>
      <c r="NRC320" s="33" t="s">
        <v>367</v>
      </c>
      <c r="NRD320" s="33" t="s">
        <v>367</v>
      </c>
      <c r="NRE320" s="33" t="s">
        <v>367</v>
      </c>
      <c r="NRF320" s="33" t="s">
        <v>367</v>
      </c>
      <c r="NRG320" s="33" t="s">
        <v>367</v>
      </c>
      <c r="NRH320" s="33" t="s">
        <v>367</v>
      </c>
      <c r="NRI320" s="33" t="s">
        <v>367</v>
      </c>
      <c r="NRJ320" s="33" t="s">
        <v>367</v>
      </c>
      <c r="NRK320" s="33" t="s">
        <v>367</v>
      </c>
      <c r="NRL320" s="33" t="s">
        <v>367</v>
      </c>
      <c r="NRM320" s="33" t="s">
        <v>367</v>
      </c>
      <c r="NRN320" s="33" t="s">
        <v>367</v>
      </c>
      <c r="NRO320" s="33" t="s">
        <v>367</v>
      </c>
      <c r="NRP320" s="33" t="s">
        <v>367</v>
      </c>
      <c r="NRQ320" s="33" t="s">
        <v>367</v>
      </c>
      <c r="NRR320" s="33" t="s">
        <v>367</v>
      </c>
      <c r="NRS320" s="33" t="s">
        <v>367</v>
      </c>
      <c r="NRT320" s="33" t="s">
        <v>367</v>
      </c>
      <c r="NRU320" s="33" t="s">
        <v>367</v>
      </c>
      <c r="NRV320" s="33" t="s">
        <v>367</v>
      </c>
      <c r="NRW320" s="33" t="s">
        <v>367</v>
      </c>
      <c r="NRX320" s="33" t="s">
        <v>367</v>
      </c>
      <c r="NRY320" s="33" t="s">
        <v>367</v>
      </c>
      <c r="NRZ320" s="33" t="s">
        <v>367</v>
      </c>
      <c r="NSA320" s="33" t="s">
        <v>367</v>
      </c>
      <c r="NSB320" s="33" t="s">
        <v>367</v>
      </c>
      <c r="NSC320" s="33" t="s">
        <v>367</v>
      </c>
      <c r="NSD320" s="33" t="s">
        <v>367</v>
      </c>
      <c r="NSE320" s="33" t="s">
        <v>367</v>
      </c>
      <c r="NSF320" s="33" t="s">
        <v>367</v>
      </c>
      <c r="NSG320" s="33" t="s">
        <v>367</v>
      </c>
      <c r="NSH320" s="33" t="s">
        <v>367</v>
      </c>
      <c r="NSI320" s="33" t="s">
        <v>367</v>
      </c>
      <c r="NSJ320" s="33" t="s">
        <v>367</v>
      </c>
      <c r="NSK320" s="33" t="s">
        <v>367</v>
      </c>
      <c r="NSL320" s="33" t="s">
        <v>367</v>
      </c>
      <c r="NSM320" s="33" t="s">
        <v>367</v>
      </c>
      <c r="NSN320" s="33" t="s">
        <v>367</v>
      </c>
      <c r="NSO320" s="33" t="s">
        <v>367</v>
      </c>
      <c r="NSP320" s="33" t="s">
        <v>367</v>
      </c>
      <c r="NSQ320" s="33" t="s">
        <v>367</v>
      </c>
      <c r="NSR320" s="33" t="s">
        <v>367</v>
      </c>
      <c r="NSS320" s="33" t="s">
        <v>367</v>
      </c>
      <c r="NST320" s="33" t="s">
        <v>367</v>
      </c>
      <c r="NSU320" s="33" t="s">
        <v>367</v>
      </c>
      <c r="NSV320" s="33" t="s">
        <v>367</v>
      </c>
      <c r="NSW320" s="33" t="s">
        <v>367</v>
      </c>
      <c r="NSX320" s="33" t="s">
        <v>367</v>
      </c>
      <c r="NSY320" s="33" t="s">
        <v>367</v>
      </c>
      <c r="NSZ320" s="33" t="s">
        <v>367</v>
      </c>
      <c r="NTA320" s="33" t="s">
        <v>367</v>
      </c>
      <c r="NTB320" s="33" t="s">
        <v>367</v>
      </c>
      <c r="NTC320" s="33" t="s">
        <v>367</v>
      </c>
      <c r="NTD320" s="33" t="s">
        <v>367</v>
      </c>
      <c r="NTE320" s="33" t="s">
        <v>367</v>
      </c>
      <c r="NTF320" s="33" t="s">
        <v>367</v>
      </c>
      <c r="NTG320" s="33" t="s">
        <v>367</v>
      </c>
      <c r="NTH320" s="33" t="s">
        <v>367</v>
      </c>
      <c r="NTI320" s="33" t="s">
        <v>367</v>
      </c>
      <c r="NTJ320" s="33" t="s">
        <v>367</v>
      </c>
      <c r="NTK320" s="33" t="s">
        <v>367</v>
      </c>
      <c r="NTL320" s="33" t="s">
        <v>367</v>
      </c>
      <c r="NTM320" s="33" t="s">
        <v>367</v>
      </c>
      <c r="NTN320" s="33" t="s">
        <v>367</v>
      </c>
      <c r="NTO320" s="33" t="s">
        <v>367</v>
      </c>
      <c r="NTP320" s="33" t="s">
        <v>367</v>
      </c>
      <c r="NTQ320" s="33" t="s">
        <v>367</v>
      </c>
      <c r="NTR320" s="33" t="s">
        <v>367</v>
      </c>
      <c r="NTS320" s="33" t="s">
        <v>367</v>
      </c>
      <c r="NTT320" s="33" t="s">
        <v>367</v>
      </c>
      <c r="NTU320" s="33" t="s">
        <v>367</v>
      </c>
      <c r="NTV320" s="33" t="s">
        <v>367</v>
      </c>
      <c r="NTW320" s="33" t="s">
        <v>367</v>
      </c>
      <c r="NTX320" s="33" t="s">
        <v>367</v>
      </c>
      <c r="NTY320" s="33" t="s">
        <v>367</v>
      </c>
      <c r="NTZ320" s="33" t="s">
        <v>367</v>
      </c>
      <c r="NUA320" s="33" t="s">
        <v>367</v>
      </c>
      <c r="NUB320" s="33" t="s">
        <v>367</v>
      </c>
      <c r="NUC320" s="33" t="s">
        <v>367</v>
      </c>
      <c r="NUD320" s="33" t="s">
        <v>367</v>
      </c>
      <c r="NUE320" s="33" t="s">
        <v>367</v>
      </c>
      <c r="NUF320" s="33" t="s">
        <v>367</v>
      </c>
      <c r="NUG320" s="33" t="s">
        <v>367</v>
      </c>
      <c r="NUH320" s="33" t="s">
        <v>367</v>
      </c>
      <c r="NUI320" s="33" t="s">
        <v>367</v>
      </c>
      <c r="NUJ320" s="33" t="s">
        <v>367</v>
      </c>
      <c r="NUK320" s="33" t="s">
        <v>367</v>
      </c>
      <c r="NUL320" s="33" t="s">
        <v>367</v>
      </c>
      <c r="NUM320" s="33" t="s">
        <v>367</v>
      </c>
      <c r="NUN320" s="33" t="s">
        <v>367</v>
      </c>
      <c r="NUO320" s="33" t="s">
        <v>367</v>
      </c>
      <c r="NUP320" s="33" t="s">
        <v>367</v>
      </c>
      <c r="NUQ320" s="33" t="s">
        <v>367</v>
      </c>
      <c r="NUR320" s="33" t="s">
        <v>367</v>
      </c>
      <c r="NUS320" s="33" t="s">
        <v>367</v>
      </c>
      <c r="NUT320" s="33" t="s">
        <v>367</v>
      </c>
      <c r="NUU320" s="33" t="s">
        <v>367</v>
      </c>
      <c r="NUV320" s="33" t="s">
        <v>367</v>
      </c>
      <c r="NUW320" s="33" t="s">
        <v>367</v>
      </c>
      <c r="NUX320" s="33" t="s">
        <v>367</v>
      </c>
      <c r="NUY320" s="33" t="s">
        <v>367</v>
      </c>
      <c r="NUZ320" s="33" t="s">
        <v>367</v>
      </c>
      <c r="NVA320" s="33" t="s">
        <v>367</v>
      </c>
      <c r="NVB320" s="33" t="s">
        <v>367</v>
      </c>
      <c r="NVC320" s="33" t="s">
        <v>367</v>
      </c>
      <c r="NVD320" s="33" t="s">
        <v>367</v>
      </c>
      <c r="NVE320" s="33" t="s">
        <v>367</v>
      </c>
      <c r="NVF320" s="33" t="s">
        <v>367</v>
      </c>
      <c r="NVG320" s="33" t="s">
        <v>367</v>
      </c>
      <c r="NVH320" s="33" t="s">
        <v>367</v>
      </c>
      <c r="NVI320" s="33" t="s">
        <v>367</v>
      </c>
      <c r="NVJ320" s="33" t="s">
        <v>367</v>
      </c>
      <c r="NVK320" s="33" t="s">
        <v>367</v>
      </c>
      <c r="NVL320" s="33" t="s">
        <v>367</v>
      </c>
      <c r="NVM320" s="33" t="s">
        <v>367</v>
      </c>
      <c r="NVN320" s="33" t="s">
        <v>367</v>
      </c>
      <c r="NVO320" s="33" t="s">
        <v>367</v>
      </c>
      <c r="NVP320" s="33" t="s">
        <v>367</v>
      </c>
      <c r="NVQ320" s="33" t="s">
        <v>367</v>
      </c>
      <c r="NVR320" s="33" t="s">
        <v>367</v>
      </c>
      <c r="NVS320" s="33" t="s">
        <v>367</v>
      </c>
      <c r="NVT320" s="33" t="s">
        <v>367</v>
      </c>
      <c r="NVU320" s="33" t="s">
        <v>367</v>
      </c>
      <c r="NVV320" s="33" t="s">
        <v>367</v>
      </c>
      <c r="NVW320" s="33" t="s">
        <v>367</v>
      </c>
      <c r="NVX320" s="33" t="s">
        <v>367</v>
      </c>
      <c r="NVY320" s="33" t="s">
        <v>367</v>
      </c>
      <c r="NVZ320" s="33" t="s">
        <v>367</v>
      </c>
      <c r="NWA320" s="33" t="s">
        <v>367</v>
      </c>
      <c r="NWB320" s="33" t="s">
        <v>367</v>
      </c>
      <c r="NWC320" s="33" t="s">
        <v>367</v>
      </c>
      <c r="NWD320" s="33" t="s">
        <v>367</v>
      </c>
      <c r="NWE320" s="33" t="s">
        <v>367</v>
      </c>
      <c r="NWF320" s="33" t="s">
        <v>367</v>
      </c>
      <c r="NWG320" s="33" t="s">
        <v>367</v>
      </c>
      <c r="NWH320" s="33" t="s">
        <v>367</v>
      </c>
      <c r="NWI320" s="33" t="s">
        <v>367</v>
      </c>
      <c r="NWJ320" s="33" t="s">
        <v>367</v>
      </c>
      <c r="NWK320" s="33" t="s">
        <v>367</v>
      </c>
      <c r="NWL320" s="33" t="s">
        <v>367</v>
      </c>
      <c r="NWM320" s="33" t="s">
        <v>367</v>
      </c>
      <c r="NWN320" s="33" t="s">
        <v>367</v>
      </c>
      <c r="NWO320" s="33" t="s">
        <v>367</v>
      </c>
      <c r="NWP320" s="33" t="s">
        <v>367</v>
      </c>
      <c r="NWQ320" s="33" t="s">
        <v>367</v>
      </c>
      <c r="NWR320" s="33" t="s">
        <v>367</v>
      </c>
      <c r="NWS320" s="33" t="s">
        <v>367</v>
      </c>
      <c r="NWT320" s="33" t="s">
        <v>367</v>
      </c>
      <c r="NWU320" s="33" t="s">
        <v>367</v>
      </c>
      <c r="NWV320" s="33" t="s">
        <v>367</v>
      </c>
      <c r="NWW320" s="33" t="s">
        <v>367</v>
      </c>
      <c r="NWX320" s="33" t="s">
        <v>367</v>
      </c>
      <c r="NWY320" s="33" t="s">
        <v>367</v>
      </c>
      <c r="NWZ320" s="33" t="s">
        <v>367</v>
      </c>
      <c r="NXA320" s="33" t="s">
        <v>367</v>
      </c>
      <c r="NXB320" s="33" t="s">
        <v>367</v>
      </c>
      <c r="NXC320" s="33" t="s">
        <v>367</v>
      </c>
      <c r="NXD320" s="33" t="s">
        <v>367</v>
      </c>
      <c r="NXE320" s="33" t="s">
        <v>367</v>
      </c>
      <c r="NXF320" s="33" t="s">
        <v>367</v>
      </c>
      <c r="NXG320" s="33" t="s">
        <v>367</v>
      </c>
      <c r="NXH320" s="33" t="s">
        <v>367</v>
      </c>
      <c r="NXI320" s="33" t="s">
        <v>367</v>
      </c>
      <c r="NXJ320" s="33" t="s">
        <v>367</v>
      </c>
      <c r="NXK320" s="33" t="s">
        <v>367</v>
      </c>
      <c r="NXL320" s="33" t="s">
        <v>367</v>
      </c>
      <c r="NXM320" s="33" t="s">
        <v>367</v>
      </c>
      <c r="NXN320" s="33" t="s">
        <v>367</v>
      </c>
      <c r="NXO320" s="33" t="s">
        <v>367</v>
      </c>
      <c r="NXP320" s="33" t="s">
        <v>367</v>
      </c>
      <c r="NXQ320" s="33" t="s">
        <v>367</v>
      </c>
      <c r="NXR320" s="33" t="s">
        <v>367</v>
      </c>
      <c r="NXS320" s="33" t="s">
        <v>367</v>
      </c>
      <c r="NXT320" s="33" t="s">
        <v>367</v>
      </c>
      <c r="NXU320" s="33" t="s">
        <v>367</v>
      </c>
      <c r="NXV320" s="33" t="s">
        <v>367</v>
      </c>
      <c r="NXW320" s="33" t="s">
        <v>367</v>
      </c>
      <c r="NXX320" s="33" t="s">
        <v>367</v>
      </c>
      <c r="NXY320" s="33" t="s">
        <v>367</v>
      </c>
      <c r="NXZ320" s="33" t="s">
        <v>367</v>
      </c>
      <c r="NYA320" s="33" t="s">
        <v>367</v>
      </c>
      <c r="NYB320" s="33" t="s">
        <v>367</v>
      </c>
      <c r="NYC320" s="33" t="s">
        <v>367</v>
      </c>
      <c r="NYD320" s="33" t="s">
        <v>367</v>
      </c>
      <c r="NYE320" s="33" t="s">
        <v>367</v>
      </c>
      <c r="NYF320" s="33" t="s">
        <v>367</v>
      </c>
      <c r="NYG320" s="33" t="s">
        <v>367</v>
      </c>
      <c r="NYH320" s="33" t="s">
        <v>367</v>
      </c>
      <c r="NYI320" s="33" t="s">
        <v>367</v>
      </c>
      <c r="NYJ320" s="33" t="s">
        <v>367</v>
      </c>
      <c r="NYK320" s="33" t="s">
        <v>367</v>
      </c>
      <c r="NYL320" s="33" t="s">
        <v>367</v>
      </c>
      <c r="NYM320" s="33" t="s">
        <v>367</v>
      </c>
      <c r="NYN320" s="33" t="s">
        <v>367</v>
      </c>
      <c r="NYO320" s="33" t="s">
        <v>367</v>
      </c>
      <c r="NYP320" s="33" t="s">
        <v>367</v>
      </c>
      <c r="NYQ320" s="33" t="s">
        <v>367</v>
      </c>
      <c r="NYR320" s="33" t="s">
        <v>367</v>
      </c>
      <c r="NYS320" s="33" t="s">
        <v>367</v>
      </c>
      <c r="NYT320" s="33" t="s">
        <v>367</v>
      </c>
      <c r="NYU320" s="33" t="s">
        <v>367</v>
      </c>
      <c r="NYV320" s="33" t="s">
        <v>367</v>
      </c>
      <c r="NYW320" s="33" t="s">
        <v>367</v>
      </c>
      <c r="NYX320" s="33" t="s">
        <v>367</v>
      </c>
      <c r="NYY320" s="33" t="s">
        <v>367</v>
      </c>
      <c r="NYZ320" s="33" t="s">
        <v>367</v>
      </c>
      <c r="NZA320" s="33" t="s">
        <v>367</v>
      </c>
      <c r="NZB320" s="33" t="s">
        <v>367</v>
      </c>
      <c r="NZC320" s="33" t="s">
        <v>367</v>
      </c>
      <c r="NZD320" s="33" t="s">
        <v>367</v>
      </c>
      <c r="NZE320" s="33" t="s">
        <v>367</v>
      </c>
      <c r="NZF320" s="33" t="s">
        <v>367</v>
      </c>
      <c r="NZG320" s="33" t="s">
        <v>367</v>
      </c>
      <c r="NZH320" s="33" t="s">
        <v>367</v>
      </c>
      <c r="NZI320" s="33" t="s">
        <v>367</v>
      </c>
      <c r="NZJ320" s="33" t="s">
        <v>367</v>
      </c>
      <c r="NZK320" s="33" t="s">
        <v>367</v>
      </c>
      <c r="NZL320" s="33" t="s">
        <v>367</v>
      </c>
      <c r="NZM320" s="33" t="s">
        <v>367</v>
      </c>
      <c r="NZN320" s="33" t="s">
        <v>367</v>
      </c>
      <c r="NZO320" s="33" t="s">
        <v>367</v>
      </c>
      <c r="NZP320" s="33" t="s">
        <v>367</v>
      </c>
      <c r="NZQ320" s="33" t="s">
        <v>367</v>
      </c>
      <c r="NZR320" s="33" t="s">
        <v>367</v>
      </c>
      <c r="NZS320" s="33" t="s">
        <v>367</v>
      </c>
      <c r="NZT320" s="33" t="s">
        <v>367</v>
      </c>
      <c r="NZU320" s="33" t="s">
        <v>367</v>
      </c>
      <c r="NZV320" s="33" t="s">
        <v>367</v>
      </c>
      <c r="NZW320" s="33" t="s">
        <v>367</v>
      </c>
      <c r="NZX320" s="33" t="s">
        <v>367</v>
      </c>
      <c r="NZY320" s="33" t="s">
        <v>367</v>
      </c>
      <c r="NZZ320" s="33" t="s">
        <v>367</v>
      </c>
      <c r="OAA320" s="33" t="s">
        <v>367</v>
      </c>
      <c r="OAB320" s="33" t="s">
        <v>367</v>
      </c>
      <c r="OAC320" s="33" t="s">
        <v>367</v>
      </c>
      <c r="OAD320" s="33" t="s">
        <v>367</v>
      </c>
      <c r="OAE320" s="33" t="s">
        <v>367</v>
      </c>
      <c r="OAF320" s="33" t="s">
        <v>367</v>
      </c>
      <c r="OAG320" s="33" t="s">
        <v>367</v>
      </c>
      <c r="OAH320" s="33" t="s">
        <v>367</v>
      </c>
      <c r="OAI320" s="33" t="s">
        <v>367</v>
      </c>
      <c r="OAJ320" s="33" t="s">
        <v>367</v>
      </c>
      <c r="OAK320" s="33" t="s">
        <v>367</v>
      </c>
      <c r="OAL320" s="33" t="s">
        <v>367</v>
      </c>
      <c r="OAM320" s="33" t="s">
        <v>367</v>
      </c>
      <c r="OAN320" s="33" t="s">
        <v>367</v>
      </c>
      <c r="OAO320" s="33" t="s">
        <v>367</v>
      </c>
      <c r="OAP320" s="33" t="s">
        <v>367</v>
      </c>
      <c r="OAQ320" s="33" t="s">
        <v>367</v>
      </c>
      <c r="OAR320" s="33" t="s">
        <v>367</v>
      </c>
      <c r="OAS320" s="33" t="s">
        <v>367</v>
      </c>
      <c r="OAT320" s="33" t="s">
        <v>367</v>
      </c>
      <c r="OAU320" s="33" t="s">
        <v>367</v>
      </c>
      <c r="OAV320" s="33" t="s">
        <v>367</v>
      </c>
      <c r="OAW320" s="33" t="s">
        <v>367</v>
      </c>
      <c r="OAX320" s="33" t="s">
        <v>367</v>
      </c>
      <c r="OAY320" s="33" t="s">
        <v>367</v>
      </c>
      <c r="OAZ320" s="33" t="s">
        <v>367</v>
      </c>
      <c r="OBA320" s="33" t="s">
        <v>367</v>
      </c>
      <c r="OBB320" s="33" t="s">
        <v>367</v>
      </c>
      <c r="OBC320" s="33" t="s">
        <v>367</v>
      </c>
      <c r="OBD320" s="33" t="s">
        <v>367</v>
      </c>
      <c r="OBE320" s="33" t="s">
        <v>367</v>
      </c>
      <c r="OBF320" s="33" t="s">
        <v>367</v>
      </c>
      <c r="OBG320" s="33" t="s">
        <v>367</v>
      </c>
      <c r="OBH320" s="33" t="s">
        <v>367</v>
      </c>
      <c r="OBI320" s="33" t="s">
        <v>367</v>
      </c>
      <c r="OBJ320" s="33" t="s">
        <v>367</v>
      </c>
      <c r="OBK320" s="33" t="s">
        <v>367</v>
      </c>
      <c r="OBL320" s="33" t="s">
        <v>367</v>
      </c>
      <c r="OBM320" s="33" t="s">
        <v>367</v>
      </c>
      <c r="OBN320" s="33" t="s">
        <v>367</v>
      </c>
      <c r="OBO320" s="33" t="s">
        <v>367</v>
      </c>
      <c r="OBP320" s="33" t="s">
        <v>367</v>
      </c>
      <c r="OBQ320" s="33" t="s">
        <v>367</v>
      </c>
      <c r="OBR320" s="33" t="s">
        <v>367</v>
      </c>
      <c r="OBS320" s="33" t="s">
        <v>367</v>
      </c>
      <c r="OBT320" s="33" t="s">
        <v>367</v>
      </c>
      <c r="OBU320" s="33" t="s">
        <v>367</v>
      </c>
      <c r="OBV320" s="33" t="s">
        <v>367</v>
      </c>
      <c r="OBW320" s="33" t="s">
        <v>367</v>
      </c>
      <c r="OBX320" s="33" t="s">
        <v>367</v>
      </c>
      <c r="OBY320" s="33" t="s">
        <v>367</v>
      </c>
      <c r="OBZ320" s="33" t="s">
        <v>367</v>
      </c>
      <c r="OCA320" s="33" t="s">
        <v>367</v>
      </c>
      <c r="OCB320" s="33" t="s">
        <v>367</v>
      </c>
      <c r="OCC320" s="33" t="s">
        <v>367</v>
      </c>
      <c r="OCD320" s="33" t="s">
        <v>367</v>
      </c>
      <c r="OCE320" s="33" t="s">
        <v>367</v>
      </c>
      <c r="OCF320" s="33" t="s">
        <v>367</v>
      </c>
      <c r="OCG320" s="33" t="s">
        <v>367</v>
      </c>
      <c r="OCH320" s="33" t="s">
        <v>367</v>
      </c>
      <c r="OCI320" s="33" t="s">
        <v>367</v>
      </c>
      <c r="OCJ320" s="33" t="s">
        <v>367</v>
      </c>
      <c r="OCK320" s="33" t="s">
        <v>367</v>
      </c>
      <c r="OCL320" s="33" t="s">
        <v>367</v>
      </c>
      <c r="OCM320" s="33" t="s">
        <v>367</v>
      </c>
      <c r="OCN320" s="33" t="s">
        <v>367</v>
      </c>
      <c r="OCO320" s="33" t="s">
        <v>367</v>
      </c>
      <c r="OCP320" s="33" t="s">
        <v>367</v>
      </c>
      <c r="OCQ320" s="33" t="s">
        <v>367</v>
      </c>
      <c r="OCR320" s="33" t="s">
        <v>367</v>
      </c>
      <c r="OCS320" s="33" t="s">
        <v>367</v>
      </c>
      <c r="OCT320" s="33" t="s">
        <v>367</v>
      </c>
      <c r="OCU320" s="33" t="s">
        <v>367</v>
      </c>
      <c r="OCV320" s="33" t="s">
        <v>367</v>
      </c>
      <c r="OCW320" s="33" t="s">
        <v>367</v>
      </c>
      <c r="OCX320" s="33" t="s">
        <v>367</v>
      </c>
      <c r="OCY320" s="33" t="s">
        <v>367</v>
      </c>
      <c r="OCZ320" s="33" t="s">
        <v>367</v>
      </c>
      <c r="ODA320" s="33" t="s">
        <v>367</v>
      </c>
      <c r="ODB320" s="33" t="s">
        <v>367</v>
      </c>
      <c r="ODC320" s="33" t="s">
        <v>367</v>
      </c>
      <c r="ODD320" s="33" t="s">
        <v>367</v>
      </c>
      <c r="ODE320" s="33" t="s">
        <v>367</v>
      </c>
      <c r="ODF320" s="33" t="s">
        <v>367</v>
      </c>
      <c r="ODG320" s="33" t="s">
        <v>367</v>
      </c>
      <c r="ODH320" s="33" t="s">
        <v>367</v>
      </c>
      <c r="ODI320" s="33" t="s">
        <v>367</v>
      </c>
      <c r="ODJ320" s="33" t="s">
        <v>367</v>
      </c>
      <c r="ODK320" s="33" t="s">
        <v>367</v>
      </c>
      <c r="ODL320" s="33" t="s">
        <v>367</v>
      </c>
      <c r="ODM320" s="33" t="s">
        <v>367</v>
      </c>
      <c r="ODN320" s="33" t="s">
        <v>367</v>
      </c>
      <c r="ODO320" s="33" t="s">
        <v>367</v>
      </c>
      <c r="ODP320" s="33" t="s">
        <v>367</v>
      </c>
      <c r="ODQ320" s="33" t="s">
        <v>367</v>
      </c>
      <c r="ODR320" s="33" t="s">
        <v>367</v>
      </c>
      <c r="ODS320" s="33" t="s">
        <v>367</v>
      </c>
      <c r="ODT320" s="33" t="s">
        <v>367</v>
      </c>
      <c r="ODU320" s="33" t="s">
        <v>367</v>
      </c>
      <c r="ODV320" s="33" t="s">
        <v>367</v>
      </c>
      <c r="ODW320" s="33" t="s">
        <v>367</v>
      </c>
      <c r="ODX320" s="33" t="s">
        <v>367</v>
      </c>
      <c r="ODY320" s="33" t="s">
        <v>367</v>
      </c>
      <c r="ODZ320" s="33" t="s">
        <v>367</v>
      </c>
      <c r="OEA320" s="33" t="s">
        <v>367</v>
      </c>
      <c r="OEB320" s="33" t="s">
        <v>367</v>
      </c>
      <c r="OEC320" s="33" t="s">
        <v>367</v>
      </c>
      <c r="OED320" s="33" t="s">
        <v>367</v>
      </c>
      <c r="OEE320" s="33" t="s">
        <v>367</v>
      </c>
      <c r="OEF320" s="33" t="s">
        <v>367</v>
      </c>
      <c r="OEG320" s="33" t="s">
        <v>367</v>
      </c>
      <c r="OEH320" s="33" t="s">
        <v>367</v>
      </c>
      <c r="OEI320" s="33" t="s">
        <v>367</v>
      </c>
      <c r="OEJ320" s="33" t="s">
        <v>367</v>
      </c>
      <c r="OEK320" s="33" t="s">
        <v>367</v>
      </c>
      <c r="OEL320" s="33" t="s">
        <v>367</v>
      </c>
      <c r="OEM320" s="33" t="s">
        <v>367</v>
      </c>
      <c r="OEN320" s="33" t="s">
        <v>367</v>
      </c>
      <c r="OEO320" s="33" t="s">
        <v>367</v>
      </c>
      <c r="OEP320" s="33" t="s">
        <v>367</v>
      </c>
      <c r="OEQ320" s="33" t="s">
        <v>367</v>
      </c>
      <c r="OER320" s="33" t="s">
        <v>367</v>
      </c>
      <c r="OES320" s="33" t="s">
        <v>367</v>
      </c>
      <c r="OET320" s="33" t="s">
        <v>367</v>
      </c>
      <c r="OEU320" s="33" t="s">
        <v>367</v>
      </c>
      <c r="OEV320" s="33" t="s">
        <v>367</v>
      </c>
      <c r="OEW320" s="33" t="s">
        <v>367</v>
      </c>
      <c r="OEX320" s="33" t="s">
        <v>367</v>
      </c>
      <c r="OEY320" s="33" t="s">
        <v>367</v>
      </c>
      <c r="OEZ320" s="33" t="s">
        <v>367</v>
      </c>
      <c r="OFA320" s="33" t="s">
        <v>367</v>
      </c>
      <c r="OFB320" s="33" t="s">
        <v>367</v>
      </c>
      <c r="OFC320" s="33" t="s">
        <v>367</v>
      </c>
      <c r="OFD320" s="33" t="s">
        <v>367</v>
      </c>
      <c r="OFE320" s="33" t="s">
        <v>367</v>
      </c>
      <c r="OFF320" s="33" t="s">
        <v>367</v>
      </c>
      <c r="OFG320" s="33" t="s">
        <v>367</v>
      </c>
      <c r="OFH320" s="33" t="s">
        <v>367</v>
      </c>
      <c r="OFI320" s="33" t="s">
        <v>367</v>
      </c>
      <c r="OFJ320" s="33" t="s">
        <v>367</v>
      </c>
      <c r="OFK320" s="33" t="s">
        <v>367</v>
      </c>
      <c r="OFL320" s="33" t="s">
        <v>367</v>
      </c>
      <c r="OFM320" s="33" t="s">
        <v>367</v>
      </c>
      <c r="OFN320" s="33" t="s">
        <v>367</v>
      </c>
      <c r="OFO320" s="33" t="s">
        <v>367</v>
      </c>
      <c r="OFP320" s="33" t="s">
        <v>367</v>
      </c>
      <c r="OFQ320" s="33" t="s">
        <v>367</v>
      </c>
      <c r="OFR320" s="33" t="s">
        <v>367</v>
      </c>
      <c r="OFS320" s="33" t="s">
        <v>367</v>
      </c>
      <c r="OFT320" s="33" t="s">
        <v>367</v>
      </c>
      <c r="OFU320" s="33" t="s">
        <v>367</v>
      </c>
      <c r="OFV320" s="33" t="s">
        <v>367</v>
      </c>
      <c r="OFW320" s="33" t="s">
        <v>367</v>
      </c>
      <c r="OFX320" s="33" t="s">
        <v>367</v>
      </c>
      <c r="OFY320" s="33" t="s">
        <v>367</v>
      </c>
      <c r="OFZ320" s="33" t="s">
        <v>367</v>
      </c>
      <c r="OGA320" s="33" t="s">
        <v>367</v>
      </c>
      <c r="OGB320" s="33" t="s">
        <v>367</v>
      </c>
      <c r="OGC320" s="33" t="s">
        <v>367</v>
      </c>
      <c r="OGD320" s="33" t="s">
        <v>367</v>
      </c>
      <c r="OGE320" s="33" t="s">
        <v>367</v>
      </c>
      <c r="OGF320" s="33" t="s">
        <v>367</v>
      </c>
      <c r="OGG320" s="33" t="s">
        <v>367</v>
      </c>
      <c r="OGH320" s="33" t="s">
        <v>367</v>
      </c>
      <c r="OGI320" s="33" t="s">
        <v>367</v>
      </c>
      <c r="OGJ320" s="33" t="s">
        <v>367</v>
      </c>
      <c r="OGK320" s="33" t="s">
        <v>367</v>
      </c>
      <c r="OGL320" s="33" t="s">
        <v>367</v>
      </c>
      <c r="OGM320" s="33" t="s">
        <v>367</v>
      </c>
      <c r="OGN320" s="33" t="s">
        <v>367</v>
      </c>
      <c r="OGO320" s="33" t="s">
        <v>367</v>
      </c>
      <c r="OGP320" s="33" t="s">
        <v>367</v>
      </c>
      <c r="OGQ320" s="33" t="s">
        <v>367</v>
      </c>
      <c r="OGR320" s="33" t="s">
        <v>367</v>
      </c>
      <c r="OGS320" s="33" t="s">
        <v>367</v>
      </c>
      <c r="OGT320" s="33" t="s">
        <v>367</v>
      </c>
      <c r="OGU320" s="33" t="s">
        <v>367</v>
      </c>
      <c r="OGV320" s="33" t="s">
        <v>367</v>
      </c>
      <c r="OGW320" s="33" t="s">
        <v>367</v>
      </c>
      <c r="OGX320" s="33" t="s">
        <v>367</v>
      </c>
      <c r="OGY320" s="33" t="s">
        <v>367</v>
      </c>
      <c r="OGZ320" s="33" t="s">
        <v>367</v>
      </c>
      <c r="OHA320" s="33" t="s">
        <v>367</v>
      </c>
      <c r="OHB320" s="33" t="s">
        <v>367</v>
      </c>
      <c r="OHC320" s="33" t="s">
        <v>367</v>
      </c>
      <c r="OHD320" s="33" t="s">
        <v>367</v>
      </c>
      <c r="OHE320" s="33" t="s">
        <v>367</v>
      </c>
      <c r="OHF320" s="33" t="s">
        <v>367</v>
      </c>
      <c r="OHG320" s="33" t="s">
        <v>367</v>
      </c>
      <c r="OHH320" s="33" t="s">
        <v>367</v>
      </c>
      <c r="OHI320" s="33" t="s">
        <v>367</v>
      </c>
      <c r="OHJ320" s="33" t="s">
        <v>367</v>
      </c>
      <c r="OHK320" s="33" t="s">
        <v>367</v>
      </c>
      <c r="OHL320" s="33" t="s">
        <v>367</v>
      </c>
      <c r="OHM320" s="33" t="s">
        <v>367</v>
      </c>
      <c r="OHN320" s="33" t="s">
        <v>367</v>
      </c>
      <c r="OHO320" s="33" t="s">
        <v>367</v>
      </c>
      <c r="OHP320" s="33" t="s">
        <v>367</v>
      </c>
      <c r="OHQ320" s="33" t="s">
        <v>367</v>
      </c>
      <c r="OHR320" s="33" t="s">
        <v>367</v>
      </c>
      <c r="OHS320" s="33" t="s">
        <v>367</v>
      </c>
      <c r="OHT320" s="33" t="s">
        <v>367</v>
      </c>
      <c r="OHU320" s="33" t="s">
        <v>367</v>
      </c>
      <c r="OHV320" s="33" t="s">
        <v>367</v>
      </c>
      <c r="OHW320" s="33" t="s">
        <v>367</v>
      </c>
      <c r="OHX320" s="33" t="s">
        <v>367</v>
      </c>
      <c r="OHY320" s="33" t="s">
        <v>367</v>
      </c>
      <c r="OHZ320" s="33" t="s">
        <v>367</v>
      </c>
      <c r="OIA320" s="33" t="s">
        <v>367</v>
      </c>
      <c r="OIB320" s="33" t="s">
        <v>367</v>
      </c>
      <c r="OIC320" s="33" t="s">
        <v>367</v>
      </c>
      <c r="OID320" s="33" t="s">
        <v>367</v>
      </c>
      <c r="OIE320" s="33" t="s">
        <v>367</v>
      </c>
      <c r="OIF320" s="33" t="s">
        <v>367</v>
      </c>
      <c r="OIG320" s="33" t="s">
        <v>367</v>
      </c>
      <c r="OIH320" s="33" t="s">
        <v>367</v>
      </c>
      <c r="OII320" s="33" t="s">
        <v>367</v>
      </c>
      <c r="OIJ320" s="33" t="s">
        <v>367</v>
      </c>
      <c r="OIK320" s="33" t="s">
        <v>367</v>
      </c>
      <c r="OIL320" s="33" t="s">
        <v>367</v>
      </c>
      <c r="OIM320" s="33" t="s">
        <v>367</v>
      </c>
      <c r="OIN320" s="33" t="s">
        <v>367</v>
      </c>
      <c r="OIO320" s="33" t="s">
        <v>367</v>
      </c>
      <c r="OIP320" s="33" t="s">
        <v>367</v>
      </c>
      <c r="OIQ320" s="33" t="s">
        <v>367</v>
      </c>
      <c r="OIR320" s="33" t="s">
        <v>367</v>
      </c>
      <c r="OIS320" s="33" t="s">
        <v>367</v>
      </c>
      <c r="OIT320" s="33" t="s">
        <v>367</v>
      </c>
      <c r="OIU320" s="33" t="s">
        <v>367</v>
      </c>
      <c r="OIV320" s="33" t="s">
        <v>367</v>
      </c>
      <c r="OIW320" s="33" t="s">
        <v>367</v>
      </c>
      <c r="OIX320" s="33" t="s">
        <v>367</v>
      </c>
      <c r="OIY320" s="33" t="s">
        <v>367</v>
      </c>
      <c r="OIZ320" s="33" t="s">
        <v>367</v>
      </c>
      <c r="OJA320" s="33" t="s">
        <v>367</v>
      </c>
      <c r="OJB320" s="33" t="s">
        <v>367</v>
      </c>
      <c r="OJC320" s="33" t="s">
        <v>367</v>
      </c>
      <c r="OJD320" s="33" t="s">
        <v>367</v>
      </c>
      <c r="OJE320" s="33" t="s">
        <v>367</v>
      </c>
      <c r="OJF320" s="33" t="s">
        <v>367</v>
      </c>
      <c r="OJG320" s="33" t="s">
        <v>367</v>
      </c>
      <c r="OJH320" s="33" t="s">
        <v>367</v>
      </c>
      <c r="OJI320" s="33" t="s">
        <v>367</v>
      </c>
      <c r="OJJ320" s="33" t="s">
        <v>367</v>
      </c>
      <c r="OJK320" s="33" t="s">
        <v>367</v>
      </c>
      <c r="OJL320" s="33" t="s">
        <v>367</v>
      </c>
      <c r="OJM320" s="33" t="s">
        <v>367</v>
      </c>
      <c r="OJN320" s="33" t="s">
        <v>367</v>
      </c>
      <c r="OJO320" s="33" t="s">
        <v>367</v>
      </c>
      <c r="OJP320" s="33" t="s">
        <v>367</v>
      </c>
      <c r="OJQ320" s="33" t="s">
        <v>367</v>
      </c>
      <c r="OJR320" s="33" t="s">
        <v>367</v>
      </c>
      <c r="OJS320" s="33" t="s">
        <v>367</v>
      </c>
      <c r="OJT320" s="33" t="s">
        <v>367</v>
      </c>
      <c r="OJU320" s="33" t="s">
        <v>367</v>
      </c>
      <c r="OJV320" s="33" t="s">
        <v>367</v>
      </c>
      <c r="OJW320" s="33" t="s">
        <v>367</v>
      </c>
      <c r="OJX320" s="33" t="s">
        <v>367</v>
      </c>
      <c r="OJY320" s="33" t="s">
        <v>367</v>
      </c>
      <c r="OJZ320" s="33" t="s">
        <v>367</v>
      </c>
      <c r="OKA320" s="33" t="s">
        <v>367</v>
      </c>
      <c r="OKB320" s="33" t="s">
        <v>367</v>
      </c>
      <c r="OKC320" s="33" t="s">
        <v>367</v>
      </c>
      <c r="OKD320" s="33" t="s">
        <v>367</v>
      </c>
      <c r="OKE320" s="33" t="s">
        <v>367</v>
      </c>
      <c r="OKF320" s="33" t="s">
        <v>367</v>
      </c>
      <c r="OKG320" s="33" t="s">
        <v>367</v>
      </c>
      <c r="OKH320" s="33" t="s">
        <v>367</v>
      </c>
      <c r="OKI320" s="33" t="s">
        <v>367</v>
      </c>
      <c r="OKJ320" s="33" t="s">
        <v>367</v>
      </c>
      <c r="OKK320" s="33" t="s">
        <v>367</v>
      </c>
      <c r="OKL320" s="33" t="s">
        <v>367</v>
      </c>
      <c r="OKM320" s="33" t="s">
        <v>367</v>
      </c>
      <c r="OKN320" s="33" t="s">
        <v>367</v>
      </c>
      <c r="OKO320" s="33" t="s">
        <v>367</v>
      </c>
      <c r="OKP320" s="33" t="s">
        <v>367</v>
      </c>
      <c r="OKQ320" s="33" t="s">
        <v>367</v>
      </c>
      <c r="OKR320" s="33" t="s">
        <v>367</v>
      </c>
      <c r="OKS320" s="33" t="s">
        <v>367</v>
      </c>
      <c r="OKT320" s="33" t="s">
        <v>367</v>
      </c>
      <c r="OKU320" s="33" t="s">
        <v>367</v>
      </c>
      <c r="OKV320" s="33" t="s">
        <v>367</v>
      </c>
      <c r="OKW320" s="33" t="s">
        <v>367</v>
      </c>
      <c r="OKX320" s="33" t="s">
        <v>367</v>
      </c>
      <c r="OKY320" s="33" t="s">
        <v>367</v>
      </c>
      <c r="OKZ320" s="33" t="s">
        <v>367</v>
      </c>
      <c r="OLA320" s="33" t="s">
        <v>367</v>
      </c>
      <c r="OLB320" s="33" t="s">
        <v>367</v>
      </c>
      <c r="OLC320" s="33" t="s">
        <v>367</v>
      </c>
      <c r="OLD320" s="33" t="s">
        <v>367</v>
      </c>
      <c r="OLE320" s="33" t="s">
        <v>367</v>
      </c>
      <c r="OLF320" s="33" t="s">
        <v>367</v>
      </c>
      <c r="OLG320" s="33" t="s">
        <v>367</v>
      </c>
      <c r="OLH320" s="33" t="s">
        <v>367</v>
      </c>
      <c r="OLI320" s="33" t="s">
        <v>367</v>
      </c>
      <c r="OLJ320" s="33" t="s">
        <v>367</v>
      </c>
      <c r="OLK320" s="33" t="s">
        <v>367</v>
      </c>
      <c r="OLL320" s="33" t="s">
        <v>367</v>
      </c>
      <c r="OLM320" s="33" t="s">
        <v>367</v>
      </c>
      <c r="OLN320" s="33" t="s">
        <v>367</v>
      </c>
      <c r="OLO320" s="33" t="s">
        <v>367</v>
      </c>
      <c r="OLP320" s="33" t="s">
        <v>367</v>
      </c>
      <c r="OLQ320" s="33" t="s">
        <v>367</v>
      </c>
      <c r="OLR320" s="33" t="s">
        <v>367</v>
      </c>
      <c r="OLS320" s="33" t="s">
        <v>367</v>
      </c>
      <c r="OLT320" s="33" t="s">
        <v>367</v>
      </c>
      <c r="OLU320" s="33" t="s">
        <v>367</v>
      </c>
      <c r="OLV320" s="33" t="s">
        <v>367</v>
      </c>
      <c r="OLW320" s="33" t="s">
        <v>367</v>
      </c>
      <c r="OLX320" s="33" t="s">
        <v>367</v>
      </c>
      <c r="OLY320" s="33" t="s">
        <v>367</v>
      </c>
      <c r="OLZ320" s="33" t="s">
        <v>367</v>
      </c>
      <c r="OMA320" s="33" t="s">
        <v>367</v>
      </c>
      <c r="OMB320" s="33" t="s">
        <v>367</v>
      </c>
      <c r="OMC320" s="33" t="s">
        <v>367</v>
      </c>
      <c r="OMD320" s="33" t="s">
        <v>367</v>
      </c>
      <c r="OME320" s="33" t="s">
        <v>367</v>
      </c>
      <c r="OMF320" s="33" t="s">
        <v>367</v>
      </c>
      <c r="OMG320" s="33" t="s">
        <v>367</v>
      </c>
      <c r="OMH320" s="33" t="s">
        <v>367</v>
      </c>
      <c r="OMI320" s="33" t="s">
        <v>367</v>
      </c>
      <c r="OMJ320" s="33" t="s">
        <v>367</v>
      </c>
      <c r="OMK320" s="33" t="s">
        <v>367</v>
      </c>
      <c r="OML320" s="33" t="s">
        <v>367</v>
      </c>
      <c r="OMM320" s="33" t="s">
        <v>367</v>
      </c>
      <c r="OMN320" s="33" t="s">
        <v>367</v>
      </c>
      <c r="OMO320" s="33" t="s">
        <v>367</v>
      </c>
      <c r="OMP320" s="33" t="s">
        <v>367</v>
      </c>
      <c r="OMQ320" s="33" t="s">
        <v>367</v>
      </c>
      <c r="OMR320" s="33" t="s">
        <v>367</v>
      </c>
      <c r="OMS320" s="33" t="s">
        <v>367</v>
      </c>
      <c r="OMT320" s="33" t="s">
        <v>367</v>
      </c>
      <c r="OMU320" s="33" t="s">
        <v>367</v>
      </c>
      <c r="OMV320" s="33" t="s">
        <v>367</v>
      </c>
      <c r="OMW320" s="33" t="s">
        <v>367</v>
      </c>
      <c r="OMX320" s="33" t="s">
        <v>367</v>
      </c>
      <c r="OMY320" s="33" t="s">
        <v>367</v>
      </c>
      <c r="OMZ320" s="33" t="s">
        <v>367</v>
      </c>
      <c r="ONA320" s="33" t="s">
        <v>367</v>
      </c>
      <c r="ONB320" s="33" t="s">
        <v>367</v>
      </c>
      <c r="ONC320" s="33" t="s">
        <v>367</v>
      </c>
      <c r="OND320" s="33" t="s">
        <v>367</v>
      </c>
      <c r="ONE320" s="33" t="s">
        <v>367</v>
      </c>
      <c r="ONF320" s="33" t="s">
        <v>367</v>
      </c>
      <c r="ONG320" s="33" t="s">
        <v>367</v>
      </c>
      <c r="ONH320" s="33" t="s">
        <v>367</v>
      </c>
      <c r="ONI320" s="33" t="s">
        <v>367</v>
      </c>
      <c r="ONJ320" s="33" t="s">
        <v>367</v>
      </c>
      <c r="ONK320" s="33" t="s">
        <v>367</v>
      </c>
      <c r="ONL320" s="33" t="s">
        <v>367</v>
      </c>
      <c r="ONM320" s="33" t="s">
        <v>367</v>
      </c>
      <c r="ONN320" s="33" t="s">
        <v>367</v>
      </c>
      <c r="ONO320" s="33" t="s">
        <v>367</v>
      </c>
      <c r="ONP320" s="33" t="s">
        <v>367</v>
      </c>
      <c r="ONQ320" s="33" t="s">
        <v>367</v>
      </c>
      <c r="ONR320" s="33" t="s">
        <v>367</v>
      </c>
      <c r="ONS320" s="33" t="s">
        <v>367</v>
      </c>
      <c r="ONT320" s="33" t="s">
        <v>367</v>
      </c>
      <c r="ONU320" s="33" t="s">
        <v>367</v>
      </c>
      <c r="ONV320" s="33" t="s">
        <v>367</v>
      </c>
      <c r="ONW320" s="33" t="s">
        <v>367</v>
      </c>
      <c r="ONX320" s="33" t="s">
        <v>367</v>
      </c>
      <c r="ONY320" s="33" t="s">
        <v>367</v>
      </c>
      <c r="ONZ320" s="33" t="s">
        <v>367</v>
      </c>
      <c r="OOA320" s="33" t="s">
        <v>367</v>
      </c>
      <c r="OOB320" s="33" t="s">
        <v>367</v>
      </c>
      <c r="OOC320" s="33" t="s">
        <v>367</v>
      </c>
      <c r="OOD320" s="33" t="s">
        <v>367</v>
      </c>
      <c r="OOE320" s="33" t="s">
        <v>367</v>
      </c>
      <c r="OOF320" s="33" t="s">
        <v>367</v>
      </c>
      <c r="OOG320" s="33" t="s">
        <v>367</v>
      </c>
      <c r="OOH320" s="33" t="s">
        <v>367</v>
      </c>
      <c r="OOI320" s="33" t="s">
        <v>367</v>
      </c>
      <c r="OOJ320" s="33" t="s">
        <v>367</v>
      </c>
      <c r="OOK320" s="33" t="s">
        <v>367</v>
      </c>
      <c r="OOL320" s="33" t="s">
        <v>367</v>
      </c>
      <c r="OOM320" s="33" t="s">
        <v>367</v>
      </c>
      <c r="OON320" s="33" t="s">
        <v>367</v>
      </c>
      <c r="OOO320" s="33" t="s">
        <v>367</v>
      </c>
      <c r="OOP320" s="33" t="s">
        <v>367</v>
      </c>
      <c r="OOQ320" s="33" t="s">
        <v>367</v>
      </c>
      <c r="OOR320" s="33" t="s">
        <v>367</v>
      </c>
      <c r="OOS320" s="33" t="s">
        <v>367</v>
      </c>
      <c r="OOT320" s="33" t="s">
        <v>367</v>
      </c>
      <c r="OOU320" s="33" t="s">
        <v>367</v>
      </c>
      <c r="OOV320" s="33" t="s">
        <v>367</v>
      </c>
      <c r="OOW320" s="33" t="s">
        <v>367</v>
      </c>
      <c r="OOX320" s="33" t="s">
        <v>367</v>
      </c>
      <c r="OOY320" s="33" t="s">
        <v>367</v>
      </c>
      <c r="OOZ320" s="33" t="s">
        <v>367</v>
      </c>
      <c r="OPA320" s="33" t="s">
        <v>367</v>
      </c>
      <c r="OPB320" s="33" t="s">
        <v>367</v>
      </c>
      <c r="OPC320" s="33" t="s">
        <v>367</v>
      </c>
      <c r="OPD320" s="33" t="s">
        <v>367</v>
      </c>
      <c r="OPE320" s="33" t="s">
        <v>367</v>
      </c>
      <c r="OPF320" s="33" t="s">
        <v>367</v>
      </c>
      <c r="OPG320" s="33" t="s">
        <v>367</v>
      </c>
      <c r="OPH320" s="33" t="s">
        <v>367</v>
      </c>
      <c r="OPI320" s="33" t="s">
        <v>367</v>
      </c>
      <c r="OPJ320" s="33" t="s">
        <v>367</v>
      </c>
      <c r="OPK320" s="33" t="s">
        <v>367</v>
      </c>
      <c r="OPL320" s="33" t="s">
        <v>367</v>
      </c>
      <c r="OPM320" s="33" t="s">
        <v>367</v>
      </c>
      <c r="OPN320" s="33" t="s">
        <v>367</v>
      </c>
      <c r="OPO320" s="33" t="s">
        <v>367</v>
      </c>
      <c r="OPP320" s="33" t="s">
        <v>367</v>
      </c>
      <c r="OPQ320" s="33" t="s">
        <v>367</v>
      </c>
      <c r="OPR320" s="33" t="s">
        <v>367</v>
      </c>
      <c r="OPS320" s="33" t="s">
        <v>367</v>
      </c>
      <c r="OPT320" s="33" t="s">
        <v>367</v>
      </c>
      <c r="OPU320" s="33" t="s">
        <v>367</v>
      </c>
      <c r="OPV320" s="33" t="s">
        <v>367</v>
      </c>
      <c r="OPW320" s="33" t="s">
        <v>367</v>
      </c>
      <c r="OPX320" s="33" t="s">
        <v>367</v>
      </c>
      <c r="OPY320" s="33" t="s">
        <v>367</v>
      </c>
      <c r="OPZ320" s="33" t="s">
        <v>367</v>
      </c>
      <c r="OQA320" s="33" t="s">
        <v>367</v>
      </c>
      <c r="OQB320" s="33" t="s">
        <v>367</v>
      </c>
      <c r="OQC320" s="33" t="s">
        <v>367</v>
      </c>
      <c r="OQD320" s="33" t="s">
        <v>367</v>
      </c>
      <c r="OQE320" s="33" t="s">
        <v>367</v>
      </c>
      <c r="OQF320" s="33" t="s">
        <v>367</v>
      </c>
      <c r="OQG320" s="33" t="s">
        <v>367</v>
      </c>
      <c r="OQH320" s="33" t="s">
        <v>367</v>
      </c>
      <c r="OQI320" s="33" t="s">
        <v>367</v>
      </c>
      <c r="OQJ320" s="33" t="s">
        <v>367</v>
      </c>
      <c r="OQK320" s="33" t="s">
        <v>367</v>
      </c>
      <c r="OQL320" s="33" t="s">
        <v>367</v>
      </c>
      <c r="OQM320" s="33" t="s">
        <v>367</v>
      </c>
      <c r="OQN320" s="33" t="s">
        <v>367</v>
      </c>
      <c r="OQO320" s="33" t="s">
        <v>367</v>
      </c>
      <c r="OQP320" s="33" t="s">
        <v>367</v>
      </c>
      <c r="OQQ320" s="33" t="s">
        <v>367</v>
      </c>
      <c r="OQR320" s="33" t="s">
        <v>367</v>
      </c>
      <c r="OQS320" s="33" t="s">
        <v>367</v>
      </c>
      <c r="OQT320" s="33" t="s">
        <v>367</v>
      </c>
      <c r="OQU320" s="33" t="s">
        <v>367</v>
      </c>
      <c r="OQV320" s="33" t="s">
        <v>367</v>
      </c>
      <c r="OQW320" s="33" t="s">
        <v>367</v>
      </c>
      <c r="OQX320" s="33" t="s">
        <v>367</v>
      </c>
      <c r="OQY320" s="33" t="s">
        <v>367</v>
      </c>
      <c r="OQZ320" s="33" t="s">
        <v>367</v>
      </c>
      <c r="ORA320" s="33" t="s">
        <v>367</v>
      </c>
      <c r="ORB320" s="33" t="s">
        <v>367</v>
      </c>
      <c r="ORC320" s="33" t="s">
        <v>367</v>
      </c>
      <c r="ORD320" s="33" t="s">
        <v>367</v>
      </c>
      <c r="ORE320" s="33" t="s">
        <v>367</v>
      </c>
      <c r="ORF320" s="33" t="s">
        <v>367</v>
      </c>
      <c r="ORG320" s="33" t="s">
        <v>367</v>
      </c>
      <c r="ORH320" s="33" t="s">
        <v>367</v>
      </c>
      <c r="ORI320" s="33" t="s">
        <v>367</v>
      </c>
      <c r="ORJ320" s="33" t="s">
        <v>367</v>
      </c>
      <c r="ORK320" s="33" t="s">
        <v>367</v>
      </c>
      <c r="ORL320" s="33" t="s">
        <v>367</v>
      </c>
      <c r="ORM320" s="33" t="s">
        <v>367</v>
      </c>
      <c r="ORN320" s="33" t="s">
        <v>367</v>
      </c>
      <c r="ORO320" s="33" t="s">
        <v>367</v>
      </c>
      <c r="ORP320" s="33" t="s">
        <v>367</v>
      </c>
      <c r="ORQ320" s="33" t="s">
        <v>367</v>
      </c>
      <c r="ORR320" s="33" t="s">
        <v>367</v>
      </c>
      <c r="ORS320" s="33" t="s">
        <v>367</v>
      </c>
      <c r="ORT320" s="33" t="s">
        <v>367</v>
      </c>
      <c r="ORU320" s="33" t="s">
        <v>367</v>
      </c>
      <c r="ORV320" s="33" t="s">
        <v>367</v>
      </c>
      <c r="ORW320" s="33" t="s">
        <v>367</v>
      </c>
      <c r="ORX320" s="33" t="s">
        <v>367</v>
      </c>
      <c r="ORY320" s="33" t="s">
        <v>367</v>
      </c>
      <c r="ORZ320" s="33" t="s">
        <v>367</v>
      </c>
      <c r="OSA320" s="33" t="s">
        <v>367</v>
      </c>
      <c r="OSB320" s="33" t="s">
        <v>367</v>
      </c>
      <c r="OSC320" s="33" t="s">
        <v>367</v>
      </c>
      <c r="OSD320" s="33" t="s">
        <v>367</v>
      </c>
      <c r="OSE320" s="33" t="s">
        <v>367</v>
      </c>
      <c r="OSF320" s="33" t="s">
        <v>367</v>
      </c>
      <c r="OSG320" s="33" t="s">
        <v>367</v>
      </c>
      <c r="OSH320" s="33" t="s">
        <v>367</v>
      </c>
      <c r="OSI320" s="33" t="s">
        <v>367</v>
      </c>
      <c r="OSJ320" s="33" t="s">
        <v>367</v>
      </c>
      <c r="OSK320" s="33" t="s">
        <v>367</v>
      </c>
      <c r="OSL320" s="33" t="s">
        <v>367</v>
      </c>
      <c r="OSM320" s="33" t="s">
        <v>367</v>
      </c>
      <c r="OSN320" s="33" t="s">
        <v>367</v>
      </c>
      <c r="OSO320" s="33" t="s">
        <v>367</v>
      </c>
      <c r="OSP320" s="33" t="s">
        <v>367</v>
      </c>
      <c r="OSQ320" s="33" t="s">
        <v>367</v>
      </c>
      <c r="OSR320" s="33" t="s">
        <v>367</v>
      </c>
      <c r="OSS320" s="33" t="s">
        <v>367</v>
      </c>
      <c r="OST320" s="33" t="s">
        <v>367</v>
      </c>
      <c r="OSU320" s="33" t="s">
        <v>367</v>
      </c>
      <c r="OSV320" s="33" t="s">
        <v>367</v>
      </c>
      <c r="OSW320" s="33" t="s">
        <v>367</v>
      </c>
      <c r="OSX320" s="33" t="s">
        <v>367</v>
      </c>
      <c r="OSY320" s="33" t="s">
        <v>367</v>
      </c>
      <c r="OSZ320" s="33" t="s">
        <v>367</v>
      </c>
      <c r="OTA320" s="33" t="s">
        <v>367</v>
      </c>
      <c r="OTB320" s="33" t="s">
        <v>367</v>
      </c>
      <c r="OTC320" s="33" t="s">
        <v>367</v>
      </c>
      <c r="OTD320" s="33" t="s">
        <v>367</v>
      </c>
      <c r="OTE320" s="33" t="s">
        <v>367</v>
      </c>
      <c r="OTF320" s="33" t="s">
        <v>367</v>
      </c>
      <c r="OTG320" s="33" t="s">
        <v>367</v>
      </c>
      <c r="OTH320" s="33" t="s">
        <v>367</v>
      </c>
      <c r="OTI320" s="33" t="s">
        <v>367</v>
      </c>
      <c r="OTJ320" s="33" t="s">
        <v>367</v>
      </c>
      <c r="OTK320" s="33" t="s">
        <v>367</v>
      </c>
      <c r="OTL320" s="33" t="s">
        <v>367</v>
      </c>
      <c r="OTM320" s="33" t="s">
        <v>367</v>
      </c>
      <c r="OTN320" s="33" t="s">
        <v>367</v>
      </c>
      <c r="OTO320" s="33" t="s">
        <v>367</v>
      </c>
      <c r="OTP320" s="33" t="s">
        <v>367</v>
      </c>
      <c r="OTQ320" s="33" t="s">
        <v>367</v>
      </c>
      <c r="OTR320" s="33" t="s">
        <v>367</v>
      </c>
      <c r="OTS320" s="33" t="s">
        <v>367</v>
      </c>
      <c r="OTT320" s="33" t="s">
        <v>367</v>
      </c>
      <c r="OTU320" s="33" t="s">
        <v>367</v>
      </c>
      <c r="OTV320" s="33" t="s">
        <v>367</v>
      </c>
      <c r="OTW320" s="33" t="s">
        <v>367</v>
      </c>
      <c r="OTX320" s="33" t="s">
        <v>367</v>
      </c>
      <c r="OTY320" s="33" t="s">
        <v>367</v>
      </c>
      <c r="OTZ320" s="33" t="s">
        <v>367</v>
      </c>
      <c r="OUA320" s="33" t="s">
        <v>367</v>
      </c>
      <c r="OUB320" s="33" t="s">
        <v>367</v>
      </c>
      <c r="OUC320" s="33" t="s">
        <v>367</v>
      </c>
      <c r="OUD320" s="33" t="s">
        <v>367</v>
      </c>
      <c r="OUE320" s="33" t="s">
        <v>367</v>
      </c>
      <c r="OUF320" s="33" t="s">
        <v>367</v>
      </c>
      <c r="OUG320" s="33" t="s">
        <v>367</v>
      </c>
      <c r="OUH320" s="33" t="s">
        <v>367</v>
      </c>
      <c r="OUI320" s="33" t="s">
        <v>367</v>
      </c>
      <c r="OUJ320" s="33" t="s">
        <v>367</v>
      </c>
      <c r="OUK320" s="33" t="s">
        <v>367</v>
      </c>
      <c r="OUL320" s="33" t="s">
        <v>367</v>
      </c>
      <c r="OUM320" s="33" t="s">
        <v>367</v>
      </c>
      <c r="OUN320" s="33" t="s">
        <v>367</v>
      </c>
      <c r="OUO320" s="33" t="s">
        <v>367</v>
      </c>
      <c r="OUP320" s="33" t="s">
        <v>367</v>
      </c>
      <c r="OUQ320" s="33" t="s">
        <v>367</v>
      </c>
      <c r="OUR320" s="33" t="s">
        <v>367</v>
      </c>
      <c r="OUS320" s="33" t="s">
        <v>367</v>
      </c>
      <c r="OUT320" s="33" t="s">
        <v>367</v>
      </c>
      <c r="OUU320" s="33" t="s">
        <v>367</v>
      </c>
      <c r="OUV320" s="33" t="s">
        <v>367</v>
      </c>
      <c r="OUW320" s="33" t="s">
        <v>367</v>
      </c>
      <c r="OUX320" s="33" t="s">
        <v>367</v>
      </c>
      <c r="OUY320" s="33" t="s">
        <v>367</v>
      </c>
      <c r="OUZ320" s="33" t="s">
        <v>367</v>
      </c>
      <c r="OVA320" s="33" t="s">
        <v>367</v>
      </c>
      <c r="OVB320" s="33" t="s">
        <v>367</v>
      </c>
      <c r="OVC320" s="33" t="s">
        <v>367</v>
      </c>
      <c r="OVD320" s="33" t="s">
        <v>367</v>
      </c>
      <c r="OVE320" s="33" t="s">
        <v>367</v>
      </c>
      <c r="OVF320" s="33" t="s">
        <v>367</v>
      </c>
      <c r="OVG320" s="33" t="s">
        <v>367</v>
      </c>
      <c r="OVH320" s="33" t="s">
        <v>367</v>
      </c>
      <c r="OVI320" s="33" t="s">
        <v>367</v>
      </c>
      <c r="OVJ320" s="33" t="s">
        <v>367</v>
      </c>
      <c r="OVK320" s="33" t="s">
        <v>367</v>
      </c>
      <c r="OVL320" s="33" t="s">
        <v>367</v>
      </c>
      <c r="OVM320" s="33" t="s">
        <v>367</v>
      </c>
      <c r="OVN320" s="33" t="s">
        <v>367</v>
      </c>
      <c r="OVO320" s="33" t="s">
        <v>367</v>
      </c>
      <c r="OVP320" s="33" t="s">
        <v>367</v>
      </c>
      <c r="OVQ320" s="33" t="s">
        <v>367</v>
      </c>
      <c r="OVR320" s="33" t="s">
        <v>367</v>
      </c>
      <c r="OVS320" s="33" t="s">
        <v>367</v>
      </c>
      <c r="OVT320" s="33" t="s">
        <v>367</v>
      </c>
      <c r="OVU320" s="33" t="s">
        <v>367</v>
      </c>
      <c r="OVV320" s="33" t="s">
        <v>367</v>
      </c>
      <c r="OVW320" s="33" t="s">
        <v>367</v>
      </c>
      <c r="OVX320" s="33" t="s">
        <v>367</v>
      </c>
      <c r="OVY320" s="33" t="s">
        <v>367</v>
      </c>
      <c r="OVZ320" s="33" t="s">
        <v>367</v>
      </c>
      <c r="OWA320" s="33" t="s">
        <v>367</v>
      </c>
      <c r="OWB320" s="33" t="s">
        <v>367</v>
      </c>
      <c r="OWC320" s="33" t="s">
        <v>367</v>
      </c>
      <c r="OWD320" s="33" t="s">
        <v>367</v>
      </c>
      <c r="OWE320" s="33" t="s">
        <v>367</v>
      </c>
      <c r="OWF320" s="33" t="s">
        <v>367</v>
      </c>
      <c r="OWG320" s="33" t="s">
        <v>367</v>
      </c>
      <c r="OWH320" s="33" t="s">
        <v>367</v>
      </c>
      <c r="OWI320" s="33" t="s">
        <v>367</v>
      </c>
      <c r="OWJ320" s="33" t="s">
        <v>367</v>
      </c>
      <c r="OWK320" s="33" t="s">
        <v>367</v>
      </c>
      <c r="OWL320" s="33" t="s">
        <v>367</v>
      </c>
      <c r="OWM320" s="33" t="s">
        <v>367</v>
      </c>
      <c r="OWN320" s="33" t="s">
        <v>367</v>
      </c>
      <c r="OWO320" s="33" t="s">
        <v>367</v>
      </c>
      <c r="OWP320" s="33" t="s">
        <v>367</v>
      </c>
      <c r="OWQ320" s="33" t="s">
        <v>367</v>
      </c>
      <c r="OWR320" s="33" t="s">
        <v>367</v>
      </c>
      <c r="OWS320" s="33" t="s">
        <v>367</v>
      </c>
      <c r="OWT320" s="33" t="s">
        <v>367</v>
      </c>
      <c r="OWU320" s="33" t="s">
        <v>367</v>
      </c>
      <c r="OWV320" s="33" t="s">
        <v>367</v>
      </c>
      <c r="OWW320" s="33" t="s">
        <v>367</v>
      </c>
      <c r="OWX320" s="33" t="s">
        <v>367</v>
      </c>
      <c r="OWY320" s="33" t="s">
        <v>367</v>
      </c>
      <c r="OWZ320" s="33" t="s">
        <v>367</v>
      </c>
      <c r="OXA320" s="33" t="s">
        <v>367</v>
      </c>
      <c r="OXB320" s="33" t="s">
        <v>367</v>
      </c>
      <c r="OXC320" s="33" t="s">
        <v>367</v>
      </c>
      <c r="OXD320" s="33" t="s">
        <v>367</v>
      </c>
      <c r="OXE320" s="33" t="s">
        <v>367</v>
      </c>
      <c r="OXF320" s="33" t="s">
        <v>367</v>
      </c>
      <c r="OXG320" s="33" t="s">
        <v>367</v>
      </c>
      <c r="OXH320" s="33" t="s">
        <v>367</v>
      </c>
      <c r="OXI320" s="33" t="s">
        <v>367</v>
      </c>
      <c r="OXJ320" s="33" t="s">
        <v>367</v>
      </c>
      <c r="OXK320" s="33" t="s">
        <v>367</v>
      </c>
      <c r="OXL320" s="33" t="s">
        <v>367</v>
      </c>
      <c r="OXM320" s="33" t="s">
        <v>367</v>
      </c>
      <c r="OXN320" s="33" t="s">
        <v>367</v>
      </c>
      <c r="OXO320" s="33" t="s">
        <v>367</v>
      </c>
      <c r="OXP320" s="33" t="s">
        <v>367</v>
      </c>
      <c r="OXQ320" s="33" t="s">
        <v>367</v>
      </c>
      <c r="OXR320" s="33" t="s">
        <v>367</v>
      </c>
      <c r="OXS320" s="33" t="s">
        <v>367</v>
      </c>
      <c r="OXT320" s="33" t="s">
        <v>367</v>
      </c>
      <c r="OXU320" s="33" t="s">
        <v>367</v>
      </c>
      <c r="OXV320" s="33" t="s">
        <v>367</v>
      </c>
      <c r="OXW320" s="33" t="s">
        <v>367</v>
      </c>
      <c r="OXX320" s="33" t="s">
        <v>367</v>
      </c>
      <c r="OXY320" s="33" t="s">
        <v>367</v>
      </c>
      <c r="OXZ320" s="33" t="s">
        <v>367</v>
      </c>
      <c r="OYA320" s="33" t="s">
        <v>367</v>
      </c>
      <c r="OYB320" s="33" t="s">
        <v>367</v>
      </c>
      <c r="OYC320" s="33" t="s">
        <v>367</v>
      </c>
      <c r="OYD320" s="33" t="s">
        <v>367</v>
      </c>
      <c r="OYE320" s="33" t="s">
        <v>367</v>
      </c>
      <c r="OYF320" s="33" t="s">
        <v>367</v>
      </c>
      <c r="OYG320" s="33" t="s">
        <v>367</v>
      </c>
      <c r="OYH320" s="33" t="s">
        <v>367</v>
      </c>
      <c r="OYI320" s="33" t="s">
        <v>367</v>
      </c>
      <c r="OYJ320" s="33" t="s">
        <v>367</v>
      </c>
      <c r="OYK320" s="33" t="s">
        <v>367</v>
      </c>
      <c r="OYL320" s="33" t="s">
        <v>367</v>
      </c>
      <c r="OYM320" s="33" t="s">
        <v>367</v>
      </c>
      <c r="OYN320" s="33" t="s">
        <v>367</v>
      </c>
      <c r="OYO320" s="33" t="s">
        <v>367</v>
      </c>
      <c r="OYP320" s="33" t="s">
        <v>367</v>
      </c>
      <c r="OYQ320" s="33" t="s">
        <v>367</v>
      </c>
      <c r="OYR320" s="33" t="s">
        <v>367</v>
      </c>
      <c r="OYS320" s="33" t="s">
        <v>367</v>
      </c>
      <c r="OYT320" s="33" t="s">
        <v>367</v>
      </c>
      <c r="OYU320" s="33" t="s">
        <v>367</v>
      </c>
      <c r="OYV320" s="33" t="s">
        <v>367</v>
      </c>
      <c r="OYW320" s="33" t="s">
        <v>367</v>
      </c>
      <c r="OYX320" s="33" t="s">
        <v>367</v>
      </c>
      <c r="OYY320" s="33" t="s">
        <v>367</v>
      </c>
      <c r="OYZ320" s="33" t="s">
        <v>367</v>
      </c>
      <c r="OZA320" s="33" t="s">
        <v>367</v>
      </c>
      <c r="OZB320" s="33" t="s">
        <v>367</v>
      </c>
      <c r="OZC320" s="33" t="s">
        <v>367</v>
      </c>
      <c r="OZD320" s="33" t="s">
        <v>367</v>
      </c>
      <c r="OZE320" s="33" t="s">
        <v>367</v>
      </c>
      <c r="OZF320" s="33" t="s">
        <v>367</v>
      </c>
      <c r="OZG320" s="33" t="s">
        <v>367</v>
      </c>
      <c r="OZH320" s="33" t="s">
        <v>367</v>
      </c>
      <c r="OZI320" s="33" t="s">
        <v>367</v>
      </c>
      <c r="OZJ320" s="33" t="s">
        <v>367</v>
      </c>
      <c r="OZK320" s="33" t="s">
        <v>367</v>
      </c>
      <c r="OZL320" s="33" t="s">
        <v>367</v>
      </c>
      <c r="OZM320" s="33" t="s">
        <v>367</v>
      </c>
      <c r="OZN320" s="33" t="s">
        <v>367</v>
      </c>
      <c r="OZO320" s="33" t="s">
        <v>367</v>
      </c>
      <c r="OZP320" s="33" t="s">
        <v>367</v>
      </c>
      <c r="OZQ320" s="33" t="s">
        <v>367</v>
      </c>
      <c r="OZR320" s="33" t="s">
        <v>367</v>
      </c>
      <c r="OZS320" s="33" t="s">
        <v>367</v>
      </c>
      <c r="OZT320" s="33" t="s">
        <v>367</v>
      </c>
      <c r="OZU320" s="33" t="s">
        <v>367</v>
      </c>
      <c r="OZV320" s="33" t="s">
        <v>367</v>
      </c>
      <c r="OZW320" s="33" t="s">
        <v>367</v>
      </c>
      <c r="OZX320" s="33" t="s">
        <v>367</v>
      </c>
      <c r="OZY320" s="33" t="s">
        <v>367</v>
      </c>
      <c r="OZZ320" s="33" t="s">
        <v>367</v>
      </c>
      <c r="PAA320" s="33" t="s">
        <v>367</v>
      </c>
      <c r="PAB320" s="33" t="s">
        <v>367</v>
      </c>
      <c r="PAC320" s="33" t="s">
        <v>367</v>
      </c>
      <c r="PAD320" s="33" t="s">
        <v>367</v>
      </c>
      <c r="PAE320" s="33" t="s">
        <v>367</v>
      </c>
      <c r="PAF320" s="33" t="s">
        <v>367</v>
      </c>
      <c r="PAG320" s="33" t="s">
        <v>367</v>
      </c>
      <c r="PAH320" s="33" t="s">
        <v>367</v>
      </c>
      <c r="PAI320" s="33" t="s">
        <v>367</v>
      </c>
      <c r="PAJ320" s="33" t="s">
        <v>367</v>
      </c>
      <c r="PAK320" s="33" t="s">
        <v>367</v>
      </c>
      <c r="PAL320" s="33" t="s">
        <v>367</v>
      </c>
      <c r="PAM320" s="33" t="s">
        <v>367</v>
      </c>
      <c r="PAN320" s="33" t="s">
        <v>367</v>
      </c>
      <c r="PAO320" s="33" t="s">
        <v>367</v>
      </c>
      <c r="PAP320" s="33" t="s">
        <v>367</v>
      </c>
      <c r="PAQ320" s="33" t="s">
        <v>367</v>
      </c>
      <c r="PAR320" s="33" t="s">
        <v>367</v>
      </c>
      <c r="PAS320" s="33" t="s">
        <v>367</v>
      </c>
      <c r="PAT320" s="33" t="s">
        <v>367</v>
      </c>
      <c r="PAU320" s="33" t="s">
        <v>367</v>
      </c>
      <c r="PAV320" s="33" t="s">
        <v>367</v>
      </c>
      <c r="PAW320" s="33" t="s">
        <v>367</v>
      </c>
      <c r="PAX320" s="33" t="s">
        <v>367</v>
      </c>
      <c r="PAY320" s="33" t="s">
        <v>367</v>
      </c>
      <c r="PAZ320" s="33" t="s">
        <v>367</v>
      </c>
      <c r="PBA320" s="33" t="s">
        <v>367</v>
      </c>
      <c r="PBB320" s="33" t="s">
        <v>367</v>
      </c>
      <c r="PBC320" s="33" t="s">
        <v>367</v>
      </c>
      <c r="PBD320" s="33" t="s">
        <v>367</v>
      </c>
      <c r="PBE320" s="33" t="s">
        <v>367</v>
      </c>
      <c r="PBF320" s="33" t="s">
        <v>367</v>
      </c>
      <c r="PBG320" s="33" t="s">
        <v>367</v>
      </c>
      <c r="PBH320" s="33" t="s">
        <v>367</v>
      </c>
      <c r="PBI320" s="33" t="s">
        <v>367</v>
      </c>
      <c r="PBJ320" s="33" t="s">
        <v>367</v>
      </c>
      <c r="PBK320" s="33" t="s">
        <v>367</v>
      </c>
      <c r="PBL320" s="33" t="s">
        <v>367</v>
      </c>
      <c r="PBM320" s="33" t="s">
        <v>367</v>
      </c>
      <c r="PBN320" s="33" t="s">
        <v>367</v>
      </c>
      <c r="PBO320" s="33" t="s">
        <v>367</v>
      </c>
      <c r="PBP320" s="33" t="s">
        <v>367</v>
      </c>
      <c r="PBQ320" s="33" t="s">
        <v>367</v>
      </c>
      <c r="PBR320" s="33" t="s">
        <v>367</v>
      </c>
      <c r="PBS320" s="33" t="s">
        <v>367</v>
      </c>
      <c r="PBT320" s="33" t="s">
        <v>367</v>
      </c>
      <c r="PBU320" s="33" t="s">
        <v>367</v>
      </c>
      <c r="PBV320" s="33" t="s">
        <v>367</v>
      </c>
      <c r="PBW320" s="33" t="s">
        <v>367</v>
      </c>
      <c r="PBX320" s="33" t="s">
        <v>367</v>
      </c>
      <c r="PBY320" s="33" t="s">
        <v>367</v>
      </c>
      <c r="PBZ320" s="33" t="s">
        <v>367</v>
      </c>
      <c r="PCA320" s="33" t="s">
        <v>367</v>
      </c>
      <c r="PCB320" s="33" t="s">
        <v>367</v>
      </c>
      <c r="PCC320" s="33" t="s">
        <v>367</v>
      </c>
      <c r="PCD320" s="33" t="s">
        <v>367</v>
      </c>
      <c r="PCE320" s="33" t="s">
        <v>367</v>
      </c>
      <c r="PCF320" s="33" t="s">
        <v>367</v>
      </c>
      <c r="PCG320" s="33" t="s">
        <v>367</v>
      </c>
      <c r="PCH320" s="33" t="s">
        <v>367</v>
      </c>
      <c r="PCI320" s="33" t="s">
        <v>367</v>
      </c>
      <c r="PCJ320" s="33" t="s">
        <v>367</v>
      </c>
      <c r="PCK320" s="33" t="s">
        <v>367</v>
      </c>
      <c r="PCL320" s="33" t="s">
        <v>367</v>
      </c>
      <c r="PCM320" s="33" t="s">
        <v>367</v>
      </c>
      <c r="PCN320" s="33" t="s">
        <v>367</v>
      </c>
      <c r="PCO320" s="33" t="s">
        <v>367</v>
      </c>
      <c r="PCP320" s="33" t="s">
        <v>367</v>
      </c>
      <c r="PCQ320" s="33" t="s">
        <v>367</v>
      </c>
      <c r="PCR320" s="33" t="s">
        <v>367</v>
      </c>
      <c r="PCS320" s="33" t="s">
        <v>367</v>
      </c>
      <c r="PCT320" s="33" t="s">
        <v>367</v>
      </c>
      <c r="PCU320" s="33" t="s">
        <v>367</v>
      </c>
      <c r="PCV320" s="33" t="s">
        <v>367</v>
      </c>
      <c r="PCW320" s="33" t="s">
        <v>367</v>
      </c>
      <c r="PCX320" s="33" t="s">
        <v>367</v>
      </c>
      <c r="PCY320" s="33" t="s">
        <v>367</v>
      </c>
      <c r="PCZ320" s="33" t="s">
        <v>367</v>
      </c>
      <c r="PDA320" s="33" t="s">
        <v>367</v>
      </c>
      <c r="PDB320" s="33" t="s">
        <v>367</v>
      </c>
      <c r="PDC320" s="33" t="s">
        <v>367</v>
      </c>
      <c r="PDD320" s="33" t="s">
        <v>367</v>
      </c>
      <c r="PDE320" s="33" t="s">
        <v>367</v>
      </c>
      <c r="PDF320" s="33" t="s">
        <v>367</v>
      </c>
      <c r="PDG320" s="33" t="s">
        <v>367</v>
      </c>
      <c r="PDH320" s="33" t="s">
        <v>367</v>
      </c>
      <c r="PDI320" s="33" t="s">
        <v>367</v>
      </c>
      <c r="PDJ320" s="33" t="s">
        <v>367</v>
      </c>
      <c r="PDK320" s="33" t="s">
        <v>367</v>
      </c>
      <c r="PDL320" s="33" t="s">
        <v>367</v>
      </c>
      <c r="PDM320" s="33" t="s">
        <v>367</v>
      </c>
      <c r="PDN320" s="33" t="s">
        <v>367</v>
      </c>
      <c r="PDO320" s="33" t="s">
        <v>367</v>
      </c>
      <c r="PDP320" s="33" t="s">
        <v>367</v>
      </c>
      <c r="PDQ320" s="33" t="s">
        <v>367</v>
      </c>
      <c r="PDR320" s="33" t="s">
        <v>367</v>
      </c>
      <c r="PDS320" s="33" t="s">
        <v>367</v>
      </c>
      <c r="PDT320" s="33" t="s">
        <v>367</v>
      </c>
      <c r="PDU320" s="33" t="s">
        <v>367</v>
      </c>
      <c r="PDV320" s="33" t="s">
        <v>367</v>
      </c>
      <c r="PDW320" s="33" t="s">
        <v>367</v>
      </c>
      <c r="PDX320" s="33" t="s">
        <v>367</v>
      </c>
      <c r="PDY320" s="33" t="s">
        <v>367</v>
      </c>
      <c r="PDZ320" s="33" t="s">
        <v>367</v>
      </c>
      <c r="PEA320" s="33" t="s">
        <v>367</v>
      </c>
      <c r="PEB320" s="33" t="s">
        <v>367</v>
      </c>
      <c r="PEC320" s="33" t="s">
        <v>367</v>
      </c>
      <c r="PED320" s="33" t="s">
        <v>367</v>
      </c>
      <c r="PEE320" s="33" t="s">
        <v>367</v>
      </c>
      <c r="PEF320" s="33" t="s">
        <v>367</v>
      </c>
      <c r="PEG320" s="33" t="s">
        <v>367</v>
      </c>
      <c r="PEH320" s="33" t="s">
        <v>367</v>
      </c>
      <c r="PEI320" s="33" t="s">
        <v>367</v>
      </c>
      <c r="PEJ320" s="33" t="s">
        <v>367</v>
      </c>
      <c r="PEK320" s="33" t="s">
        <v>367</v>
      </c>
      <c r="PEL320" s="33" t="s">
        <v>367</v>
      </c>
      <c r="PEM320" s="33" t="s">
        <v>367</v>
      </c>
      <c r="PEN320" s="33" t="s">
        <v>367</v>
      </c>
      <c r="PEO320" s="33" t="s">
        <v>367</v>
      </c>
      <c r="PEP320" s="33" t="s">
        <v>367</v>
      </c>
      <c r="PEQ320" s="33" t="s">
        <v>367</v>
      </c>
      <c r="PER320" s="33" t="s">
        <v>367</v>
      </c>
      <c r="PES320" s="33" t="s">
        <v>367</v>
      </c>
      <c r="PET320" s="33" t="s">
        <v>367</v>
      </c>
      <c r="PEU320" s="33" t="s">
        <v>367</v>
      </c>
      <c r="PEV320" s="33" t="s">
        <v>367</v>
      </c>
      <c r="PEW320" s="33" t="s">
        <v>367</v>
      </c>
      <c r="PEX320" s="33" t="s">
        <v>367</v>
      </c>
      <c r="PEY320" s="33" t="s">
        <v>367</v>
      </c>
      <c r="PEZ320" s="33" t="s">
        <v>367</v>
      </c>
      <c r="PFA320" s="33" t="s">
        <v>367</v>
      </c>
      <c r="PFB320" s="33" t="s">
        <v>367</v>
      </c>
      <c r="PFC320" s="33" t="s">
        <v>367</v>
      </c>
      <c r="PFD320" s="33" t="s">
        <v>367</v>
      </c>
      <c r="PFE320" s="33" t="s">
        <v>367</v>
      </c>
      <c r="PFF320" s="33" t="s">
        <v>367</v>
      </c>
      <c r="PFG320" s="33" t="s">
        <v>367</v>
      </c>
      <c r="PFH320" s="33" t="s">
        <v>367</v>
      </c>
      <c r="PFI320" s="33" t="s">
        <v>367</v>
      </c>
      <c r="PFJ320" s="33" t="s">
        <v>367</v>
      </c>
      <c r="PFK320" s="33" t="s">
        <v>367</v>
      </c>
      <c r="PFL320" s="33" t="s">
        <v>367</v>
      </c>
      <c r="PFM320" s="33" t="s">
        <v>367</v>
      </c>
      <c r="PFN320" s="33" t="s">
        <v>367</v>
      </c>
      <c r="PFO320" s="33" t="s">
        <v>367</v>
      </c>
      <c r="PFP320" s="33" t="s">
        <v>367</v>
      </c>
      <c r="PFQ320" s="33" t="s">
        <v>367</v>
      </c>
      <c r="PFR320" s="33" t="s">
        <v>367</v>
      </c>
      <c r="PFS320" s="33" t="s">
        <v>367</v>
      </c>
      <c r="PFT320" s="33" t="s">
        <v>367</v>
      </c>
      <c r="PFU320" s="33" t="s">
        <v>367</v>
      </c>
      <c r="PFV320" s="33" t="s">
        <v>367</v>
      </c>
      <c r="PFW320" s="33" t="s">
        <v>367</v>
      </c>
      <c r="PFX320" s="33" t="s">
        <v>367</v>
      </c>
      <c r="PFY320" s="33" t="s">
        <v>367</v>
      </c>
      <c r="PFZ320" s="33" t="s">
        <v>367</v>
      </c>
      <c r="PGA320" s="33" t="s">
        <v>367</v>
      </c>
      <c r="PGB320" s="33" t="s">
        <v>367</v>
      </c>
      <c r="PGC320" s="33" t="s">
        <v>367</v>
      </c>
      <c r="PGD320" s="33" t="s">
        <v>367</v>
      </c>
      <c r="PGE320" s="33" t="s">
        <v>367</v>
      </c>
      <c r="PGF320" s="33" t="s">
        <v>367</v>
      </c>
      <c r="PGG320" s="33" t="s">
        <v>367</v>
      </c>
      <c r="PGH320" s="33" t="s">
        <v>367</v>
      </c>
      <c r="PGI320" s="33" t="s">
        <v>367</v>
      </c>
      <c r="PGJ320" s="33" t="s">
        <v>367</v>
      </c>
      <c r="PGK320" s="33" t="s">
        <v>367</v>
      </c>
      <c r="PGL320" s="33" t="s">
        <v>367</v>
      </c>
      <c r="PGM320" s="33" t="s">
        <v>367</v>
      </c>
      <c r="PGN320" s="33" t="s">
        <v>367</v>
      </c>
      <c r="PGO320" s="33" t="s">
        <v>367</v>
      </c>
      <c r="PGP320" s="33" t="s">
        <v>367</v>
      </c>
      <c r="PGQ320" s="33" t="s">
        <v>367</v>
      </c>
      <c r="PGR320" s="33" t="s">
        <v>367</v>
      </c>
      <c r="PGS320" s="33" t="s">
        <v>367</v>
      </c>
      <c r="PGT320" s="33" t="s">
        <v>367</v>
      </c>
      <c r="PGU320" s="33" t="s">
        <v>367</v>
      </c>
      <c r="PGV320" s="33" t="s">
        <v>367</v>
      </c>
      <c r="PGW320" s="33" t="s">
        <v>367</v>
      </c>
      <c r="PGX320" s="33" t="s">
        <v>367</v>
      </c>
      <c r="PGY320" s="33" t="s">
        <v>367</v>
      </c>
      <c r="PGZ320" s="33" t="s">
        <v>367</v>
      </c>
      <c r="PHA320" s="33" t="s">
        <v>367</v>
      </c>
      <c r="PHB320" s="33" t="s">
        <v>367</v>
      </c>
      <c r="PHC320" s="33" t="s">
        <v>367</v>
      </c>
      <c r="PHD320" s="33" t="s">
        <v>367</v>
      </c>
      <c r="PHE320" s="33" t="s">
        <v>367</v>
      </c>
      <c r="PHF320" s="33" t="s">
        <v>367</v>
      </c>
      <c r="PHG320" s="33" t="s">
        <v>367</v>
      </c>
      <c r="PHH320" s="33" t="s">
        <v>367</v>
      </c>
      <c r="PHI320" s="33" t="s">
        <v>367</v>
      </c>
      <c r="PHJ320" s="33" t="s">
        <v>367</v>
      </c>
      <c r="PHK320" s="33" t="s">
        <v>367</v>
      </c>
      <c r="PHL320" s="33" t="s">
        <v>367</v>
      </c>
      <c r="PHM320" s="33" t="s">
        <v>367</v>
      </c>
      <c r="PHN320" s="33" t="s">
        <v>367</v>
      </c>
      <c r="PHO320" s="33" t="s">
        <v>367</v>
      </c>
      <c r="PHP320" s="33" t="s">
        <v>367</v>
      </c>
      <c r="PHQ320" s="33" t="s">
        <v>367</v>
      </c>
      <c r="PHR320" s="33" t="s">
        <v>367</v>
      </c>
      <c r="PHS320" s="33" t="s">
        <v>367</v>
      </c>
      <c r="PHT320" s="33" t="s">
        <v>367</v>
      </c>
      <c r="PHU320" s="33" t="s">
        <v>367</v>
      </c>
      <c r="PHV320" s="33" t="s">
        <v>367</v>
      </c>
      <c r="PHW320" s="33" t="s">
        <v>367</v>
      </c>
      <c r="PHX320" s="33" t="s">
        <v>367</v>
      </c>
      <c r="PHY320" s="33" t="s">
        <v>367</v>
      </c>
      <c r="PHZ320" s="33" t="s">
        <v>367</v>
      </c>
      <c r="PIA320" s="33" t="s">
        <v>367</v>
      </c>
      <c r="PIB320" s="33" t="s">
        <v>367</v>
      </c>
      <c r="PIC320" s="33" t="s">
        <v>367</v>
      </c>
      <c r="PID320" s="33" t="s">
        <v>367</v>
      </c>
      <c r="PIE320" s="33" t="s">
        <v>367</v>
      </c>
      <c r="PIF320" s="33" t="s">
        <v>367</v>
      </c>
      <c r="PIG320" s="33" t="s">
        <v>367</v>
      </c>
      <c r="PIH320" s="33" t="s">
        <v>367</v>
      </c>
      <c r="PII320" s="33" t="s">
        <v>367</v>
      </c>
      <c r="PIJ320" s="33" t="s">
        <v>367</v>
      </c>
      <c r="PIK320" s="33" t="s">
        <v>367</v>
      </c>
      <c r="PIL320" s="33" t="s">
        <v>367</v>
      </c>
      <c r="PIM320" s="33" t="s">
        <v>367</v>
      </c>
      <c r="PIN320" s="33" t="s">
        <v>367</v>
      </c>
      <c r="PIO320" s="33" t="s">
        <v>367</v>
      </c>
      <c r="PIP320" s="33" t="s">
        <v>367</v>
      </c>
      <c r="PIQ320" s="33" t="s">
        <v>367</v>
      </c>
      <c r="PIR320" s="33" t="s">
        <v>367</v>
      </c>
      <c r="PIS320" s="33" t="s">
        <v>367</v>
      </c>
      <c r="PIT320" s="33" t="s">
        <v>367</v>
      </c>
      <c r="PIU320" s="33" t="s">
        <v>367</v>
      </c>
      <c r="PIV320" s="33" t="s">
        <v>367</v>
      </c>
      <c r="PIW320" s="33" t="s">
        <v>367</v>
      </c>
      <c r="PIX320" s="33" t="s">
        <v>367</v>
      </c>
      <c r="PIY320" s="33" t="s">
        <v>367</v>
      </c>
      <c r="PIZ320" s="33" t="s">
        <v>367</v>
      </c>
      <c r="PJA320" s="33" t="s">
        <v>367</v>
      </c>
      <c r="PJB320" s="33" t="s">
        <v>367</v>
      </c>
      <c r="PJC320" s="33" t="s">
        <v>367</v>
      </c>
      <c r="PJD320" s="33" t="s">
        <v>367</v>
      </c>
      <c r="PJE320" s="33" t="s">
        <v>367</v>
      </c>
      <c r="PJF320" s="33" t="s">
        <v>367</v>
      </c>
      <c r="PJG320" s="33" t="s">
        <v>367</v>
      </c>
      <c r="PJH320" s="33" t="s">
        <v>367</v>
      </c>
      <c r="PJI320" s="33" t="s">
        <v>367</v>
      </c>
      <c r="PJJ320" s="33" t="s">
        <v>367</v>
      </c>
      <c r="PJK320" s="33" t="s">
        <v>367</v>
      </c>
      <c r="PJL320" s="33" t="s">
        <v>367</v>
      </c>
      <c r="PJM320" s="33" t="s">
        <v>367</v>
      </c>
      <c r="PJN320" s="33" t="s">
        <v>367</v>
      </c>
      <c r="PJO320" s="33" t="s">
        <v>367</v>
      </c>
      <c r="PJP320" s="33" t="s">
        <v>367</v>
      </c>
      <c r="PJQ320" s="33" t="s">
        <v>367</v>
      </c>
      <c r="PJR320" s="33" t="s">
        <v>367</v>
      </c>
      <c r="PJS320" s="33" t="s">
        <v>367</v>
      </c>
      <c r="PJT320" s="33" t="s">
        <v>367</v>
      </c>
      <c r="PJU320" s="33" t="s">
        <v>367</v>
      </c>
      <c r="PJV320" s="33" t="s">
        <v>367</v>
      </c>
      <c r="PJW320" s="33" t="s">
        <v>367</v>
      </c>
      <c r="PJX320" s="33" t="s">
        <v>367</v>
      </c>
      <c r="PJY320" s="33" t="s">
        <v>367</v>
      </c>
      <c r="PJZ320" s="33" t="s">
        <v>367</v>
      </c>
      <c r="PKA320" s="33" t="s">
        <v>367</v>
      </c>
      <c r="PKB320" s="33" t="s">
        <v>367</v>
      </c>
      <c r="PKC320" s="33" t="s">
        <v>367</v>
      </c>
      <c r="PKD320" s="33" t="s">
        <v>367</v>
      </c>
      <c r="PKE320" s="33" t="s">
        <v>367</v>
      </c>
      <c r="PKF320" s="33" t="s">
        <v>367</v>
      </c>
      <c r="PKG320" s="33" t="s">
        <v>367</v>
      </c>
      <c r="PKH320" s="33" t="s">
        <v>367</v>
      </c>
      <c r="PKI320" s="33" t="s">
        <v>367</v>
      </c>
      <c r="PKJ320" s="33" t="s">
        <v>367</v>
      </c>
      <c r="PKK320" s="33" t="s">
        <v>367</v>
      </c>
      <c r="PKL320" s="33" t="s">
        <v>367</v>
      </c>
      <c r="PKM320" s="33" t="s">
        <v>367</v>
      </c>
      <c r="PKN320" s="33" t="s">
        <v>367</v>
      </c>
      <c r="PKO320" s="33" t="s">
        <v>367</v>
      </c>
      <c r="PKP320" s="33" t="s">
        <v>367</v>
      </c>
      <c r="PKQ320" s="33" t="s">
        <v>367</v>
      </c>
      <c r="PKR320" s="33" t="s">
        <v>367</v>
      </c>
      <c r="PKS320" s="33" t="s">
        <v>367</v>
      </c>
      <c r="PKT320" s="33" t="s">
        <v>367</v>
      </c>
      <c r="PKU320" s="33" t="s">
        <v>367</v>
      </c>
      <c r="PKV320" s="33" t="s">
        <v>367</v>
      </c>
      <c r="PKW320" s="33" t="s">
        <v>367</v>
      </c>
      <c r="PKX320" s="33" t="s">
        <v>367</v>
      </c>
      <c r="PKY320" s="33" t="s">
        <v>367</v>
      </c>
      <c r="PKZ320" s="33" t="s">
        <v>367</v>
      </c>
      <c r="PLA320" s="33" t="s">
        <v>367</v>
      </c>
      <c r="PLB320" s="33" t="s">
        <v>367</v>
      </c>
      <c r="PLC320" s="33" t="s">
        <v>367</v>
      </c>
      <c r="PLD320" s="33" t="s">
        <v>367</v>
      </c>
      <c r="PLE320" s="33" t="s">
        <v>367</v>
      </c>
      <c r="PLF320" s="33" t="s">
        <v>367</v>
      </c>
      <c r="PLG320" s="33" t="s">
        <v>367</v>
      </c>
      <c r="PLH320" s="33" t="s">
        <v>367</v>
      </c>
      <c r="PLI320" s="33" t="s">
        <v>367</v>
      </c>
      <c r="PLJ320" s="33" t="s">
        <v>367</v>
      </c>
      <c r="PLK320" s="33" t="s">
        <v>367</v>
      </c>
      <c r="PLL320" s="33" t="s">
        <v>367</v>
      </c>
      <c r="PLM320" s="33" t="s">
        <v>367</v>
      </c>
      <c r="PLN320" s="33" t="s">
        <v>367</v>
      </c>
      <c r="PLO320" s="33" t="s">
        <v>367</v>
      </c>
      <c r="PLP320" s="33" t="s">
        <v>367</v>
      </c>
      <c r="PLQ320" s="33" t="s">
        <v>367</v>
      </c>
      <c r="PLR320" s="33" t="s">
        <v>367</v>
      </c>
      <c r="PLS320" s="33" t="s">
        <v>367</v>
      </c>
      <c r="PLT320" s="33" t="s">
        <v>367</v>
      </c>
      <c r="PLU320" s="33" t="s">
        <v>367</v>
      </c>
      <c r="PLV320" s="33" t="s">
        <v>367</v>
      </c>
      <c r="PLW320" s="33" t="s">
        <v>367</v>
      </c>
      <c r="PLX320" s="33" t="s">
        <v>367</v>
      </c>
      <c r="PLY320" s="33" t="s">
        <v>367</v>
      </c>
      <c r="PLZ320" s="33" t="s">
        <v>367</v>
      </c>
      <c r="PMA320" s="33" t="s">
        <v>367</v>
      </c>
      <c r="PMB320" s="33" t="s">
        <v>367</v>
      </c>
      <c r="PMC320" s="33" t="s">
        <v>367</v>
      </c>
      <c r="PMD320" s="33" t="s">
        <v>367</v>
      </c>
      <c r="PME320" s="33" t="s">
        <v>367</v>
      </c>
      <c r="PMF320" s="33" t="s">
        <v>367</v>
      </c>
      <c r="PMG320" s="33" t="s">
        <v>367</v>
      </c>
      <c r="PMH320" s="33" t="s">
        <v>367</v>
      </c>
      <c r="PMI320" s="33" t="s">
        <v>367</v>
      </c>
      <c r="PMJ320" s="33" t="s">
        <v>367</v>
      </c>
      <c r="PMK320" s="33" t="s">
        <v>367</v>
      </c>
      <c r="PML320" s="33" t="s">
        <v>367</v>
      </c>
      <c r="PMM320" s="33" t="s">
        <v>367</v>
      </c>
      <c r="PMN320" s="33" t="s">
        <v>367</v>
      </c>
      <c r="PMO320" s="33" t="s">
        <v>367</v>
      </c>
      <c r="PMP320" s="33" t="s">
        <v>367</v>
      </c>
      <c r="PMQ320" s="33" t="s">
        <v>367</v>
      </c>
      <c r="PMR320" s="33" t="s">
        <v>367</v>
      </c>
      <c r="PMS320" s="33" t="s">
        <v>367</v>
      </c>
      <c r="PMT320" s="33" t="s">
        <v>367</v>
      </c>
      <c r="PMU320" s="33" t="s">
        <v>367</v>
      </c>
      <c r="PMV320" s="33" t="s">
        <v>367</v>
      </c>
      <c r="PMW320" s="33" t="s">
        <v>367</v>
      </c>
      <c r="PMX320" s="33" t="s">
        <v>367</v>
      </c>
      <c r="PMY320" s="33" t="s">
        <v>367</v>
      </c>
      <c r="PMZ320" s="33" t="s">
        <v>367</v>
      </c>
      <c r="PNA320" s="33" t="s">
        <v>367</v>
      </c>
      <c r="PNB320" s="33" t="s">
        <v>367</v>
      </c>
      <c r="PNC320" s="33" t="s">
        <v>367</v>
      </c>
      <c r="PND320" s="33" t="s">
        <v>367</v>
      </c>
      <c r="PNE320" s="33" t="s">
        <v>367</v>
      </c>
      <c r="PNF320" s="33" t="s">
        <v>367</v>
      </c>
      <c r="PNG320" s="33" t="s">
        <v>367</v>
      </c>
      <c r="PNH320" s="33" t="s">
        <v>367</v>
      </c>
      <c r="PNI320" s="33" t="s">
        <v>367</v>
      </c>
      <c r="PNJ320" s="33" t="s">
        <v>367</v>
      </c>
      <c r="PNK320" s="33" t="s">
        <v>367</v>
      </c>
      <c r="PNL320" s="33" t="s">
        <v>367</v>
      </c>
      <c r="PNM320" s="33" t="s">
        <v>367</v>
      </c>
      <c r="PNN320" s="33" t="s">
        <v>367</v>
      </c>
      <c r="PNO320" s="33" t="s">
        <v>367</v>
      </c>
      <c r="PNP320" s="33" t="s">
        <v>367</v>
      </c>
      <c r="PNQ320" s="33" t="s">
        <v>367</v>
      </c>
      <c r="PNR320" s="33" t="s">
        <v>367</v>
      </c>
      <c r="PNS320" s="33" t="s">
        <v>367</v>
      </c>
      <c r="PNT320" s="33" t="s">
        <v>367</v>
      </c>
      <c r="PNU320" s="33" t="s">
        <v>367</v>
      </c>
      <c r="PNV320" s="33" t="s">
        <v>367</v>
      </c>
      <c r="PNW320" s="33" t="s">
        <v>367</v>
      </c>
      <c r="PNX320" s="33" t="s">
        <v>367</v>
      </c>
      <c r="PNY320" s="33" t="s">
        <v>367</v>
      </c>
      <c r="PNZ320" s="33" t="s">
        <v>367</v>
      </c>
      <c r="POA320" s="33" t="s">
        <v>367</v>
      </c>
      <c r="POB320" s="33" t="s">
        <v>367</v>
      </c>
      <c r="POC320" s="33" t="s">
        <v>367</v>
      </c>
      <c r="POD320" s="33" t="s">
        <v>367</v>
      </c>
      <c r="POE320" s="33" t="s">
        <v>367</v>
      </c>
      <c r="POF320" s="33" t="s">
        <v>367</v>
      </c>
      <c r="POG320" s="33" t="s">
        <v>367</v>
      </c>
      <c r="POH320" s="33" t="s">
        <v>367</v>
      </c>
      <c r="POI320" s="33" t="s">
        <v>367</v>
      </c>
      <c r="POJ320" s="33" t="s">
        <v>367</v>
      </c>
      <c r="POK320" s="33" t="s">
        <v>367</v>
      </c>
      <c r="POL320" s="33" t="s">
        <v>367</v>
      </c>
      <c r="POM320" s="33" t="s">
        <v>367</v>
      </c>
      <c r="PON320" s="33" t="s">
        <v>367</v>
      </c>
      <c r="POO320" s="33" t="s">
        <v>367</v>
      </c>
      <c r="POP320" s="33" t="s">
        <v>367</v>
      </c>
      <c r="POQ320" s="33" t="s">
        <v>367</v>
      </c>
      <c r="POR320" s="33" t="s">
        <v>367</v>
      </c>
      <c r="POS320" s="33" t="s">
        <v>367</v>
      </c>
      <c r="POT320" s="33" t="s">
        <v>367</v>
      </c>
      <c r="POU320" s="33" t="s">
        <v>367</v>
      </c>
      <c r="POV320" s="33" t="s">
        <v>367</v>
      </c>
      <c r="POW320" s="33" t="s">
        <v>367</v>
      </c>
      <c r="POX320" s="33" t="s">
        <v>367</v>
      </c>
      <c r="POY320" s="33" t="s">
        <v>367</v>
      </c>
      <c r="POZ320" s="33" t="s">
        <v>367</v>
      </c>
      <c r="PPA320" s="33" t="s">
        <v>367</v>
      </c>
      <c r="PPB320" s="33" t="s">
        <v>367</v>
      </c>
      <c r="PPC320" s="33" t="s">
        <v>367</v>
      </c>
      <c r="PPD320" s="33" t="s">
        <v>367</v>
      </c>
      <c r="PPE320" s="33" t="s">
        <v>367</v>
      </c>
      <c r="PPF320" s="33" t="s">
        <v>367</v>
      </c>
      <c r="PPG320" s="33" t="s">
        <v>367</v>
      </c>
      <c r="PPH320" s="33" t="s">
        <v>367</v>
      </c>
      <c r="PPI320" s="33" t="s">
        <v>367</v>
      </c>
      <c r="PPJ320" s="33" t="s">
        <v>367</v>
      </c>
      <c r="PPK320" s="33" t="s">
        <v>367</v>
      </c>
      <c r="PPL320" s="33" t="s">
        <v>367</v>
      </c>
      <c r="PPM320" s="33" t="s">
        <v>367</v>
      </c>
      <c r="PPN320" s="33" t="s">
        <v>367</v>
      </c>
      <c r="PPO320" s="33" t="s">
        <v>367</v>
      </c>
      <c r="PPP320" s="33" t="s">
        <v>367</v>
      </c>
      <c r="PPQ320" s="33" t="s">
        <v>367</v>
      </c>
      <c r="PPR320" s="33" t="s">
        <v>367</v>
      </c>
      <c r="PPS320" s="33" t="s">
        <v>367</v>
      </c>
      <c r="PPT320" s="33" t="s">
        <v>367</v>
      </c>
      <c r="PPU320" s="33" t="s">
        <v>367</v>
      </c>
      <c r="PPV320" s="33" t="s">
        <v>367</v>
      </c>
      <c r="PPW320" s="33" t="s">
        <v>367</v>
      </c>
      <c r="PPX320" s="33" t="s">
        <v>367</v>
      </c>
      <c r="PPY320" s="33" t="s">
        <v>367</v>
      </c>
      <c r="PPZ320" s="33" t="s">
        <v>367</v>
      </c>
      <c r="PQA320" s="33" t="s">
        <v>367</v>
      </c>
      <c r="PQB320" s="33" t="s">
        <v>367</v>
      </c>
      <c r="PQC320" s="33" t="s">
        <v>367</v>
      </c>
      <c r="PQD320" s="33" t="s">
        <v>367</v>
      </c>
      <c r="PQE320" s="33" t="s">
        <v>367</v>
      </c>
      <c r="PQF320" s="33" t="s">
        <v>367</v>
      </c>
      <c r="PQG320" s="33" t="s">
        <v>367</v>
      </c>
      <c r="PQH320" s="33" t="s">
        <v>367</v>
      </c>
      <c r="PQI320" s="33" t="s">
        <v>367</v>
      </c>
      <c r="PQJ320" s="33" t="s">
        <v>367</v>
      </c>
      <c r="PQK320" s="33" t="s">
        <v>367</v>
      </c>
      <c r="PQL320" s="33" t="s">
        <v>367</v>
      </c>
      <c r="PQM320" s="33" t="s">
        <v>367</v>
      </c>
      <c r="PQN320" s="33" t="s">
        <v>367</v>
      </c>
      <c r="PQO320" s="33" t="s">
        <v>367</v>
      </c>
      <c r="PQP320" s="33" t="s">
        <v>367</v>
      </c>
      <c r="PQQ320" s="33" t="s">
        <v>367</v>
      </c>
      <c r="PQR320" s="33" t="s">
        <v>367</v>
      </c>
      <c r="PQS320" s="33" t="s">
        <v>367</v>
      </c>
      <c r="PQT320" s="33" t="s">
        <v>367</v>
      </c>
      <c r="PQU320" s="33" t="s">
        <v>367</v>
      </c>
      <c r="PQV320" s="33" t="s">
        <v>367</v>
      </c>
      <c r="PQW320" s="33" t="s">
        <v>367</v>
      </c>
      <c r="PQX320" s="33" t="s">
        <v>367</v>
      </c>
      <c r="PQY320" s="33" t="s">
        <v>367</v>
      </c>
      <c r="PQZ320" s="33" t="s">
        <v>367</v>
      </c>
      <c r="PRA320" s="33" t="s">
        <v>367</v>
      </c>
      <c r="PRB320" s="33" t="s">
        <v>367</v>
      </c>
      <c r="PRC320" s="33" t="s">
        <v>367</v>
      </c>
      <c r="PRD320" s="33" t="s">
        <v>367</v>
      </c>
      <c r="PRE320" s="33" t="s">
        <v>367</v>
      </c>
      <c r="PRF320" s="33" t="s">
        <v>367</v>
      </c>
      <c r="PRG320" s="33" t="s">
        <v>367</v>
      </c>
      <c r="PRH320" s="33" t="s">
        <v>367</v>
      </c>
      <c r="PRI320" s="33" t="s">
        <v>367</v>
      </c>
      <c r="PRJ320" s="33" t="s">
        <v>367</v>
      </c>
      <c r="PRK320" s="33" t="s">
        <v>367</v>
      </c>
      <c r="PRL320" s="33" t="s">
        <v>367</v>
      </c>
      <c r="PRM320" s="33" t="s">
        <v>367</v>
      </c>
      <c r="PRN320" s="33" t="s">
        <v>367</v>
      </c>
      <c r="PRO320" s="33" t="s">
        <v>367</v>
      </c>
      <c r="PRP320" s="33" t="s">
        <v>367</v>
      </c>
      <c r="PRQ320" s="33" t="s">
        <v>367</v>
      </c>
      <c r="PRR320" s="33" t="s">
        <v>367</v>
      </c>
      <c r="PRS320" s="33" t="s">
        <v>367</v>
      </c>
      <c r="PRT320" s="33" t="s">
        <v>367</v>
      </c>
      <c r="PRU320" s="33" t="s">
        <v>367</v>
      </c>
      <c r="PRV320" s="33" t="s">
        <v>367</v>
      </c>
      <c r="PRW320" s="33" t="s">
        <v>367</v>
      </c>
      <c r="PRX320" s="33" t="s">
        <v>367</v>
      </c>
      <c r="PRY320" s="33" t="s">
        <v>367</v>
      </c>
      <c r="PRZ320" s="33" t="s">
        <v>367</v>
      </c>
      <c r="PSA320" s="33" t="s">
        <v>367</v>
      </c>
      <c r="PSB320" s="33" t="s">
        <v>367</v>
      </c>
      <c r="PSC320" s="33" t="s">
        <v>367</v>
      </c>
      <c r="PSD320" s="33" t="s">
        <v>367</v>
      </c>
      <c r="PSE320" s="33" t="s">
        <v>367</v>
      </c>
      <c r="PSF320" s="33" t="s">
        <v>367</v>
      </c>
      <c r="PSG320" s="33" t="s">
        <v>367</v>
      </c>
      <c r="PSH320" s="33" t="s">
        <v>367</v>
      </c>
      <c r="PSI320" s="33" t="s">
        <v>367</v>
      </c>
      <c r="PSJ320" s="33" t="s">
        <v>367</v>
      </c>
      <c r="PSK320" s="33" t="s">
        <v>367</v>
      </c>
      <c r="PSL320" s="33" t="s">
        <v>367</v>
      </c>
      <c r="PSM320" s="33" t="s">
        <v>367</v>
      </c>
      <c r="PSN320" s="33" t="s">
        <v>367</v>
      </c>
      <c r="PSO320" s="33" t="s">
        <v>367</v>
      </c>
      <c r="PSP320" s="33" t="s">
        <v>367</v>
      </c>
      <c r="PSQ320" s="33" t="s">
        <v>367</v>
      </c>
      <c r="PSR320" s="33" t="s">
        <v>367</v>
      </c>
      <c r="PSS320" s="33" t="s">
        <v>367</v>
      </c>
      <c r="PST320" s="33" t="s">
        <v>367</v>
      </c>
      <c r="PSU320" s="33" t="s">
        <v>367</v>
      </c>
      <c r="PSV320" s="33" t="s">
        <v>367</v>
      </c>
      <c r="PSW320" s="33" t="s">
        <v>367</v>
      </c>
      <c r="PSX320" s="33" t="s">
        <v>367</v>
      </c>
      <c r="PSY320" s="33" t="s">
        <v>367</v>
      </c>
      <c r="PSZ320" s="33" t="s">
        <v>367</v>
      </c>
      <c r="PTA320" s="33" t="s">
        <v>367</v>
      </c>
      <c r="PTB320" s="33" t="s">
        <v>367</v>
      </c>
      <c r="PTC320" s="33" t="s">
        <v>367</v>
      </c>
      <c r="PTD320" s="33" t="s">
        <v>367</v>
      </c>
      <c r="PTE320" s="33" t="s">
        <v>367</v>
      </c>
      <c r="PTF320" s="33" t="s">
        <v>367</v>
      </c>
      <c r="PTG320" s="33" t="s">
        <v>367</v>
      </c>
      <c r="PTH320" s="33" t="s">
        <v>367</v>
      </c>
      <c r="PTI320" s="33" t="s">
        <v>367</v>
      </c>
      <c r="PTJ320" s="33" t="s">
        <v>367</v>
      </c>
      <c r="PTK320" s="33" t="s">
        <v>367</v>
      </c>
      <c r="PTL320" s="33" t="s">
        <v>367</v>
      </c>
      <c r="PTM320" s="33" t="s">
        <v>367</v>
      </c>
      <c r="PTN320" s="33" t="s">
        <v>367</v>
      </c>
      <c r="PTO320" s="33" t="s">
        <v>367</v>
      </c>
      <c r="PTP320" s="33" t="s">
        <v>367</v>
      </c>
      <c r="PTQ320" s="33" t="s">
        <v>367</v>
      </c>
      <c r="PTR320" s="33" t="s">
        <v>367</v>
      </c>
      <c r="PTS320" s="33" t="s">
        <v>367</v>
      </c>
      <c r="PTT320" s="33" t="s">
        <v>367</v>
      </c>
      <c r="PTU320" s="33" t="s">
        <v>367</v>
      </c>
      <c r="PTV320" s="33" t="s">
        <v>367</v>
      </c>
      <c r="PTW320" s="33" t="s">
        <v>367</v>
      </c>
      <c r="PTX320" s="33" t="s">
        <v>367</v>
      </c>
      <c r="PTY320" s="33" t="s">
        <v>367</v>
      </c>
      <c r="PTZ320" s="33" t="s">
        <v>367</v>
      </c>
      <c r="PUA320" s="33" t="s">
        <v>367</v>
      </c>
      <c r="PUB320" s="33" t="s">
        <v>367</v>
      </c>
      <c r="PUC320" s="33" t="s">
        <v>367</v>
      </c>
      <c r="PUD320" s="33" t="s">
        <v>367</v>
      </c>
      <c r="PUE320" s="33" t="s">
        <v>367</v>
      </c>
      <c r="PUF320" s="33" t="s">
        <v>367</v>
      </c>
      <c r="PUG320" s="33" t="s">
        <v>367</v>
      </c>
      <c r="PUH320" s="33" t="s">
        <v>367</v>
      </c>
      <c r="PUI320" s="33" t="s">
        <v>367</v>
      </c>
      <c r="PUJ320" s="33" t="s">
        <v>367</v>
      </c>
      <c r="PUK320" s="33" t="s">
        <v>367</v>
      </c>
      <c r="PUL320" s="33" t="s">
        <v>367</v>
      </c>
      <c r="PUM320" s="33" t="s">
        <v>367</v>
      </c>
      <c r="PUN320" s="33" t="s">
        <v>367</v>
      </c>
      <c r="PUO320" s="33" t="s">
        <v>367</v>
      </c>
      <c r="PUP320" s="33" t="s">
        <v>367</v>
      </c>
      <c r="PUQ320" s="33" t="s">
        <v>367</v>
      </c>
      <c r="PUR320" s="33" t="s">
        <v>367</v>
      </c>
      <c r="PUS320" s="33" t="s">
        <v>367</v>
      </c>
      <c r="PUT320" s="33" t="s">
        <v>367</v>
      </c>
      <c r="PUU320" s="33" t="s">
        <v>367</v>
      </c>
      <c r="PUV320" s="33" t="s">
        <v>367</v>
      </c>
      <c r="PUW320" s="33" t="s">
        <v>367</v>
      </c>
      <c r="PUX320" s="33" t="s">
        <v>367</v>
      </c>
      <c r="PUY320" s="33" t="s">
        <v>367</v>
      </c>
      <c r="PUZ320" s="33" t="s">
        <v>367</v>
      </c>
      <c r="PVA320" s="33" t="s">
        <v>367</v>
      </c>
      <c r="PVB320" s="33" t="s">
        <v>367</v>
      </c>
      <c r="PVC320" s="33" t="s">
        <v>367</v>
      </c>
      <c r="PVD320" s="33" t="s">
        <v>367</v>
      </c>
      <c r="PVE320" s="33" t="s">
        <v>367</v>
      </c>
      <c r="PVF320" s="33" t="s">
        <v>367</v>
      </c>
      <c r="PVG320" s="33" t="s">
        <v>367</v>
      </c>
      <c r="PVH320" s="33" t="s">
        <v>367</v>
      </c>
      <c r="PVI320" s="33" t="s">
        <v>367</v>
      </c>
      <c r="PVJ320" s="33" t="s">
        <v>367</v>
      </c>
      <c r="PVK320" s="33" t="s">
        <v>367</v>
      </c>
      <c r="PVL320" s="33" t="s">
        <v>367</v>
      </c>
      <c r="PVM320" s="33" t="s">
        <v>367</v>
      </c>
      <c r="PVN320" s="33" t="s">
        <v>367</v>
      </c>
      <c r="PVO320" s="33" t="s">
        <v>367</v>
      </c>
      <c r="PVP320" s="33" t="s">
        <v>367</v>
      </c>
      <c r="PVQ320" s="33" t="s">
        <v>367</v>
      </c>
      <c r="PVR320" s="33" t="s">
        <v>367</v>
      </c>
      <c r="PVS320" s="33" t="s">
        <v>367</v>
      </c>
      <c r="PVT320" s="33" t="s">
        <v>367</v>
      </c>
      <c r="PVU320" s="33" t="s">
        <v>367</v>
      </c>
      <c r="PVV320" s="33" t="s">
        <v>367</v>
      </c>
      <c r="PVW320" s="33" t="s">
        <v>367</v>
      </c>
      <c r="PVX320" s="33" t="s">
        <v>367</v>
      </c>
      <c r="PVY320" s="33" t="s">
        <v>367</v>
      </c>
      <c r="PVZ320" s="33" t="s">
        <v>367</v>
      </c>
      <c r="PWA320" s="33" t="s">
        <v>367</v>
      </c>
      <c r="PWB320" s="33" t="s">
        <v>367</v>
      </c>
      <c r="PWC320" s="33" t="s">
        <v>367</v>
      </c>
      <c r="PWD320" s="33" t="s">
        <v>367</v>
      </c>
      <c r="PWE320" s="33" t="s">
        <v>367</v>
      </c>
      <c r="PWF320" s="33" t="s">
        <v>367</v>
      </c>
      <c r="PWG320" s="33" t="s">
        <v>367</v>
      </c>
      <c r="PWH320" s="33" t="s">
        <v>367</v>
      </c>
      <c r="PWI320" s="33" t="s">
        <v>367</v>
      </c>
      <c r="PWJ320" s="33" t="s">
        <v>367</v>
      </c>
      <c r="PWK320" s="33" t="s">
        <v>367</v>
      </c>
      <c r="PWL320" s="33" t="s">
        <v>367</v>
      </c>
      <c r="PWM320" s="33" t="s">
        <v>367</v>
      </c>
      <c r="PWN320" s="33" t="s">
        <v>367</v>
      </c>
      <c r="PWO320" s="33" t="s">
        <v>367</v>
      </c>
      <c r="PWP320" s="33" t="s">
        <v>367</v>
      </c>
      <c r="PWQ320" s="33" t="s">
        <v>367</v>
      </c>
      <c r="PWR320" s="33" t="s">
        <v>367</v>
      </c>
      <c r="PWS320" s="33" t="s">
        <v>367</v>
      </c>
      <c r="PWT320" s="33" t="s">
        <v>367</v>
      </c>
      <c r="PWU320" s="33" t="s">
        <v>367</v>
      </c>
      <c r="PWV320" s="33" t="s">
        <v>367</v>
      </c>
      <c r="PWW320" s="33" t="s">
        <v>367</v>
      </c>
      <c r="PWX320" s="33" t="s">
        <v>367</v>
      </c>
      <c r="PWY320" s="33" t="s">
        <v>367</v>
      </c>
      <c r="PWZ320" s="33" t="s">
        <v>367</v>
      </c>
      <c r="PXA320" s="33" t="s">
        <v>367</v>
      </c>
      <c r="PXB320" s="33" t="s">
        <v>367</v>
      </c>
      <c r="PXC320" s="33" t="s">
        <v>367</v>
      </c>
      <c r="PXD320" s="33" t="s">
        <v>367</v>
      </c>
      <c r="PXE320" s="33" t="s">
        <v>367</v>
      </c>
      <c r="PXF320" s="33" t="s">
        <v>367</v>
      </c>
      <c r="PXG320" s="33" t="s">
        <v>367</v>
      </c>
      <c r="PXH320" s="33" t="s">
        <v>367</v>
      </c>
      <c r="PXI320" s="33" t="s">
        <v>367</v>
      </c>
      <c r="PXJ320" s="33" t="s">
        <v>367</v>
      </c>
      <c r="PXK320" s="33" t="s">
        <v>367</v>
      </c>
      <c r="PXL320" s="33" t="s">
        <v>367</v>
      </c>
      <c r="PXM320" s="33" t="s">
        <v>367</v>
      </c>
      <c r="PXN320" s="33" t="s">
        <v>367</v>
      </c>
      <c r="PXO320" s="33" t="s">
        <v>367</v>
      </c>
      <c r="PXP320" s="33" t="s">
        <v>367</v>
      </c>
      <c r="PXQ320" s="33" t="s">
        <v>367</v>
      </c>
      <c r="PXR320" s="33" t="s">
        <v>367</v>
      </c>
      <c r="PXS320" s="33" t="s">
        <v>367</v>
      </c>
      <c r="PXT320" s="33" t="s">
        <v>367</v>
      </c>
      <c r="PXU320" s="33" t="s">
        <v>367</v>
      </c>
      <c r="PXV320" s="33" t="s">
        <v>367</v>
      </c>
      <c r="PXW320" s="33" t="s">
        <v>367</v>
      </c>
      <c r="PXX320" s="33" t="s">
        <v>367</v>
      </c>
      <c r="PXY320" s="33" t="s">
        <v>367</v>
      </c>
      <c r="PXZ320" s="33" t="s">
        <v>367</v>
      </c>
      <c r="PYA320" s="33" t="s">
        <v>367</v>
      </c>
      <c r="PYB320" s="33" t="s">
        <v>367</v>
      </c>
      <c r="PYC320" s="33" t="s">
        <v>367</v>
      </c>
      <c r="PYD320" s="33" t="s">
        <v>367</v>
      </c>
      <c r="PYE320" s="33" t="s">
        <v>367</v>
      </c>
      <c r="PYF320" s="33" t="s">
        <v>367</v>
      </c>
      <c r="PYG320" s="33" t="s">
        <v>367</v>
      </c>
      <c r="PYH320" s="33" t="s">
        <v>367</v>
      </c>
      <c r="PYI320" s="33" t="s">
        <v>367</v>
      </c>
      <c r="PYJ320" s="33" t="s">
        <v>367</v>
      </c>
      <c r="PYK320" s="33" t="s">
        <v>367</v>
      </c>
      <c r="PYL320" s="33" t="s">
        <v>367</v>
      </c>
      <c r="PYM320" s="33" t="s">
        <v>367</v>
      </c>
      <c r="PYN320" s="33" t="s">
        <v>367</v>
      </c>
      <c r="PYO320" s="33" t="s">
        <v>367</v>
      </c>
      <c r="PYP320" s="33" t="s">
        <v>367</v>
      </c>
      <c r="PYQ320" s="33" t="s">
        <v>367</v>
      </c>
      <c r="PYR320" s="33" t="s">
        <v>367</v>
      </c>
      <c r="PYS320" s="33" t="s">
        <v>367</v>
      </c>
      <c r="PYT320" s="33" t="s">
        <v>367</v>
      </c>
      <c r="PYU320" s="33" t="s">
        <v>367</v>
      </c>
      <c r="PYV320" s="33" t="s">
        <v>367</v>
      </c>
      <c r="PYW320" s="33" t="s">
        <v>367</v>
      </c>
      <c r="PYX320" s="33" t="s">
        <v>367</v>
      </c>
      <c r="PYY320" s="33" t="s">
        <v>367</v>
      </c>
      <c r="PYZ320" s="33" t="s">
        <v>367</v>
      </c>
      <c r="PZA320" s="33" t="s">
        <v>367</v>
      </c>
      <c r="PZB320" s="33" t="s">
        <v>367</v>
      </c>
      <c r="PZC320" s="33" t="s">
        <v>367</v>
      </c>
      <c r="PZD320" s="33" t="s">
        <v>367</v>
      </c>
      <c r="PZE320" s="33" t="s">
        <v>367</v>
      </c>
      <c r="PZF320" s="33" t="s">
        <v>367</v>
      </c>
      <c r="PZG320" s="33" t="s">
        <v>367</v>
      </c>
      <c r="PZH320" s="33" t="s">
        <v>367</v>
      </c>
      <c r="PZI320" s="33" t="s">
        <v>367</v>
      </c>
      <c r="PZJ320" s="33" t="s">
        <v>367</v>
      </c>
      <c r="PZK320" s="33" t="s">
        <v>367</v>
      </c>
      <c r="PZL320" s="33" t="s">
        <v>367</v>
      </c>
      <c r="PZM320" s="33" t="s">
        <v>367</v>
      </c>
      <c r="PZN320" s="33" t="s">
        <v>367</v>
      </c>
      <c r="PZO320" s="33" t="s">
        <v>367</v>
      </c>
      <c r="PZP320" s="33" t="s">
        <v>367</v>
      </c>
      <c r="PZQ320" s="33" t="s">
        <v>367</v>
      </c>
      <c r="PZR320" s="33" t="s">
        <v>367</v>
      </c>
      <c r="PZS320" s="33" t="s">
        <v>367</v>
      </c>
      <c r="PZT320" s="33" t="s">
        <v>367</v>
      </c>
      <c r="PZU320" s="33" t="s">
        <v>367</v>
      </c>
      <c r="PZV320" s="33" t="s">
        <v>367</v>
      </c>
      <c r="PZW320" s="33" t="s">
        <v>367</v>
      </c>
      <c r="PZX320" s="33" t="s">
        <v>367</v>
      </c>
      <c r="PZY320" s="33" t="s">
        <v>367</v>
      </c>
      <c r="PZZ320" s="33" t="s">
        <v>367</v>
      </c>
      <c r="QAA320" s="33" t="s">
        <v>367</v>
      </c>
      <c r="QAB320" s="33" t="s">
        <v>367</v>
      </c>
      <c r="QAC320" s="33" t="s">
        <v>367</v>
      </c>
      <c r="QAD320" s="33" t="s">
        <v>367</v>
      </c>
      <c r="QAE320" s="33" t="s">
        <v>367</v>
      </c>
      <c r="QAF320" s="33" t="s">
        <v>367</v>
      </c>
      <c r="QAG320" s="33" t="s">
        <v>367</v>
      </c>
      <c r="QAH320" s="33" t="s">
        <v>367</v>
      </c>
      <c r="QAI320" s="33" t="s">
        <v>367</v>
      </c>
      <c r="QAJ320" s="33" t="s">
        <v>367</v>
      </c>
      <c r="QAK320" s="33" t="s">
        <v>367</v>
      </c>
      <c r="QAL320" s="33" t="s">
        <v>367</v>
      </c>
      <c r="QAM320" s="33" t="s">
        <v>367</v>
      </c>
      <c r="QAN320" s="33" t="s">
        <v>367</v>
      </c>
      <c r="QAO320" s="33" t="s">
        <v>367</v>
      </c>
      <c r="QAP320" s="33" t="s">
        <v>367</v>
      </c>
      <c r="QAQ320" s="33" t="s">
        <v>367</v>
      </c>
      <c r="QAR320" s="33" t="s">
        <v>367</v>
      </c>
      <c r="QAS320" s="33" t="s">
        <v>367</v>
      </c>
      <c r="QAT320" s="33" t="s">
        <v>367</v>
      </c>
      <c r="QAU320" s="33" t="s">
        <v>367</v>
      </c>
      <c r="QAV320" s="33" t="s">
        <v>367</v>
      </c>
      <c r="QAW320" s="33" t="s">
        <v>367</v>
      </c>
      <c r="QAX320" s="33" t="s">
        <v>367</v>
      </c>
      <c r="QAY320" s="33" t="s">
        <v>367</v>
      </c>
      <c r="QAZ320" s="33" t="s">
        <v>367</v>
      </c>
      <c r="QBA320" s="33" t="s">
        <v>367</v>
      </c>
      <c r="QBB320" s="33" t="s">
        <v>367</v>
      </c>
      <c r="QBC320" s="33" t="s">
        <v>367</v>
      </c>
      <c r="QBD320" s="33" t="s">
        <v>367</v>
      </c>
      <c r="QBE320" s="33" t="s">
        <v>367</v>
      </c>
      <c r="QBF320" s="33" t="s">
        <v>367</v>
      </c>
      <c r="QBG320" s="33" t="s">
        <v>367</v>
      </c>
      <c r="QBH320" s="33" t="s">
        <v>367</v>
      </c>
      <c r="QBI320" s="33" t="s">
        <v>367</v>
      </c>
      <c r="QBJ320" s="33" t="s">
        <v>367</v>
      </c>
      <c r="QBK320" s="33" t="s">
        <v>367</v>
      </c>
      <c r="QBL320" s="33" t="s">
        <v>367</v>
      </c>
      <c r="QBM320" s="33" t="s">
        <v>367</v>
      </c>
      <c r="QBN320" s="33" t="s">
        <v>367</v>
      </c>
      <c r="QBO320" s="33" t="s">
        <v>367</v>
      </c>
      <c r="QBP320" s="33" t="s">
        <v>367</v>
      </c>
      <c r="QBQ320" s="33" t="s">
        <v>367</v>
      </c>
      <c r="QBR320" s="33" t="s">
        <v>367</v>
      </c>
      <c r="QBS320" s="33" t="s">
        <v>367</v>
      </c>
      <c r="QBT320" s="33" t="s">
        <v>367</v>
      </c>
      <c r="QBU320" s="33" t="s">
        <v>367</v>
      </c>
      <c r="QBV320" s="33" t="s">
        <v>367</v>
      </c>
      <c r="QBW320" s="33" t="s">
        <v>367</v>
      </c>
      <c r="QBX320" s="33" t="s">
        <v>367</v>
      </c>
      <c r="QBY320" s="33" t="s">
        <v>367</v>
      </c>
      <c r="QBZ320" s="33" t="s">
        <v>367</v>
      </c>
      <c r="QCA320" s="33" t="s">
        <v>367</v>
      </c>
      <c r="QCB320" s="33" t="s">
        <v>367</v>
      </c>
      <c r="QCC320" s="33" t="s">
        <v>367</v>
      </c>
      <c r="QCD320" s="33" t="s">
        <v>367</v>
      </c>
      <c r="QCE320" s="33" t="s">
        <v>367</v>
      </c>
      <c r="QCF320" s="33" t="s">
        <v>367</v>
      </c>
      <c r="QCG320" s="33" t="s">
        <v>367</v>
      </c>
      <c r="QCH320" s="33" t="s">
        <v>367</v>
      </c>
      <c r="QCI320" s="33" t="s">
        <v>367</v>
      </c>
      <c r="QCJ320" s="33" t="s">
        <v>367</v>
      </c>
      <c r="QCK320" s="33" t="s">
        <v>367</v>
      </c>
      <c r="QCL320" s="33" t="s">
        <v>367</v>
      </c>
      <c r="QCM320" s="33" t="s">
        <v>367</v>
      </c>
      <c r="QCN320" s="33" t="s">
        <v>367</v>
      </c>
      <c r="QCO320" s="33" t="s">
        <v>367</v>
      </c>
      <c r="QCP320" s="33" t="s">
        <v>367</v>
      </c>
      <c r="QCQ320" s="33" t="s">
        <v>367</v>
      </c>
      <c r="QCR320" s="33" t="s">
        <v>367</v>
      </c>
      <c r="QCS320" s="33" t="s">
        <v>367</v>
      </c>
      <c r="QCT320" s="33" t="s">
        <v>367</v>
      </c>
      <c r="QCU320" s="33" t="s">
        <v>367</v>
      </c>
      <c r="QCV320" s="33" t="s">
        <v>367</v>
      </c>
      <c r="QCW320" s="33" t="s">
        <v>367</v>
      </c>
      <c r="QCX320" s="33" t="s">
        <v>367</v>
      </c>
      <c r="QCY320" s="33" t="s">
        <v>367</v>
      </c>
      <c r="QCZ320" s="33" t="s">
        <v>367</v>
      </c>
      <c r="QDA320" s="33" t="s">
        <v>367</v>
      </c>
      <c r="QDB320" s="33" t="s">
        <v>367</v>
      </c>
      <c r="QDC320" s="33" t="s">
        <v>367</v>
      </c>
      <c r="QDD320" s="33" t="s">
        <v>367</v>
      </c>
      <c r="QDE320" s="33" t="s">
        <v>367</v>
      </c>
      <c r="QDF320" s="33" t="s">
        <v>367</v>
      </c>
      <c r="QDG320" s="33" t="s">
        <v>367</v>
      </c>
      <c r="QDH320" s="33" t="s">
        <v>367</v>
      </c>
      <c r="QDI320" s="33" t="s">
        <v>367</v>
      </c>
      <c r="QDJ320" s="33" t="s">
        <v>367</v>
      </c>
      <c r="QDK320" s="33" t="s">
        <v>367</v>
      </c>
      <c r="QDL320" s="33" t="s">
        <v>367</v>
      </c>
      <c r="QDM320" s="33" t="s">
        <v>367</v>
      </c>
      <c r="QDN320" s="33" t="s">
        <v>367</v>
      </c>
      <c r="QDO320" s="33" t="s">
        <v>367</v>
      </c>
      <c r="QDP320" s="33" t="s">
        <v>367</v>
      </c>
      <c r="QDQ320" s="33" t="s">
        <v>367</v>
      </c>
      <c r="QDR320" s="33" t="s">
        <v>367</v>
      </c>
      <c r="QDS320" s="33" t="s">
        <v>367</v>
      </c>
      <c r="QDT320" s="33" t="s">
        <v>367</v>
      </c>
      <c r="QDU320" s="33" t="s">
        <v>367</v>
      </c>
      <c r="QDV320" s="33" t="s">
        <v>367</v>
      </c>
      <c r="QDW320" s="33" t="s">
        <v>367</v>
      </c>
      <c r="QDX320" s="33" t="s">
        <v>367</v>
      </c>
      <c r="QDY320" s="33" t="s">
        <v>367</v>
      </c>
      <c r="QDZ320" s="33" t="s">
        <v>367</v>
      </c>
      <c r="QEA320" s="33" t="s">
        <v>367</v>
      </c>
      <c r="QEB320" s="33" t="s">
        <v>367</v>
      </c>
      <c r="QEC320" s="33" t="s">
        <v>367</v>
      </c>
      <c r="QED320" s="33" t="s">
        <v>367</v>
      </c>
      <c r="QEE320" s="33" t="s">
        <v>367</v>
      </c>
      <c r="QEF320" s="33" t="s">
        <v>367</v>
      </c>
      <c r="QEG320" s="33" t="s">
        <v>367</v>
      </c>
      <c r="QEH320" s="33" t="s">
        <v>367</v>
      </c>
      <c r="QEI320" s="33" t="s">
        <v>367</v>
      </c>
      <c r="QEJ320" s="33" t="s">
        <v>367</v>
      </c>
      <c r="QEK320" s="33" t="s">
        <v>367</v>
      </c>
      <c r="QEL320" s="33" t="s">
        <v>367</v>
      </c>
      <c r="QEM320" s="33" t="s">
        <v>367</v>
      </c>
      <c r="QEN320" s="33" t="s">
        <v>367</v>
      </c>
      <c r="QEO320" s="33" t="s">
        <v>367</v>
      </c>
      <c r="QEP320" s="33" t="s">
        <v>367</v>
      </c>
      <c r="QEQ320" s="33" t="s">
        <v>367</v>
      </c>
      <c r="QER320" s="33" t="s">
        <v>367</v>
      </c>
      <c r="QES320" s="33" t="s">
        <v>367</v>
      </c>
      <c r="QET320" s="33" t="s">
        <v>367</v>
      </c>
      <c r="QEU320" s="33" t="s">
        <v>367</v>
      </c>
      <c r="QEV320" s="33" t="s">
        <v>367</v>
      </c>
      <c r="QEW320" s="33" t="s">
        <v>367</v>
      </c>
      <c r="QEX320" s="33" t="s">
        <v>367</v>
      </c>
      <c r="QEY320" s="33" t="s">
        <v>367</v>
      </c>
      <c r="QEZ320" s="33" t="s">
        <v>367</v>
      </c>
      <c r="QFA320" s="33" t="s">
        <v>367</v>
      </c>
      <c r="QFB320" s="33" t="s">
        <v>367</v>
      </c>
      <c r="QFC320" s="33" t="s">
        <v>367</v>
      </c>
      <c r="QFD320" s="33" t="s">
        <v>367</v>
      </c>
      <c r="QFE320" s="33" t="s">
        <v>367</v>
      </c>
      <c r="QFF320" s="33" t="s">
        <v>367</v>
      </c>
      <c r="QFG320" s="33" t="s">
        <v>367</v>
      </c>
      <c r="QFH320" s="33" t="s">
        <v>367</v>
      </c>
      <c r="QFI320" s="33" t="s">
        <v>367</v>
      </c>
      <c r="QFJ320" s="33" t="s">
        <v>367</v>
      </c>
      <c r="QFK320" s="33" t="s">
        <v>367</v>
      </c>
      <c r="QFL320" s="33" t="s">
        <v>367</v>
      </c>
      <c r="QFM320" s="33" t="s">
        <v>367</v>
      </c>
      <c r="QFN320" s="33" t="s">
        <v>367</v>
      </c>
      <c r="QFO320" s="33" t="s">
        <v>367</v>
      </c>
      <c r="QFP320" s="33" t="s">
        <v>367</v>
      </c>
      <c r="QFQ320" s="33" t="s">
        <v>367</v>
      </c>
      <c r="QFR320" s="33" t="s">
        <v>367</v>
      </c>
      <c r="QFS320" s="33" t="s">
        <v>367</v>
      </c>
      <c r="QFT320" s="33" t="s">
        <v>367</v>
      </c>
      <c r="QFU320" s="33" t="s">
        <v>367</v>
      </c>
      <c r="QFV320" s="33" t="s">
        <v>367</v>
      </c>
      <c r="QFW320" s="33" t="s">
        <v>367</v>
      </c>
      <c r="QFX320" s="33" t="s">
        <v>367</v>
      </c>
      <c r="QFY320" s="33" t="s">
        <v>367</v>
      </c>
      <c r="QFZ320" s="33" t="s">
        <v>367</v>
      </c>
      <c r="QGA320" s="33" t="s">
        <v>367</v>
      </c>
      <c r="QGB320" s="33" t="s">
        <v>367</v>
      </c>
      <c r="QGC320" s="33" t="s">
        <v>367</v>
      </c>
      <c r="QGD320" s="33" t="s">
        <v>367</v>
      </c>
      <c r="QGE320" s="33" t="s">
        <v>367</v>
      </c>
      <c r="QGF320" s="33" t="s">
        <v>367</v>
      </c>
      <c r="QGG320" s="33" t="s">
        <v>367</v>
      </c>
      <c r="QGH320" s="33" t="s">
        <v>367</v>
      </c>
      <c r="QGI320" s="33" t="s">
        <v>367</v>
      </c>
      <c r="QGJ320" s="33" t="s">
        <v>367</v>
      </c>
      <c r="QGK320" s="33" t="s">
        <v>367</v>
      </c>
      <c r="QGL320" s="33" t="s">
        <v>367</v>
      </c>
      <c r="QGM320" s="33" t="s">
        <v>367</v>
      </c>
      <c r="QGN320" s="33" t="s">
        <v>367</v>
      </c>
      <c r="QGO320" s="33" t="s">
        <v>367</v>
      </c>
      <c r="QGP320" s="33" t="s">
        <v>367</v>
      </c>
      <c r="QGQ320" s="33" t="s">
        <v>367</v>
      </c>
      <c r="QGR320" s="33" t="s">
        <v>367</v>
      </c>
      <c r="QGS320" s="33" t="s">
        <v>367</v>
      </c>
      <c r="QGT320" s="33" t="s">
        <v>367</v>
      </c>
      <c r="QGU320" s="33" t="s">
        <v>367</v>
      </c>
      <c r="QGV320" s="33" t="s">
        <v>367</v>
      </c>
      <c r="QGW320" s="33" t="s">
        <v>367</v>
      </c>
      <c r="QGX320" s="33" t="s">
        <v>367</v>
      </c>
      <c r="QGY320" s="33" t="s">
        <v>367</v>
      </c>
      <c r="QGZ320" s="33" t="s">
        <v>367</v>
      </c>
      <c r="QHA320" s="33" t="s">
        <v>367</v>
      </c>
      <c r="QHB320" s="33" t="s">
        <v>367</v>
      </c>
      <c r="QHC320" s="33" t="s">
        <v>367</v>
      </c>
      <c r="QHD320" s="33" t="s">
        <v>367</v>
      </c>
      <c r="QHE320" s="33" t="s">
        <v>367</v>
      </c>
      <c r="QHF320" s="33" t="s">
        <v>367</v>
      </c>
      <c r="QHG320" s="33" t="s">
        <v>367</v>
      </c>
      <c r="QHH320" s="33" t="s">
        <v>367</v>
      </c>
      <c r="QHI320" s="33" t="s">
        <v>367</v>
      </c>
      <c r="QHJ320" s="33" t="s">
        <v>367</v>
      </c>
      <c r="QHK320" s="33" t="s">
        <v>367</v>
      </c>
      <c r="QHL320" s="33" t="s">
        <v>367</v>
      </c>
      <c r="QHM320" s="33" t="s">
        <v>367</v>
      </c>
      <c r="QHN320" s="33" t="s">
        <v>367</v>
      </c>
      <c r="QHO320" s="33" t="s">
        <v>367</v>
      </c>
      <c r="QHP320" s="33" t="s">
        <v>367</v>
      </c>
      <c r="QHQ320" s="33" t="s">
        <v>367</v>
      </c>
      <c r="QHR320" s="33" t="s">
        <v>367</v>
      </c>
      <c r="QHS320" s="33" t="s">
        <v>367</v>
      </c>
      <c r="QHT320" s="33" t="s">
        <v>367</v>
      </c>
      <c r="QHU320" s="33" t="s">
        <v>367</v>
      </c>
      <c r="QHV320" s="33" t="s">
        <v>367</v>
      </c>
      <c r="QHW320" s="33" t="s">
        <v>367</v>
      </c>
      <c r="QHX320" s="33" t="s">
        <v>367</v>
      </c>
      <c r="QHY320" s="33" t="s">
        <v>367</v>
      </c>
      <c r="QHZ320" s="33" t="s">
        <v>367</v>
      </c>
      <c r="QIA320" s="33" t="s">
        <v>367</v>
      </c>
      <c r="QIB320" s="33" t="s">
        <v>367</v>
      </c>
      <c r="QIC320" s="33" t="s">
        <v>367</v>
      </c>
      <c r="QID320" s="33" t="s">
        <v>367</v>
      </c>
      <c r="QIE320" s="33" t="s">
        <v>367</v>
      </c>
      <c r="QIF320" s="33" t="s">
        <v>367</v>
      </c>
      <c r="QIG320" s="33" t="s">
        <v>367</v>
      </c>
      <c r="QIH320" s="33" t="s">
        <v>367</v>
      </c>
      <c r="QII320" s="33" t="s">
        <v>367</v>
      </c>
      <c r="QIJ320" s="33" t="s">
        <v>367</v>
      </c>
      <c r="QIK320" s="33" t="s">
        <v>367</v>
      </c>
      <c r="QIL320" s="33" t="s">
        <v>367</v>
      </c>
      <c r="QIM320" s="33" t="s">
        <v>367</v>
      </c>
      <c r="QIN320" s="33" t="s">
        <v>367</v>
      </c>
      <c r="QIO320" s="33" t="s">
        <v>367</v>
      </c>
      <c r="QIP320" s="33" t="s">
        <v>367</v>
      </c>
      <c r="QIQ320" s="33" t="s">
        <v>367</v>
      </c>
      <c r="QIR320" s="33" t="s">
        <v>367</v>
      </c>
      <c r="QIS320" s="33" t="s">
        <v>367</v>
      </c>
      <c r="QIT320" s="33" t="s">
        <v>367</v>
      </c>
      <c r="QIU320" s="33" t="s">
        <v>367</v>
      </c>
      <c r="QIV320" s="33" t="s">
        <v>367</v>
      </c>
      <c r="QIW320" s="33" t="s">
        <v>367</v>
      </c>
      <c r="QIX320" s="33" t="s">
        <v>367</v>
      </c>
      <c r="QIY320" s="33" t="s">
        <v>367</v>
      </c>
      <c r="QIZ320" s="33" t="s">
        <v>367</v>
      </c>
      <c r="QJA320" s="33" t="s">
        <v>367</v>
      </c>
      <c r="QJB320" s="33" t="s">
        <v>367</v>
      </c>
      <c r="QJC320" s="33" t="s">
        <v>367</v>
      </c>
      <c r="QJD320" s="33" t="s">
        <v>367</v>
      </c>
      <c r="QJE320" s="33" t="s">
        <v>367</v>
      </c>
      <c r="QJF320" s="33" t="s">
        <v>367</v>
      </c>
      <c r="QJG320" s="33" t="s">
        <v>367</v>
      </c>
      <c r="QJH320" s="33" t="s">
        <v>367</v>
      </c>
      <c r="QJI320" s="33" t="s">
        <v>367</v>
      </c>
      <c r="QJJ320" s="33" t="s">
        <v>367</v>
      </c>
      <c r="QJK320" s="33" t="s">
        <v>367</v>
      </c>
      <c r="QJL320" s="33" t="s">
        <v>367</v>
      </c>
      <c r="QJM320" s="33" t="s">
        <v>367</v>
      </c>
      <c r="QJN320" s="33" t="s">
        <v>367</v>
      </c>
      <c r="QJO320" s="33" t="s">
        <v>367</v>
      </c>
      <c r="QJP320" s="33" t="s">
        <v>367</v>
      </c>
      <c r="QJQ320" s="33" t="s">
        <v>367</v>
      </c>
      <c r="QJR320" s="33" t="s">
        <v>367</v>
      </c>
      <c r="QJS320" s="33" t="s">
        <v>367</v>
      </c>
      <c r="QJT320" s="33" t="s">
        <v>367</v>
      </c>
      <c r="QJU320" s="33" t="s">
        <v>367</v>
      </c>
      <c r="QJV320" s="33" t="s">
        <v>367</v>
      </c>
      <c r="QJW320" s="33" t="s">
        <v>367</v>
      </c>
      <c r="QJX320" s="33" t="s">
        <v>367</v>
      </c>
      <c r="QJY320" s="33" t="s">
        <v>367</v>
      </c>
      <c r="QJZ320" s="33" t="s">
        <v>367</v>
      </c>
      <c r="QKA320" s="33" t="s">
        <v>367</v>
      </c>
      <c r="QKB320" s="33" t="s">
        <v>367</v>
      </c>
      <c r="QKC320" s="33" t="s">
        <v>367</v>
      </c>
      <c r="QKD320" s="33" t="s">
        <v>367</v>
      </c>
      <c r="QKE320" s="33" t="s">
        <v>367</v>
      </c>
      <c r="QKF320" s="33" t="s">
        <v>367</v>
      </c>
      <c r="QKG320" s="33" t="s">
        <v>367</v>
      </c>
      <c r="QKH320" s="33" t="s">
        <v>367</v>
      </c>
      <c r="QKI320" s="33" t="s">
        <v>367</v>
      </c>
      <c r="QKJ320" s="33" t="s">
        <v>367</v>
      </c>
      <c r="QKK320" s="33" t="s">
        <v>367</v>
      </c>
      <c r="QKL320" s="33" t="s">
        <v>367</v>
      </c>
      <c r="QKM320" s="33" t="s">
        <v>367</v>
      </c>
      <c r="QKN320" s="33" t="s">
        <v>367</v>
      </c>
      <c r="QKO320" s="33" t="s">
        <v>367</v>
      </c>
      <c r="QKP320" s="33" t="s">
        <v>367</v>
      </c>
      <c r="QKQ320" s="33" t="s">
        <v>367</v>
      </c>
      <c r="QKR320" s="33" t="s">
        <v>367</v>
      </c>
      <c r="QKS320" s="33" t="s">
        <v>367</v>
      </c>
      <c r="QKT320" s="33" t="s">
        <v>367</v>
      </c>
      <c r="QKU320" s="33" t="s">
        <v>367</v>
      </c>
      <c r="QKV320" s="33" t="s">
        <v>367</v>
      </c>
      <c r="QKW320" s="33" t="s">
        <v>367</v>
      </c>
      <c r="QKX320" s="33" t="s">
        <v>367</v>
      </c>
      <c r="QKY320" s="33" t="s">
        <v>367</v>
      </c>
      <c r="QKZ320" s="33" t="s">
        <v>367</v>
      </c>
      <c r="QLA320" s="33" t="s">
        <v>367</v>
      </c>
      <c r="QLB320" s="33" t="s">
        <v>367</v>
      </c>
      <c r="QLC320" s="33" t="s">
        <v>367</v>
      </c>
      <c r="QLD320" s="33" t="s">
        <v>367</v>
      </c>
      <c r="QLE320" s="33" t="s">
        <v>367</v>
      </c>
      <c r="QLF320" s="33" t="s">
        <v>367</v>
      </c>
      <c r="QLG320" s="33" t="s">
        <v>367</v>
      </c>
      <c r="QLH320" s="33" t="s">
        <v>367</v>
      </c>
      <c r="QLI320" s="33" t="s">
        <v>367</v>
      </c>
      <c r="QLJ320" s="33" t="s">
        <v>367</v>
      </c>
      <c r="QLK320" s="33" t="s">
        <v>367</v>
      </c>
      <c r="QLL320" s="33" t="s">
        <v>367</v>
      </c>
      <c r="QLM320" s="33" t="s">
        <v>367</v>
      </c>
      <c r="QLN320" s="33" t="s">
        <v>367</v>
      </c>
      <c r="QLO320" s="33" t="s">
        <v>367</v>
      </c>
      <c r="QLP320" s="33" t="s">
        <v>367</v>
      </c>
      <c r="QLQ320" s="33" t="s">
        <v>367</v>
      </c>
      <c r="QLR320" s="33" t="s">
        <v>367</v>
      </c>
      <c r="QLS320" s="33" t="s">
        <v>367</v>
      </c>
      <c r="QLT320" s="33" t="s">
        <v>367</v>
      </c>
      <c r="QLU320" s="33" t="s">
        <v>367</v>
      </c>
      <c r="QLV320" s="33" t="s">
        <v>367</v>
      </c>
      <c r="QLW320" s="33" t="s">
        <v>367</v>
      </c>
      <c r="QLX320" s="33" t="s">
        <v>367</v>
      </c>
      <c r="QLY320" s="33" t="s">
        <v>367</v>
      </c>
      <c r="QLZ320" s="33" t="s">
        <v>367</v>
      </c>
      <c r="QMA320" s="33" t="s">
        <v>367</v>
      </c>
      <c r="QMB320" s="33" t="s">
        <v>367</v>
      </c>
      <c r="QMC320" s="33" t="s">
        <v>367</v>
      </c>
      <c r="QMD320" s="33" t="s">
        <v>367</v>
      </c>
      <c r="QME320" s="33" t="s">
        <v>367</v>
      </c>
      <c r="QMF320" s="33" t="s">
        <v>367</v>
      </c>
      <c r="QMG320" s="33" t="s">
        <v>367</v>
      </c>
      <c r="QMH320" s="33" t="s">
        <v>367</v>
      </c>
      <c r="QMI320" s="33" t="s">
        <v>367</v>
      </c>
      <c r="QMJ320" s="33" t="s">
        <v>367</v>
      </c>
      <c r="QMK320" s="33" t="s">
        <v>367</v>
      </c>
      <c r="QML320" s="33" t="s">
        <v>367</v>
      </c>
      <c r="QMM320" s="33" t="s">
        <v>367</v>
      </c>
      <c r="QMN320" s="33" t="s">
        <v>367</v>
      </c>
      <c r="QMO320" s="33" t="s">
        <v>367</v>
      </c>
      <c r="QMP320" s="33" t="s">
        <v>367</v>
      </c>
      <c r="QMQ320" s="33" t="s">
        <v>367</v>
      </c>
      <c r="QMR320" s="33" t="s">
        <v>367</v>
      </c>
      <c r="QMS320" s="33" t="s">
        <v>367</v>
      </c>
      <c r="QMT320" s="33" t="s">
        <v>367</v>
      </c>
      <c r="QMU320" s="33" t="s">
        <v>367</v>
      </c>
      <c r="QMV320" s="33" t="s">
        <v>367</v>
      </c>
      <c r="QMW320" s="33" t="s">
        <v>367</v>
      </c>
      <c r="QMX320" s="33" t="s">
        <v>367</v>
      </c>
      <c r="QMY320" s="33" t="s">
        <v>367</v>
      </c>
      <c r="QMZ320" s="33" t="s">
        <v>367</v>
      </c>
      <c r="QNA320" s="33" t="s">
        <v>367</v>
      </c>
      <c r="QNB320" s="33" t="s">
        <v>367</v>
      </c>
      <c r="QNC320" s="33" t="s">
        <v>367</v>
      </c>
      <c r="QND320" s="33" t="s">
        <v>367</v>
      </c>
      <c r="QNE320" s="33" t="s">
        <v>367</v>
      </c>
      <c r="QNF320" s="33" t="s">
        <v>367</v>
      </c>
      <c r="QNG320" s="33" t="s">
        <v>367</v>
      </c>
      <c r="QNH320" s="33" t="s">
        <v>367</v>
      </c>
      <c r="QNI320" s="33" t="s">
        <v>367</v>
      </c>
      <c r="QNJ320" s="33" t="s">
        <v>367</v>
      </c>
      <c r="QNK320" s="33" t="s">
        <v>367</v>
      </c>
      <c r="QNL320" s="33" t="s">
        <v>367</v>
      </c>
      <c r="QNM320" s="33" t="s">
        <v>367</v>
      </c>
      <c r="QNN320" s="33" t="s">
        <v>367</v>
      </c>
      <c r="QNO320" s="33" t="s">
        <v>367</v>
      </c>
      <c r="QNP320" s="33" t="s">
        <v>367</v>
      </c>
      <c r="QNQ320" s="33" t="s">
        <v>367</v>
      </c>
      <c r="QNR320" s="33" t="s">
        <v>367</v>
      </c>
      <c r="QNS320" s="33" t="s">
        <v>367</v>
      </c>
      <c r="QNT320" s="33" t="s">
        <v>367</v>
      </c>
      <c r="QNU320" s="33" t="s">
        <v>367</v>
      </c>
      <c r="QNV320" s="33" t="s">
        <v>367</v>
      </c>
      <c r="QNW320" s="33" t="s">
        <v>367</v>
      </c>
      <c r="QNX320" s="33" t="s">
        <v>367</v>
      </c>
      <c r="QNY320" s="33" t="s">
        <v>367</v>
      </c>
      <c r="QNZ320" s="33" t="s">
        <v>367</v>
      </c>
      <c r="QOA320" s="33" t="s">
        <v>367</v>
      </c>
      <c r="QOB320" s="33" t="s">
        <v>367</v>
      </c>
      <c r="QOC320" s="33" t="s">
        <v>367</v>
      </c>
      <c r="QOD320" s="33" t="s">
        <v>367</v>
      </c>
      <c r="QOE320" s="33" t="s">
        <v>367</v>
      </c>
      <c r="QOF320" s="33" t="s">
        <v>367</v>
      </c>
      <c r="QOG320" s="33" t="s">
        <v>367</v>
      </c>
      <c r="QOH320" s="33" t="s">
        <v>367</v>
      </c>
      <c r="QOI320" s="33" t="s">
        <v>367</v>
      </c>
      <c r="QOJ320" s="33" t="s">
        <v>367</v>
      </c>
      <c r="QOK320" s="33" t="s">
        <v>367</v>
      </c>
      <c r="QOL320" s="33" t="s">
        <v>367</v>
      </c>
      <c r="QOM320" s="33" t="s">
        <v>367</v>
      </c>
      <c r="QON320" s="33" t="s">
        <v>367</v>
      </c>
      <c r="QOO320" s="33" t="s">
        <v>367</v>
      </c>
      <c r="QOP320" s="33" t="s">
        <v>367</v>
      </c>
      <c r="QOQ320" s="33" t="s">
        <v>367</v>
      </c>
      <c r="QOR320" s="33" t="s">
        <v>367</v>
      </c>
      <c r="QOS320" s="33" t="s">
        <v>367</v>
      </c>
      <c r="QOT320" s="33" t="s">
        <v>367</v>
      </c>
      <c r="QOU320" s="33" t="s">
        <v>367</v>
      </c>
      <c r="QOV320" s="33" t="s">
        <v>367</v>
      </c>
      <c r="QOW320" s="33" t="s">
        <v>367</v>
      </c>
      <c r="QOX320" s="33" t="s">
        <v>367</v>
      </c>
      <c r="QOY320" s="33" t="s">
        <v>367</v>
      </c>
      <c r="QOZ320" s="33" t="s">
        <v>367</v>
      </c>
      <c r="QPA320" s="33" t="s">
        <v>367</v>
      </c>
      <c r="QPB320" s="33" t="s">
        <v>367</v>
      </c>
      <c r="QPC320" s="33" t="s">
        <v>367</v>
      </c>
      <c r="QPD320" s="33" t="s">
        <v>367</v>
      </c>
      <c r="QPE320" s="33" t="s">
        <v>367</v>
      </c>
      <c r="QPF320" s="33" t="s">
        <v>367</v>
      </c>
      <c r="QPG320" s="33" t="s">
        <v>367</v>
      </c>
      <c r="QPH320" s="33" t="s">
        <v>367</v>
      </c>
      <c r="QPI320" s="33" t="s">
        <v>367</v>
      </c>
      <c r="QPJ320" s="33" t="s">
        <v>367</v>
      </c>
      <c r="QPK320" s="33" t="s">
        <v>367</v>
      </c>
      <c r="QPL320" s="33" t="s">
        <v>367</v>
      </c>
      <c r="QPM320" s="33" t="s">
        <v>367</v>
      </c>
      <c r="QPN320" s="33" t="s">
        <v>367</v>
      </c>
      <c r="QPO320" s="33" t="s">
        <v>367</v>
      </c>
      <c r="QPP320" s="33" t="s">
        <v>367</v>
      </c>
      <c r="QPQ320" s="33" t="s">
        <v>367</v>
      </c>
      <c r="QPR320" s="33" t="s">
        <v>367</v>
      </c>
      <c r="QPS320" s="33" t="s">
        <v>367</v>
      </c>
      <c r="QPT320" s="33" t="s">
        <v>367</v>
      </c>
      <c r="QPU320" s="33" t="s">
        <v>367</v>
      </c>
      <c r="QPV320" s="33" t="s">
        <v>367</v>
      </c>
      <c r="QPW320" s="33" t="s">
        <v>367</v>
      </c>
      <c r="QPX320" s="33" t="s">
        <v>367</v>
      </c>
      <c r="QPY320" s="33" t="s">
        <v>367</v>
      </c>
      <c r="QPZ320" s="33" t="s">
        <v>367</v>
      </c>
      <c r="QQA320" s="33" t="s">
        <v>367</v>
      </c>
      <c r="QQB320" s="33" t="s">
        <v>367</v>
      </c>
      <c r="QQC320" s="33" t="s">
        <v>367</v>
      </c>
      <c r="QQD320" s="33" t="s">
        <v>367</v>
      </c>
      <c r="QQE320" s="33" t="s">
        <v>367</v>
      </c>
      <c r="QQF320" s="33" t="s">
        <v>367</v>
      </c>
      <c r="QQG320" s="33" t="s">
        <v>367</v>
      </c>
      <c r="QQH320" s="33" t="s">
        <v>367</v>
      </c>
      <c r="QQI320" s="33" t="s">
        <v>367</v>
      </c>
      <c r="QQJ320" s="33" t="s">
        <v>367</v>
      </c>
      <c r="QQK320" s="33" t="s">
        <v>367</v>
      </c>
      <c r="QQL320" s="33" t="s">
        <v>367</v>
      </c>
      <c r="QQM320" s="33" t="s">
        <v>367</v>
      </c>
      <c r="QQN320" s="33" t="s">
        <v>367</v>
      </c>
      <c r="QQO320" s="33" t="s">
        <v>367</v>
      </c>
      <c r="QQP320" s="33" t="s">
        <v>367</v>
      </c>
      <c r="QQQ320" s="33" t="s">
        <v>367</v>
      </c>
      <c r="QQR320" s="33" t="s">
        <v>367</v>
      </c>
      <c r="QQS320" s="33" t="s">
        <v>367</v>
      </c>
      <c r="QQT320" s="33" t="s">
        <v>367</v>
      </c>
      <c r="QQU320" s="33" t="s">
        <v>367</v>
      </c>
      <c r="QQV320" s="33" t="s">
        <v>367</v>
      </c>
      <c r="QQW320" s="33" t="s">
        <v>367</v>
      </c>
      <c r="QQX320" s="33" t="s">
        <v>367</v>
      </c>
      <c r="QQY320" s="33" t="s">
        <v>367</v>
      </c>
      <c r="QQZ320" s="33" t="s">
        <v>367</v>
      </c>
      <c r="QRA320" s="33" t="s">
        <v>367</v>
      </c>
      <c r="QRB320" s="33" t="s">
        <v>367</v>
      </c>
      <c r="QRC320" s="33" t="s">
        <v>367</v>
      </c>
      <c r="QRD320" s="33" t="s">
        <v>367</v>
      </c>
      <c r="QRE320" s="33" t="s">
        <v>367</v>
      </c>
      <c r="QRF320" s="33" t="s">
        <v>367</v>
      </c>
      <c r="QRG320" s="33" t="s">
        <v>367</v>
      </c>
      <c r="QRH320" s="33" t="s">
        <v>367</v>
      </c>
      <c r="QRI320" s="33" t="s">
        <v>367</v>
      </c>
      <c r="QRJ320" s="33" t="s">
        <v>367</v>
      </c>
      <c r="QRK320" s="33" t="s">
        <v>367</v>
      </c>
      <c r="QRL320" s="33" t="s">
        <v>367</v>
      </c>
      <c r="QRM320" s="33" t="s">
        <v>367</v>
      </c>
      <c r="QRN320" s="33" t="s">
        <v>367</v>
      </c>
      <c r="QRO320" s="33" t="s">
        <v>367</v>
      </c>
      <c r="QRP320" s="33" t="s">
        <v>367</v>
      </c>
      <c r="QRQ320" s="33" t="s">
        <v>367</v>
      </c>
      <c r="QRR320" s="33" t="s">
        <v>367</v>
      </c>
      <c r="QRS320" s="33" t="s">
        <v>367</v>
      </c>
      <c r="QRT320" s="33" t="s">
        <v>367</v>
      </c>
      <c r="QRU320" s="33" t="s">
        <v>367</v>
      </c>
      <c r="QRV320" s="33" t="s">
        <v>367</v>
      </c>
      <c r="QRW320" s="33" t="s">
        <v>367</v>
      </c>
      <c r="QRX320" s="33" t="s">
        <v>367</v>
      </c>
      <c r="QRY320" s="33" t="s">
        <v>367</v>
      </c>
      <c r="QRZ320" s="33" t="s">
        <v>367</v>
      </c>
      <c r="QSA320" s="33" t="s">
        <v>367</v>
      </c>
      <c r="QSB320" s="33" t="s">
        <v>367</v>
      </c>
      <c r="QSC320" s="33" t="s">
        <v>367</v>
      </c>
      <c r="QSD320" s="33" t="s">
        <v>367</v>
      </c>
      <c r="QSE320" s="33" t="s">
        <v>367</v>
      </c>
      <c r="QSF320" s="33" t="s">
        <v>367</v>
      </c>
      <c r="QSG320" s="33" t="s">
        <v>367</v>
      </c>
      <c r="QSH320" s="33" t="s">
        <v>367</v>
      </c>
      <c r="QSI320" s="33" t="s">
        <v>367</v>
      </c>
      <c r="QSJ320" s="33" t="s">
        <v>367</v>
      </c>
      <c r="QSK320" s="33" t="s">
        <v>367</v>
      </c>
      <c r="QSL320" s="33" t="s">
        <v>367</v>
      </c>
      <c r="QSM320" s="33" t="s">
        <v>367</v>
      </c>
      <c r="QSN320" s="33" t="s">
        <v>367</v>
      </c>
      <c r="QSO320" s="33" t="s">
        <v>367</v>
      </c>
      <c r="QSP320" s="33" t="s">
        <v>367</v>
      </c>
      <c r="QSQ320" s="33" t="s">
        <v>367</v>
      </c>
      <c r="QSR320" s="33" t="s">
        <v>367</v>
      </c>
      <c r="QSS320" s="33" t="s">
        <v>367</v>
      </c>
      <c r="QST320" s="33" t="s">
        <v>367</v>
      </c>
      <c r="QSU320" s="33" t="s">
        <v>367</v>
      </c>
      <c r="QSV320" s="33" t="s">
        <v>367</v>
      </c>
      <c r="QSW320" s="33" t="s">
        <v>367</v>
      </c>
      <c r="QSX320" s="33" t="s">
        <v>367</v>
      </c>
      <c r="QSY320" s="33" t="s">
        <v>367</v>
      </c>
      <c r="QSZ320" s="33" t="s">
        <v>367</v>
      </c>
      <c r="QTA320" s="33" t="s">
        <v>367</v>
      </c>
      <c r="QTB320" s="33" t="s">
        <v>367</v>
      </c>
      <c r="QTC320" s="33" t="s">
        <v>367</v>
      </c>
      <c r="QTD320" s="33" t="s">
        <v>367</v>
      </c>
      <c r="QTE320" s="33" t="s">
        <v>367</v>
      </c>
      <c r="QTF320" s="33" t="s">
        <v>367</v>
      </c>
      <c r="QTG320" s="33" t="s">
        <v>367</v>
      </c>
      <c r="QTH320" s="33" t="s">
        <v>367</v>
      </c>
      <c r="QTI320" s="33" t="s">
        <v>367</v>
      </c>
      <c r="QTJ320" s="33" t="s">
        <v>367</v>
      </c>
      <c r="QTK320" s="33" t="s">
        <v>367</v>
      </c>
      <c r="QTL320" s="33" t="s">
        <v>367</v>
      </c>
      <c r="QTM320" s="33" t="s">
        <v>367</v>
      </c>
      <c r="QTN320" s="33" t="s">
        <v>367</v>
      </c>
      <c r="QTO320" s="33" t="s">
        <v>367</v>
      </c>
      <c r="QTP320" s="33" t="s">
        <v>367</v>
      </c>
      <c r="QTQ320" s="33" t="s">
        <v>367</v>
      </c>
      <c r="QTR320" s="33" t="s">
        <v>367</v>
      </c>
      <c r="QTS320" s="33" t="s">
        <v>367</v>
      </c>
      <c r="QTT320" s="33" t="s">
        <v>367</v>
      </c>
      <c r="QTU320" s="33" t="s">
        <v>367</v>
      </c>
      <c r="QTV320" s="33" t="s">
        <v>367</v>
      </c>
      <c r="QTW320" s="33" t="s">
        <v>367</v>
      </c>
      <c r="QTX320" s="33" t="s">
        <v>367</v>
      </c>
      <c r="QTY320" s="33" t="s">
        <v>367</v>
      </c>
      <c r="QTZ320" s="33" t="s">
        <v>367</v>
      </c>
      <c r="QUA320" s="33" t="s">
        <v>367</v>
      </c>
      <c r="QUB320" s="33" t="s">
        <v>367</v>
      </c>
      <c r="QUC320" s="33" t="s">
        <v>367</v>
      </c>
      <c r="QUD320" s="33" t="s">
        <v>367</v>
      </c>
      <c r="QUE320" s="33" t="s">
        <v>367</v>
      </c>
      <c r="QUF320" s="33" t="s">
        <v>367</v>
      </c>
      <c r="QUG320" s="33" t="s">
        <v>367</v>
      </c>
      <c r="QUH320" s="33" t="s">
        <v>367</v>
      </c>
      <c r="QUI320" s="33" t="s">
        <v>367</v>
      </c>
      <c r="QUJ320" s="33" t="s">
        <v>367</v>
      </c>
      <c r="QUK320" s="33" t="s">
        <v>367</v>
      </c>
      <c r="QUL320" s="33" t="s">
        <v>367</v>
      </c>
      <c r="QUM320" s="33" t="s">
        <v>367</v>
      </c>
      <c r="QUN320" s="33" t="s">
        <v>367</v>
      </c>
      <c r="QUO320" s="33" t="s">
        <v>367</v>
      </c>
      <c r="QUP320" s="33" t="s">
        <v>367</v>
      </c>
      <c r="QUQ320" s="33" t="s">
        <v>367</v>
      </c>
      <c r="QUR320" s="33" t="s">
        <v>367</v>
      </c>
      <c r="QUS320" s="33" t="s">
        <v>367</v>
      </c>
      <c r="QUT320" s="33" t="s">
        <v>367</v>
      </c>
      <c r="QUU320" s="33" t="s">
        <v>367</v>
      </c>
      <c r="QUV320" s="33" t="s">
        <v>367</v>
      </c>
      <c r="QUW320" s="33" t="s">
        <v>367</v>
      </c>
      <c r="QUX320" s="33" t="s">
        <v>367</v>
      </c>
      <c r="QUY320" s="33" t="s">
        <v>367</v>
      </c>
      <c r="QUZ320" s="33" t="s">
        <v>367</v>
      </c>
      <c r="QVA320" s="33" t="s">
        <v>367</v>
      </c>
      <c r="QVB320" s="33" t="s">
        <v>367</v>
      </c>
      <c r="QVC320" s="33" t="s">
        <v>367</v>
      </c>
      <c r="QVD320" s="33" t="s">
        <v>367</v>
      </c>
      <c r="QVE320" s="33" t="s">
        <v>367</v>
      </c>
      <c r="QVF320" s="33" t="s">
        <v>367</v>
      </c>
      <c r="QVG320" s="33" t="s">
        <v>367</v>
      </c>
      <c r="QVH320" s="33" t="s">
        <v>367</v>
      </c>
      <c r="QVI320" s="33" t="s">
        <v>367</v>
      </c>
      <c r="QVJ320" s="33" t="s">
        <v>367</v>
      </c>
      <c r="QVK320" s="33" t="s">
        <v>367</v>
      </c>
      <c r="QVL320" s="33" t="s">
        <v>367</v>
      </c>
      <c r="QVM320" s="33" t="s">
        <v>367</v>
      </c>
      <c r="QVN320" s="33" t="s">
        <v>367</v>
      </c>
      <c r="QVO320" s="33" t="s">
        <v>367</v>
      </c>
      <c r="QVP320" s="33" t="s">
        <v>367</v>
      </c>
      <c r="QVQ320" s="33" t="s">
        <v>367</v>
      </c>
      <c r="QVR320" s="33" t="s">
        <v>367</v>
      </c>
      <c r="QVS320" s="33" t="s">
        <v>367</v>
      </c>
      <c r="QVT320" s="33" t="s">
        <v>367</v>
      </c>
      <c r="QVU320" s="33" t="s">
        <v>367</v>
      </c>
      <c r="QVV320" s="33" t="s">
        <v>367</v>
      </c>
      <c r="QVW320" s="33" t="s">
        <v>367</v>
      </c>
      <c r="QVX320" s="33" t="s">
        <v>367</v>
      </c>
      <c r="QVY320" s="33" t="s">
        <v>367</v>
      </c>
      <c r="QVZ320" s="33" t="s">
        <v>367</v>
      </c>
      <c r="QWA320" s="33" t="s">
        <v>367</v>
      </c>
      <c r="QWB320" s="33" t="s">
        <v>367</v>
      </c>
      <c r="QWC320" s="33" t="s">
        <v>367</v>
      </c>
      <c r="QWD320" s="33" t="s">
        <v>367</v>
      </c>
      <c r="QWE320" s="33" t="s">
        <v>367</v>
      </c>
      <c r="QWF320" s="33" t="s">
        <v>367</v>
      </c>
      <c r="QWG320" s="33" t="s">
        <v>367</v>
      </c>
      <c r="QWH320" s="33" t="s">
        <v>367</v>
      </c>
      <c r="QWI320" s="33" t="s">
        <v>367</v>
      </c>
      <c r="QWJ320" s="33" t="s">
        <v>367</v>
      </c>
      <c r="QWK320" s="33" t="s">
        <v>367</v>
      </c>
      <c r="QWL320" s="33" t="s">
        <v>367</v>
      </c>
      <c r="QWM320" s="33" t="s">
        <v>367</v>
      </c>
      <c r="QWN320" s="33" t="s">
        <v>367</v>
      </c>
      <c r="QWO320" s="33" t="s">
        <v>367</v>
      </c>
      <c r="QWP320" s="33" t="s">
        <v>367</v>
      </c>
      <c r="QWQ320" s="33" t="s">
        <v>367</v>
      </c>
      <c r="QWR320" s="33" t="s">
        <v>367</v>
      </c>
      <c r="QWS320" s="33" t="s">
        <v>367</v>
      </c>
      <c r="QWT320" s="33" t="s">
        <v>367</v>
      </c>
      <c r="QWU320" s="33" t="s">
        <v>367</v>
      </c>
      <c r="QWV320" s="33" t="s">
        <v>367</v>
      </c>
      <c r="QWW320" s="33" t="s">
        <v>367</v>
      </c>
      <c r="QWX320" s="33" t="s">
        <v>367</v>
      </c>
      <c r="QWY320" s="33" t="s">
        <v>367</v>
      </c>
      <c r="QWZ320" s="33" t="s">
        <v>367</v>
      </c>
      <c r="QXA320" s="33" t="s">
        <v>367</v>
      </c>
      <c r="QXB320" s="33" t="s">
        <v>367</v>
      </c>
      <c r="QXC320" s="33" t="s">
        <v>367</v>
      </c>
      <c r="QXD320" s="33" t="s">
        <v>367</v>
      </c>
      <c r="QXE320" s="33" t="s">
        <v>367</v>
      </c>
      <c r="QXF320" s="33" t="s">
        <v>367</v>
      </c>
      <c r="QXG320" s="33" t="s">
        <v>367</v>
      </c>
      <c r="QXH320" s="33" t="s">
        <v>367</v>
      </c>
      <c r="QXI320" s="33" t="s">
        <v>367</v>
      </c>
      <c r="QXJ320" s="33" t="s">
        <v>367</v>
      </c>
      <c r="QXK320" s="33" t="s">
        <v>367</v>
      </c>
      <c r="QXL320" s="33" t="s">
        <v>367</v>
      </c>
      <c r="QXM320" s="33" t="s">
        <v>367</v>
      </c>
      <c r="QXN320" s="33" t="s">
        <v>367</v>
      </c>
      <c r="QXO320" s="33" t="s">
        <v>367</v>
      </c>
      <c r="QXP320" s="33" t="s">
        <v>367</v>
      </c>
      <c r="QXQ320" s="33" t="s">
        <v>367</v>
      </c>
      <c r="QXR320" s="33" t="s">
        <v>367</v>
      </c>
      <c r="QXS320" s="33" t="s">
        <v>367</v>
      </c>
      <c r="QXT320" s="33" t="s">
        <v>367</v>
      </c>
      <c r="QXU320" s="33" t="s">
        <v>367</v>
      </c>
      <c r="QXV320" s="33" t="s">
        <v>367</v>
      </c>
      <c r="QXW320" s="33" t="s">
        <v>367</v>
      </c>
      <c r="QXX320" s="33" t="s">
        <v>367</v>
      </c>
      <c r="QXY320" s="33" t="s">
        <v>367</v>
      </c>
      <c r="QXZ320" s="33" t="s">
        <v>367</v>
      </c>
      <c r="QYA320" s="33" t="s">
        <v>367</v>
      </c>
      <c r="QYB320" s="33" t="s">
        <v>367</v>
      </c>
      <c r="QYC320" s="33" t="s">
        <v>367</v>
      </c>
      <c r="QYD320" s="33" t="s">
        <v>367</v>
      </c>
      <c r="QYE320" s="33" t="s">
        <v>367</v>
      </c>
      <c r="QYF320" s="33" t="s">
        <v>367</v>
      </c>
      <c r="QYG320" s="33" t="s">
        <v>367</v>
      </c>
      <c r="QYH320" s="33" t="s">
        <v>367</v>
      </c>
      <c r="QYI320" s="33" t="s">
        <v>367</v>
      </c>
      <c r="QYJ320" s="33" t="s">
        <v>367</v>
      </c>
      <c r="QYK320" s="33" t="s">
        <v>367</v>
      </c>
      <c r="QYL320" s="33" t="s">
        <v>367</v>
      </c>
      <c r="QYM320" s="33" t="s">
        <v>367</v>
      </c>
      <c r="QYN320" s="33" t="s">
        <v>367</v>
      </c>
      <c r="QYO320" s="33" t="s">
        <v>367</v>
      </c>
      <c r="QYP320" s="33" t="s">
        <v>367</v>
      </c>
      <c r="QYQ320" s="33" t="s">
        <v>367</v>
      </c>
      <c r="QYR320" s="33" t="s">
        <v>367</v>
      </c>
      <c r="QYS320" s="33" t="s">
        <v>367</v>
      </c>
      <c r="QYT320" s="33" t="s">
        <v>367</v>
      </c>
      <c r="QYU320" s="33" t="s">
        <v>367</v>
      </c>
      <c r="QYV320" s="33" t="s">
        <v>367</v>
      </c>
      <c r="QYW320" s="33" t="s">
        <v>367</v>
      </c>
      <c r="QYX320" s="33" t="s">
        <v>367</v>
      </c>
      <c r="QYY320" s="33" t="s">
        <v>367</v>
      </c>
      <c r="QYZ320" s="33" t="s">
        <v>367</v>
      </c>
      <c r="QZA320" s="33" t="s">
        <v>367</v>
      </c>
      <c r="QZB320" s="33" t="s">
        <v>367</v>
      </c>
      <c r="QZC320" s="33" t="s">
        <v>367</v>
      </c>
      <c r="QZD320" s="33" t="s">
        <v>367</v>
      </c>
      <c r="QZE320" s="33" t="s">
        <v>367</v>
      </c>
      <c r="QZF320" s="33" t="s">
        <v>367</v>
      </c>
      <c r="QZG320" s="33" t="s">
        <v>367</v>
      </c>
      <c r="QZH320" s="33" t="s">
        <v>367</v>
      </c>
      <c r="QZI320" s="33" t="s">
        <v>367</v>
      </c>
      <c r="QZJ320" s="33" t="s">
        <v>367</v>
      </c>
      <c r="QZK320" s="33" t="s">
        <v>367</v>
      </c>
      <c r="QZL320" s="33" t="s">
        <v>367</v>
      </c>
      <c r="QZM320" s="33" t="s">
        <v>367</v>
      </c>
      <c r="QZN320" s="33" t="s">
        <v>367</v>
      </c>
      <c r="QZO320" s="33" t="s">
        <v>367</v>
      </c>
      <c r="QZP320" s="33" t="s">
        <v>367</v>
      </c>
      <c r="QZQ320" s="33" t="s">
        <v>367</v>
      </c>
      <c r="QZR320" s="33" t="s">
        <v>367</v>
      </c>
      <c r="QZS320" s="33" t="s">
        <v>367</v>
      </c>
      <c r="QZT320" s="33" t="s">
        <v>367</v>
      </c>
      <c r="QZU320" s="33" t="s">
        <v>367</v>
      </c>
      <c r="QZV320" s="33" t="s">
        <v>367</v>
      </c>
      <c r="QZW320" s="33" t="s">
        <v>367</v>
      </c>
      <c r="QZX320" s="33" t="s">
        <v>367</v>
      </c>
      <c r="QZY320" s="33" t="s">
        <v>367</v>
      </c>
      <c r="QZZ320" s="33" t="s">
        <v>367</v>
      </c>
      <c r="RAA320" s="33" t="s">
        <v>367</v>
      </c>
      <c r="RAB320" s="33" t="s">
        <v>367</v>
      </c>
      <c r="RAC320" s="33" t="s">
        <v>367</v>
      </c>
      <c r="RAD320" s="33" t="s">
        <v>367</v>
      </c>
      <c r="RAE320" s="33" t="s">
        <v>367</v>
      </c>
      <c r="RAF320" s="33" t="s">
        <v>367</v>
      </c>
      <c r="RAG320" s="33" t="s">
        <v>367</v>
      </c>
      <c r="RAH320" s="33" t="s">
        <v>367</v>
      </c>
      <c r="RAI320" s="33" t="s">
        <v>367</v>
      </c>
      <c r="RAJ320" s="33" t="s">
        <v>367</v>
      </c>
      <c r="RAK320" s="33" t="s">
        <v>367</v>
      </c>
      <c r="RAL320" s="33" t="s">
        <v>367</v>
      </c>
      <c r="RAM320" s="33" t="s">
        <v>367</v>
      </c>
      <c r="RAN320" s="33" t="s">
        <v>367</v>
      </c>
      <c r="RAO320" s="33" t="s">
        <v>367</v>
      </c>
      <c r="RAP320" s="33" t="s">
        <v>367</v>
      </c>
      <c r="RAQ320" s="33" t="s">
        <v>367</v>
      </c>
      <c r="RAR320" s="33" t="s">
        <v>367</v>
      </c>
      <c r="RAS320" s="33" t="s">
        <v>367</v>
      </c>
      <c r="RAT320" s="33" t="s">
        <v>367</v>
      </c>
      <c r="RAU320" s="33" t="s">
        <v>367</v>
      </c>
      <c r="RAV320" s="33" t="s">
        <v>367</v>
      </c>
      <c r="RAW320" s="33" t="s">
        <v>367</v>
      </c>
      <c r="RAX320" s="33" t="s">
        <v>367</v>
      </c>
      <c r="RAY320" s="33" t="s">
        <v>367</v>
      </c>
      <c r="RAZ320" s="33" t="s">
        <v>367</v>
      </c>
      <c r="RBA320" s="33" t="s">
        <v>367</v>
      </c>
      <c r="RBB320" s="33" t="s">
        <v>367</v>
      </c>
      <c r="RBC320" s="33" t="s">
        <v>367</v>
      </c>
      <c r="RBD320" s="33" t="s">
        <v>367</v>
      </c>
      <c r="RBE320" s="33" t="s">
        <v>367</v>
      </c>
      <c r="RBF320" s="33" t="s">
        <v>367</v>
      </c>
      <c r="RBG320" s="33" t="s">
        <v>367</v>
      </c>
      <c r="RBH320" s="33" t="s">
        <v>367</v>
      </c>
      <c r="RBI320" s="33" t="s">
        <v>367</v>
      </c>
      <c r="RBJ320" s="33" t="s">
        <v>367</v>
      </c>
      <c r="RBK320" s="33" t="s">
        <v>367</v>
      </c>
      <c r="RBL320" s="33" t="s">
        <v>367</v>
      </c>
      <c r="RBM320" s="33" t="s">
        <v>367</v>
      </c>
      <c r="RBN320" s="33" t="s">
        <v>367</v>
      </c>
      <c r="RBO320" s="33" t="s">
        <v>367</v>
      </c>
      <c r="RBP320" s="33" t="s">
        <v>367</v>
      </c>
      <c r="RBQ320" s="33" t="s">
        <v>367</v>
      </c>
      <c r="RBR320" s="33" t="s">
        <v>367</v>
      </c>
      <c r="RBS320" s="33" t="s">
        <v>367</v>
      </c>
      <c r="RBT320" s="33" t="s">
        <v>367</v>
      </c>
      <c r="RBU320" s="33" t="s">
        <v>367</v>
      </c>
      <c r="RBV320" s="33" t="s">
        <v>367</v>
      </c>
      <c r="RBW320" s="33" t="s">
        <v>367</v>
      </c>
      <c r="RBX320" s="33" t="s">
        <v>367</v>
      </c>
      <c r="RBY320" s="33" t="s">
        <v>367</v>
      </c>
      <c r="RBZ320" s="33" t="s">
        <v>367</v>
      </c>
      <c r="RCA320" s="33" t="s">
        <v>367</v>
      </c>
      <c r="RCB320" s="33" t="s">
        <v>367</v>
      </c>
      <c r="RCC320" s="33" t="s">
        <v>367</v>
      </c>
      <c r="RCD320" s="33" t="s">
        <v>367</v>
      </c>
      <c r="RCE320" s="33" t="s">
        <v>367</v>
      </c>
      <c r="RCF320" s="33" t="s">
        <v>367</v>
      </c>
      <c r="RCG320" s="33" t="s">
        <v>367</v>
      </c>
      <c r="RCH320" s="33" t="s">
        <v>367</v>
      </c>
      <c r="RCI320" s="33" t="s">
        <v>367</v>
      </c>
      <c r="RCJ320" s="33" t="s">
        <v>367</v>
      </c>
      <c r="RCK320" s="33" t="s">
        <v>367</v>
      </c>
      <c r="RCL320" s="33" t="s">
        <v>367</v>
      </c>
      <c r="RCM320" s="33" t="s">
        <v>367</v>
      </c>
      <c r="RCN320" s="33" t="s">
        <v>367</v>
      </c>
      <c r="RCO320" s="33" t="s">
        <v>367</v>
      </c>
      <c r="RCP320" s="33" t="s">
        <v>367</v>
      </c>
      <c r="RCQ320" s="33" t="s">
        <v>367</v>
      </c>
      <c r="RCR320" s="33" t="s">
        <v>367</v>
      </c>
      <c r="RCS320" s="33" t="s">
        <v>367</v>
      </c>
      <c r="RCT320" s="33" t="s">
        <v>367</v>
      </c>
      <c r="RCU320" s="33" t="s">
        <v>367</v>
      </c>
      <c r="RCV320" s="33" t="s">
        <v>367</v>
      </c>
      <c r="RCW320" s="33" t="s">
        <v>367</v>
      </c>
      <c r="RCX320" s="33" t="s">
        <v>367</v>
      </c>
      <c r="RCY320" s="33" t="s">
        <v>367</v>
      </c>
      <c r="RCZ320" s="33" t="s">
        <v>367</v>
      </c>
      <c r="RDA320" s="33" t="s">
        <v>367</v>
      </c>
      <c r="RDB320" s="33" t="s">
        <v>367</v>
      </c>
      <c r="RDC320" s="33" t="s">
        <v>367</v>
      </c>
      <c r="RDD320" s="33" t="s">
        <v>367</v>
      </c>
      <c r="RDE320" s="33" t="s">
        <v>367</v>
      </c>
      <c r="RDF320" s="33" t="s">
        <v>367</v>
      </c>
      <c r="RDG320" s="33" t="s">
        <v>367</v>
      </c>
      <c r="RDH320" s="33" t="s">
        <v>367</v>
      </c>
      <c r="RDI320" s="33" t="s">
        <v>367</v>
      </c>
      <c r="RDJ320" s="33" t="s">
        <v>367</v>
      </c>
      <c r="RDK320" s="33" t="s">
        <v>367</v>
      </c>
      <c r="RDL320" s="33" t="s">
        <v>367</v>
      </c>
      <c r="RDM320" s="33" t="s">
        <v>367</v>
      </c>
      <c r="RDN320" s="33" t="s">
        <v>367</v>
      </c>
      <c r="RDO320" s="33" t="s">
        <v>367</v>
      </c>
      <c r="RDP320" s="33" t="s">
        <v>367</v>
      </c>
      <c r="RDQ320" s="33" t="s">
        <v>367</v>
      </c>
      <c r="RDR320" s="33" t="s">
        <v>367</v>
      </c>
      <c r="RDS320" s="33" t="s">
        <v>367</v>
      </c>
      <c r="RDT320" s="33" t="s">
        <v>367</v>
      </c>
      <c r="RDU320" s="33" t="s">
        <v>367</v>
      </c>
      <c r="RDV320" s="33" t="s">
        <v>367</v>
      </c>
      <c r="RDW320" s="33" t="s">
        <v>367</v>
      </c>
      <c r="RDX320" s="33" t="s">
        <v>367</v>
      </c>
      <c r="RDY320" s="33" t="s">
        <v>367</v>
      </c>
      <c r="RDZ320" s="33" t="s">
        <v>367</v>
      </c>
      <c r="REA320" s="33" t="s">
        <v>367</v>
      </c>
      <c r="REB320" s="33" t="s">
        <v>367</v>
      </c>
      <c r="REC320" s="33" t="s">
        <v>367</v>
      </c>
      <c r="RED320" s="33" t="s">
        <v>367</v>
      </c>
      <c r="REE320" s="33" t="s">
        <v>367</v>
      </c>
      <c r="REF320" s="33" t="s">
        <v>367</v>
      </c>
      <c r="REG320" s="33" t="s">
        <v>367</v>
      </c>
      <c r="REH320" s="33" t="s">
        <v>367</v>
      </c>
      <c r="REI320" s="33" t="s">
        <v>367</v>
      </c>
      <c r="REJ320" s="33" t="s">
        <v>367</v>
      </c>
      <c r="REK320" s="33" t="s">
        <v>367</v>
      </c>
      <c r="REL320" s="33" t="s">
        <v>367</v>
      </c>
      <c r="REM320" s="33" t="s">
        <v>367</v>
      </c>
      <c r="REN320" s="33" t="s">
        <v>367</v>
      </c>
      <c r="REO320" s="33" t="s">
        <v>367</v>
      </c>
      <c r="REP320" s="33" t="s">
        <v>367</v>
      </c>
      <c r="REQ320" s="33" t="s">
        <v>367</v>
      </c>
      <c r="RER320" s="33" t="s">
        <v>367</v>
      </c>
      <c r="RES320" s="33" t="s">
        <v>367</v>
      </c>
      <c r="RET320" s="33" t="s">
        <v>367</v>
      </c>
      <c r="REU320" s="33" t="s">
        <v>367</v>
      </c>
      <c r="REV320" s="33" t="s">
        <v>367</v>
      </c>
      <c r="REW320" s="33" t="s">
        <v>367</v>
      </c>
      <c r="REX320" s="33" t="s">
        <v>367</v>
      </c>
      <c r="REY320" s="33" t="s">
        <v>367</v>
      </c>
      <c r="REZ320" s="33" t="s">
        <v>367</v>
      </c>
      <c r="RFA320" s="33" t="s">
        <v>367</v>
      </c>
      <c r="RFB320" s="33" t="s">
        <v>367</v>
      </c>
      <c r="RFC320" s="33" t="s">
        <v>367</v>
      </c>
      <c r="RFD320" s="33" t="s">
        <v>367</v>
      </c>
      <c r="RFE320" s="33" t="s">
        <v>367</v>
      </c>
      <c r="RFF320" s="33" t="s">
        <v>367</v>
      </c>
      <c r="RFG320" s="33" t="s">
        <v>367</v>
      </c>
      <c r="RFH320" s="33" t="s">
        <v>367</v>
      </c>
      <c r="RFI320" s="33" t="s">
        <v>367</v>
      </c>
      <c r="RFJ320" s="33" t="s">
        <v>367</v>
      </c>
      <c r="RFK320" s="33" t="s">
        <v>367</v>
      </c>
      <c r="RFL320" s="33" t="s">
        <v>367</v>
      </c>
      <c r="RFM320" s="33" t="s">
        <v>367</v>
      </c>
      <c r="RFN320" s="33" t="s">
        <v>367</v>
      </c>
      <c r="RFO320" s="33" t="s">
        <v>367</v>
      </c>
      <c r="RFP320" s="33" t="s">
        <v>367</v>
      </c>
      <c r="RFQ320" s="33" t="s">
        <v>367</v>
      </c>
      <c r="RFR320" s="33" t="s">
        <v>367</v>
      </c>
      <c r="RFS320" s="33" t="s">
        <v>367</v>
      </c>
      <c r="RFT320" s="33" t="s">
        <v>367</v>
      </c>
      <c r="RFU320" s="33" t="s">
        <v>367</v>
      </c>
      <c r="RFV320" s="33" t="s">
        <v>367</v>
      </c>
      <c r="RFW320" s="33" t="s">
        <v>367</v>
      </c>
      <c r="RFX320" s="33" t="s">
        <v>367</v>
      </c>
      <c r="RFY320" s="33" t="s">
        <v>367</v>
      </c>
      <c r="RFZ320" s="33" t="s">
        <v>367</v>
      </c>
      <c r="RGA320" s="33" t="s">
        <v>367</v>
      </c>
      <c r="RGB320" s="33" t="s">
        <v>367</v>
      </c>
      <c r="RGC320" s="33" t="s">
        <v>367</v>
      </c>
      <c r="RGD320" s="33" t="s">
        <v>367</v>
      </c>
      <c r="RGE320" s="33" t="s">
        <v>367</v>
      </c>
      <c r="RGF320" s="33" t="s">
        <v>367</v>
      </c>
      <c r="RGG320" s="33" t="s">
        <v>367</v>
      </c>
      <c r="RGH320" s="33" t="s">
        <v>367</v>
      </c>
      <c r="RGI320" s="33" t="s">
        <v>367</v>
      </c>
      <c r="RGJ320" s="33" t="s">
        <v>367</v>
      </c>
      <c r="RGK320" s="33" t="s">
        <v>367</v>
      </c>
      <c r="RGL320" s="33" t="s">
        <v>367</v>
      </c>
      <c r="RGM320" s="33" t="s">
        <v>367</v>
      </c>
      <c r="RGN320" s="33" t="s">
        <v>367</v>
      </c>
      <c r="RGO320" s="33" t="s">
        <v>367</v>
      </c>
      <c r="RGP320" s="33" t="s">
        <v>367</v>
      </c>
      <c r="RGQ320" s="33" t="s">
        <v>367</v>
      </c>
      <c r="RGR320" s="33" t="s">
        <v>367</v>
      </c>
      <c r="RGS320" s="33" t="s">
        <v>367</v>
      </c>
      <c r="RGT320" s="33" t="s">
        <v>367</v>
      </c>
      <c r="RGU320" s="33" t="s">
        <v>367</v>
      </c>
      <c r="RGV320" s="33" t="s">
        <v>367</v>
      </c>
      <c r="RGW320" s="33" t="s">
        <v>367</v>
      </c>
      <c r="RGX320" s="33" t="s">
        <v>367</v>
      </c>
      <c r="RGY320" s="33" t="s">
        <v>367</v>
      </c>
      <c r="RGZ320" s="33" t="s">
        <v>367</v>
      </c>
      <c r="RHA320" s="33" t="s">
        <v>367</v>
      </c>
      <c r="RHB320" s="33" t="s">
        <v>367</v>
      </c>
      <c r="RHC320" s="33" t="s">
        <v>367</v>
      </c>
      <c r="RHD320" s="33" t="s">
        <v>367</v>
      </c>
      <c r="RHE320" s="33" t="s">
        <v>367</v>
      </c>
      <c r="RHF320" s="33" t="s">
        <v>367</v>
      </c>
      <c r="RHG320" s="33" t="s">
        <v>367</v>
      </c>
      <c r="RHH320" s="33" t="s">
        <v>367</v>
      </c>
      <c r="RHI320" s="33" t="s">
        <v>367</v>
      </c>
      <c r="RHJ320" s="33" t="s">
        <v>367</v>
      </c>
      <c r="RHK320" s="33" t="s">
        <v>367</v>
      </c>
      <c r="RHL320" s="33" t="s">
        <v>367</v>
      </c>
      <c r="RHM320" s="33" t="s">
        <v>367</v>
      </c>
      <c r="RHN320" s="33" t="s">
        <v>367</v>
      </c>
      <c r="RHO320" s="33" t="s">
        <v>367</v>
      </c>
      <c r="RHP320" s="33" t="s">
        <v>367</v>
      </c>
      <c r="RHQ320" s="33" t="s">
        <v>367</v>
      </c>
      <c r="RHR320" s="33" t="s">
        <v>367</v>
      </c>
      <c r="RHS320" s="33" t="s">
        <v>367</v>
      </c>
      <c r="RHT320" s="33" t="s">
        <v>367</v>
      </c>
      <c r="RHU320" s="33" t="s">
        <v>367</v>
      </c>
      <c r="RHV320" s="33" t="s">
        <v>367</v>
      </c>
      <c r="RHW320" s="33" t="s">
        <v>367</v>
      </c>
      <c r="RHX320" s="33" t="s">
        <v>367</v>
      </c>
      <c r="RHY320" s="33" t="s">
        <v>367</v>
      </c>
      <c r="RHZ320" s="33" t="s">
        <v>367</v>
      </c>
      <c r="RIA320" s="33" t="s">
        <v>367</v>
      </c>
      <c r="RIB320" s="33" t="s">
        <v>367</v>
      </c>
      <c r="RIC320" s="33" t="s">
        <v>367</v>
      </c>
      <c r="RID320" s="33" t="s">
        <v>367</v>
      </c>
      <c r="RIE320" s="33" t="s">
        <v>367</v>
      </c>
      <c r="RIF320" s="33" t="s">
        <v>367</v>
      </c>
      <c r="RIG320" s="33" t="s">
        <v>367</v>
      </c>
      <c r="RIH320" s="33" t="s">
        <v>367</v>
      </c>
      <c r="RII320" s="33" t="s">
        <v>367</v>
      </c>
      <c r="RIJ320" s="33" t="s">
        <v>367</v>
      </c>
      <c r="RIK320" s="33" t="s">
        <v>367</v>
      </c>
      <c r="RIL320" s="33" t="s">
        <v>367</v>
      </c>
      <c r="RIM320" s="33" t="s">
        <v>367</v>
      </c>
      <c r="RIN320" s="33" t="s">
        <v>367</v>
      </c>
      <c r="RIO320" s="33" t="s">
        <v>367</v>
      </c>
      <c r="RIP320" s="33" t="s">
        <v>367</v>
      </c>
      <c r="RIQ320" s="33" t="s">
        <v>367</v>
      </c>
      <c r="RIR320" s="33" t="s">
        <v>367</v>
      </c>
      <c r="RIS320" s="33" t="s">
        <v>367</v>
      </c>
      <c r="RIT320" s="33" t="s">
        <v>367</v>
      </c>
      <c r="RIU320" s="33" t="s">
        <v>367</v>
      </c>
      <c r="RIV320" s="33" t="s">
        <v>367</v>
      </c>
      <c r="RIW320" s="33" t="s">
        <v>367</v>
      </c>
      <c r="RIX320" s="33" t="s">
        <v>367</v>
      </c>
      <c r="RIY320" s="33" t="s">
        <v>367</v>
      </c>
      <c r="RIZ320" s="33" t="s">
        <v>367</v>
      </c>
      <c r="RJA320" s="33" t="s">
        <v>367</v>
      </c>
      <c r="RJB320" s="33" t="s">
        <v>367</v>
      </c>
      <c r="RJC320" s="33" t="s">
        <v>367</v>
      </c>
      <c r="RJD320" s="33" t="s">
        <v>367</v>
      </c>
      <c r="RJE320" s="33" t="s">
        <v>367</v>
      </c>
      <c r="RJF320" s="33" t="s">
        <v>367</v>
      </c>
      <c r="RJG320" s="33" t="s">
        <v>367</v>
      </c>
      <c r="RJH320" s="33" t="s">
        <v>367</v>
      </c>
      <c r="RJI320" s="33" t="s">
        <v>367</v>
      </c>
      <c r="RJJ320" s="33" t="s">
        <v>367</v>
      </c>
      <c r="RJK320" s="33" t="s">
        <v>367</v>
      </c>
      <c r="RJL320" s="33" t="s">
        <v>367</v>
      </c>
      <c r="RJM320" s="33" t="s">
        <v>367</v>
      </c>
      <c r="RJN320" s="33" t="s">
        <v>367</v>
      </c>
      <c r="RJO320" s="33" t="s">
        <v>367</v>
      </c>
      <c r="RJP320" s="33" t="s">
        <v>367</v>
      </c>
      <c r="RJQ320" s="33" t="s">
        <v>367</v>
      </c>
      <c r="RJR320" s="33" t="s">
        <v>367</v>
      </c>
      <c r="RJS320" s="33" t="s">
        <v>367</v>
      </c>
      <c r="RJT320" s="33" t="s">
        <v>367</v>
      </c>
      <c r="RJU320" s="33" t="s">
        <v>367</v>
      </c>
      <c r="RJV320" s="33" t="s">
        <v>367</v>
      </c>
      <c r="RJW320" s="33" t="s">
        <v>367</v>
      </c>
      <c r="RJX320" s="33" t="s">
        <v>367</v>
      </c>
      <c r="RJY320" s="33" t="s">
        <v>367</v>
      </c>
      <c r="RJZ320" s="33" t="s">
        <v>367</v>
      </c>
      <c r="RKA320" s="33" t="s">
        <v>367</v>
      </c>
      <c r="RKB320" s="33" t="s">
        <v>367</v>
      </c>
      <c r="RKC320" s="33" t="s">
        <v>367</v>
      </c>
      <c r="RKD320" s="33" t="s">
        <v>367</v>
      </c>
      <c r="RKE320" s="33" t="s">
        <v>367</v>
      </c>
      <c r="RKF320" s="33" t="s">
        <v>367</v>
      </c>
      <c r="RKG320" s="33" t="s">
        <v>367</v>
      </c>
      <c r="RKH320" s="33" t="s">
        <v>367</v>
      </c>
      <c r="RKI320" s="33" t="s">
        <v>367</v>
      </c>
      <c r="RKJ320" s="33" t="s">
        <v>367</v>
      </c>
      <c r="RKK320" s="33" t="s">
        <v>367</v>
      </c>
      <c r="RKL320" s="33" t="s">
        <v>367</v>
      </c>
      <c r="RKM320" s="33" t="s">
        <v>367</v>
      </c>
      <c r="RKN320" s="33" t="s">
        <v>367</v>
      </c>
      <c r="RKO320" s="33" t="s">
        <v>367</v>
      </c>
      <c r="RKP320" s="33" t="s">
        <v>367</v>
      </c>
      <c r="RKQ320" s="33" t="s">
        <v>367</v>
      </c>
      <c r="RKR320" s="33" t="s">
        <v>367</v>
      </c>
      <c r="RKS320" s="33" t="s">
        <v>367</v>
      </c>
      <c r="RKT320" s="33" t="s">
        <v>367</v>
      </c>
      <c r="RKU320" s="33" t="s">
        <v>367</v>
      </c>
      <c r="RKV320" s="33" t="s">
        <v>367</v>
      </c>
      <c r="RKW320" s="33" t="s">
        <v>367</v>
      </c>
      <c r="RKX320" s="33" t="s">
        <v>367</v>
      </c>
      <c r="RKY320" s="33" t="s">
        <v>367</v>
      </c>
      <c r="RKZ320" s="33" t="s">
        <v>367</v>
      </c>
      <c r="RLA320" s="33" t="s">
        <v>367</v>
      </c>
      <c r="RLB320" s="33" t="s">
        <v>367</v>
      </c>
      <c r="RLC320" s="33" t="s">
        <v>367</v>
      </c>
      <c r="RLD320" s="33" t="s">
        <v>367</v>
      </c>
      <c r="RLE320" s="33" t="s">
        <v>367</v>
      </c>
      <c r="RLF320" s="33" t="s">
        <v>367</v>
      </c>
      <c r="RLG320" s="33" t="s">
        <v>367</v>
      </c>
      <c r="RLH320" s="33" t="s">
        <v>367</v>
      </c>
      <c r="RLI320" s="33" t="s">
        <v>367</v>
      </c>
      <c r="RLJ320" s="33" t="s">
        <v>367</v>
      </c>
      <c r="RLK320" s="33" t="s">
        <v>367</v>
      </c>
      <c r="RLL320" s="33" t="s">
        <v>367</v>
      </c>
      <c r="RLM320" s="33" t="s">
        <v>367</v>
      </c>
      <c r="RLN320" s="33" t="s">
        <v>367</v>
      </c>
      <c r="RLO320" s="33" t="s">
        <v>367</v>
      </c>
      <c r="RLP320" s="33" t="s">
        <v>367</v>
      </c>
      <c r="RLQ320" s="33" t="s">
        <v>367</v>
      </c>
      <c r="RLR320" s="33" t="s">
        <v>367</v>
      </c>
      <c r="RLS320" s="33" t="s">
        <v>367</v>
      </c>
      <c r="RLT320" s="33" t="s">
        <v>367</v>
      </c>
      <c r="RLU320" s="33" t="s">
        <v>367</v>
      </c>
      <c r="RLV320" s="33" t="s">
        <v>367</v>
      </c>
      <c r="RLW320" s="33" t="s">
        <v>367</v>
      </c>
      <c r="RLX320" s="33" t="s">
        <v>367</v>
      </c>
      <c r="RLY320" s="33" t="s">
        <v>367</v>
      </c>
      <c r="RLZ320" s="33" t="s">
        <v>367</v>
      </c>
      <c r="RMA320" s="33" t="s">
        <v>367</v>
      </c>
      <c r="RMB320" s="33" t="s">
        <v>367</v>
      </c>
      <c r="RMC320" s="33" t="s">
        <v>367</v>
      </c>
      <c r="RMD320" s="33" t="s">
        <v>367</v>
      </c>
      <c r="RME320" s="33" t="s">
        <v>367</v>
      </c>
      <c r="RMF320" s="33" t="s">
        <v>367</v>
      </c>
      <c r="RMG320" s="33" t="s">
        <v>367</v>
      </c>
      <c r="RMH320" s="33" t="s">
        <v>367</v>
      </c>
      <c r="RMI320" s="33" t="s">
        <v>367</v>
      </c>
      <c r="RMJ320" s="33" t="s">
        <v>367</v>
      </c>
      <c r="RMK320" s="33" t="s">
        <v>367</v>
      </c>
      <c r="RML320" s="33" t="s">
        <v>367</v>
      </c>
      <c r="RMM320" s="33" t="s">
        <v>367</v>
      </c>
      <c r="RMN320" s="33" t="s">
        <v>367</v>
      </c>
      <c r="RMO320" s="33" t="s">
        <v>367</v>
      </c>
      <c r="RMP320" s="33" t="s">
        <v>367</v>
      </c>
      <c r="RMQ320" s="33" t="s">
        <v>367</v>
      </c>
      <c r="RMR320" s="33" t="s">
        <v>367</v>
      </c>
      <c r="RMS320" s="33" t="s">
        <v>367</v>
      </c>
      <c r="RMT320" s="33" t="s">
        <v>367</v>
      </c>
      <c r="RMU320" s="33" t="s">
        <v>367</v>
      </c>
      <c r="RMV320" s="33" t="s">
        <v>367</v>
      </c>
      <c r="RMW320" s="33" t="s">
        <v>367</v>
      </c>
      <c r="RMX320" s="33" t="s">
        <v>367</v>
      </c>
      <c r="RMY320" s="33" t="s">
        <v>367</v>
      </c>
      <c r="RMZ320" s="33" t="s">
        <v>367</v>
      </c>
      <c r="RNA320" s="33" t="s">
        <v>367</v>
      </c>
      <c r="RNB320" s="33" t="s">
        <v>367</v>
      </c>
      <c r="RNC320" s="33" t="s">
        <v>367</v>
      </c>
      <c r="RND320" s="33" t="s">
        <v>367</v>
      </c>
      <c r="RNE320" s="33" t="s">
        <v>367</v>
      </c>
      <c r="RNF320" s="33" t="s">
        <v>367</v>
      </c>
      <c r="RNG320" s="33" t="s">
        <v>367</v>
      </c>
      <c r="RNH320" s="33" t="s">
        <v>367</v>
      </c>
      <c r="RNI320" s="33" t="s">
        <v>367</v>
      </c>
      <c r="RNJ320" s="33" t="s">
        <v>367</v>
      </c>
      <c r="RNK320" s="33" t="s">
        <v>367</v>
      </c>
      <c r="RNL320" s="33" t="s">
        <v>367</v>
      </c>
      <c r="RNM320" s="33" t="s">
        <v>367</v>
      </c>
      <c r="RNN320" s="33" t="s">
        <v>367</v>
      </c>
      <c r="RNO320" s="33" t="s">
        <v>367</v>
      </c>
      <c r="RNP320" s="33" t="s">
        <v>367</v>
      </c>
      <c r="RNQ320" s="33" t="s">
        <v>367</v>
      </c>
      <c r="RNR320" s="33" t="s">
        <v>367</v>
      </c>
      <c r="RNS320" s="33" t="s">
        <v>367</v>
      </c>
      <c r="RNT320" s="33" t="s">
        <v>367</v>
      </c>
      <c r="RNU320" s="33" t="s">
        <v>367</v>
      </c>
      <c r="RNV320" s="33" t="s">
        <v>367</v>
      </c>
      <c r="RNW320" s="33" t="s">
        <v>367</v>
      </c>
      <c r="RNX320" s="33" t="s">
        <v>367</v>
      </c>
      <c r="RNY320" s="33" t="s">
        <v>367</v>
      </c>
      <c r="RNZ320" s="33" t="s">
        <v>367</v>
      </c>
      <c r="ROA320" s="33" t="s">
        <v>367</v>
      </c>
      <c r="ROB320" s="33" t="s">
        <v>367</v>
      </c>
      <c r="ROC320" s="33" t="s">
        <v>367</v>
      </c>
      <c r="ROD320" s="33" t="s">
        <v>367</v>
      </c>
      <c r="ROE320" s="33" t="s">
        <v>367</v>
      </c>
      <c r="ROF320" s="33" t="s">
        <v>367</v>
      </c>
      <c r="ROG320" s="33" t="s">
        <v>367</v>
      </c>
      <c r="ROH320" s="33" t="s">
        <v>367</v>
      </c>
      <c r="ROI320" s="33" t="s">
        <v>367</v>
      </c>
      <c r="ROJ320" s="33" t="s">
        <v>367</v>
      </c>
      <c r="ROK320" s="33" t="s">
        <v>367</v>
      </c>
      <c r="ROL320" s="33" t="s">
        <v>367</v>
      </c>
      <c r="ROM320" s="33" t="s">
        <v>367</v>
      </c>
      <c r="RON320" s="33" t="s">
        <v>367</v>
      </c>
      <c r="ROO320" s="33" t="s">
        <v>367</v>
      </c>
      <c r="ROP320" s="33" t="s">
        <v>367</v>
      </c>
      <c r="ROQ320" s="33" t="s">
        <v>367</v>
      </c>
      <c r="ROR320" s="33" t="s">
        <v>367</v>
      </c>
      <c r="ROS320" s="33" t="s">
        <v>367</v>
      </c>
      <c r="ROT320" s="33" t="s">
        <v>367</v>
      </c>
      <c r="ROU320" s="33" t="s">
        <v>367</v>
      </c>
      <c r="ROV320" s="33" t="s">
        <v>367</v>
      </c>
      <c r="ROW320" s="33" t="s">
        <v>367</v>
      </c>
      <c r="ROX320" s="33" t="s">
        <v>367</v>
      </c>
      <c r="ROY320" s="33" t="s">
        <v>367</v>
      </c>
      <c r="ROZ320" s="33" t="s">
        <v>367</v>
      </c>
      <c r="RPA320" s="33" t="s">
        <v>367</v>
      </c>
      <c r="RPB320" s="33" t="s">
        <v>367</v>
      </c>
      <c r="RPC320" s="33" t="s">
        <v>367</v>
      </c>
      <c r="RPD320" s="33" t="s">
        <v>367</v>
      </c>
      <c r="RPE320" s="33" t="s">
        <v>367</v>
      </c>
      <c r="RPF320" s="33" t="s">
        <v>367</v>
      </c>
      <c r="RPG320" s="33" t="s">
        <v>367</v>
      </c>
      <c r="RPH320" s="33" t="s">
        <v>367</v>
      </c>
      <c r="RPI320" s="33" t="s">
        <v>367</v>
      </c>
      <c r="RPJ320" s="33" t="s">
        <v>367</v>
      </c>
      <c r="RPK320" s="33" t="s">
        <v>367</v>
      </c>
      <c r="RPL320" s="33" t="s">
        <v>367</v>
      </c>
      <c r="RPM320" s="33" t="s">
        <v>367</v>
      </c>
      <c r="RPN320" s="33" t="s">
        <v>367</v>
      </c>
      <c r="RPO320" s="33" t="s">
        <v>367</v>
      </c>
      <c r="RPP320" s="33" t="s">
        <v>367</v>
      </c>
      <c r="RPQ320" s="33" t="s">
        <v>367</v>
      </c>
      <c r="RPR320" s="33" t="s">
        <v>367</v>
      </c>
      <c r="RPS320" s="33" t="s">
        <v>367</v>
      </c>
      <c r="RPT320" s="33" t="s">
        <v>367</v>
      </c>
      <c r="RPU320" s="33" t="s">
        <v>367</v>
      </c>
      <c r="RPV320" s="33" t="s">
        <v>367</v>
      </c>
      <c r="RPW320" s="33" t="s">
        <v>367</v>
      </c>
      <c r="RPX320" s="33" t="s">
        <v>367</v>
      </c>
      <c r="RPY320" s="33" t="s">
        <v>367</v>
      </c>
      <c r="RPZ320" s="33" t="s">
        <v>367</v>
      </c>
      <c r="RQA320" s="33" t="s">
        <v>367</v>
      </c>
      <c r="RQB320" s="33" t="s">
        <v>367</v>
      </c>
      <c r="RQC320" s="33" t="s">
        <v>367</v>
      </c>
      <c r="RQD320" s="33" t="s">
        <v>367</v>
      </c>
      <c r="RQE320" s="33" t="s">
        <v>367</v>
      </c>
      <c r="RQF320" s="33" t="s">
        <v>367</v>
      </c>
      <c r="RQG320" s="33" t="s">
        <v>367</v>
      </c>
      <c r="RQH320" s="33" t="s">
        <v>367</v>
      </c>
      <c r="RQI320" s="33" t="s">
        <v>367</v>
      </c>
      <c r="RQJ320" s="33" t="s">
        <v>367</v>
      </c>
      <c r="RQK320" s="33" t="s">
        <v>367</v>
      </c>
      <c r="RQL320" s="33" t="s">
        <v>367</v>
      </c>
      <c r="RQM320" s="33" t="s">
        <v>367</v>
      </c>
      <c r="RQN320" s="33" t="s">
        <v>367</v>
      </c>
      <c r="RQO320" s="33" t="s">
        <v>367</v>
      </c>
      <c r="RQP320" s="33" t="s">
        <v>367</v>
      </c>
      <c r="RQQ320" s="33" t="s">
        <v>367</v>
      </c>
      <c r="RQR320" s="33" t="s">
        <v>367</v>
      </c>
      <c r="RQS320" s="33" t="s">
        <v>367</v>
      </c>
      <c r="RQT320" s="33" t="s">
        <v>367</v>
      </c>
      <c r="RQU320" s="33" t="s">
        <v>367</v>
      </c>
      <c r="RQV320" s="33" t="s">
        <v>367</v>
      </c>
      <c r="RQW320" s="33" t="s">
        <v>367</v>
      </c>
      <c r="RQX320" s="33" t="s">
        <v>367</v>
      </c>
      <c r="RQY320" s="33" t="s">
        <v>367</v>
      </c>
      <c r="RQZ320" s="33" t="s">
        <v>367</v>
      </c>
      <c r="RRA320" s="33" t="s">
        <v>367</v>
      </c>
      <c r="RRB320" s="33" t="s">
        <v>367</v>
      </c>
      <c r="RRC320" s="33" t="s">
        <v>367</v>
      </c>
      <c r="RRD320" s="33" t="s">
        <v>367</v>
      </c>
      <c r="RRE320" s="33" t="s">
        <v>367</v>
      </c>
      <c r="RRF320" s="33" t="s">
        <v>367</v>
      </c>
      <c r="RRG320" s="33" t="s">
        <v>367</v>
      </c>
      <c r="RRH320" s="33" t="s">
        <v>367</v>
      </c>
      <c r="RRI320" s="33" t="s">
        <v>367</v>
      </c>
      <c r="RRJ320" s="33" t="s">
        <v>367</v>
      </c>
      <c r="RRK320" s="33" t="s">
        <v>367</v>
      </c>
      <c r="RRL320" s="33" t="s">
        <v>367</v>
      </c>
      <c r="RRM320" s="33" t="s">
        <v>367</v>
      </c>
      <c r="RRN320" s="33" t="s">
        <v>367</v>
      </c>
      <c r="RRO320" s="33" t="s">
        <v>367</v>
      </c>
      <c r="RRP320" s="33" t="s">
        <v>367</v>
      </c>
      <c r="RRQ320" s="33" t="s">
        <v>367</v>
      </c>
      <c r="RRR320" s="33" t="s">
        <v>367</v>
      </c>
      <c r="RRS320" s="33" t="s">
        <v>367</v>
      </c>
      <c r="RRT320" s="33" t="s">
        <v>367</v>
      </c>
      <c r="RRU320" s="33" t="s">
        <v>367</v>
      </c>
      <c r="RRV320" s="33" t="s">
        <v>367</v>
      </c>
      <c r="RRW320" s="33" t="s">
        <v>367</v>
      </c>
      <c r="RRX320" s="33" t="s">
        <v>367</v>
      </c>
      <c r="RRY320" s="33" t="s">
        <v>367</v>
      </c>
      <c r="RRZ320" s="33" t="s">
        <v>367</v>
      </c>
      <c r="RSA320" s="33" t="s">
        <v>367</v>
      </c>
      <c r="RSB320" s="33" t="s">
        <v>367</v>
      </c>
      <c r="RSC320" s="33" t="s">
        <v>367</v>
      </c>
      <c r="RSD320" s="33" t="s">
        <v>367</v>
      </c>
      <c r="RSE320" s="33" t="s">
        <v>367</v>
      </c>
      <c r="RSF320" s="33" t="s">
        <v>367</v>
      </c>
      <c r="RSG320" s="33" t="s">
        <v>367</v>
      </c>
      <c r="RSH320" s="33" t="s">
        <v>367</v>
      </c>
      <c r="RSI320" s="33" t="s">
        <v>367</v>
      </c>
      <c r="RSJ320" s="33" t="s">
        <v>367</v>
      </c>
      <c r="RSK320" s="33" t="s">
        <v>367</v>
      </c>
      <c r="RSL320" s="33" t="s">
        <v>367</v>
      </c>
      <c r="RSM320" s="33" t="s">
        <v>367</v>
      </c>
      <c r="RSN320" s="33" t="s">
        <v>367</v>
      </c>
      <c r="RSO320" s="33" t="s">
        <v>367</v>
      </c>
      <c r="RSP320" s="33" t="s">
        <v>367</v>
      </c>
      <c r="RSQ320" s="33" t="s">
        <v>367</v>
      </c>
      <c r="RSR320" s="33" t="s">
        <v>367</v>
      </c>
      <c r="RSS320" s="33" t="s">
        <v>367</v>
      </c>
      <c r="RST320" s="33" t="s">
        <v>367</v>
      </c>
      <c r="RSU320" s="33" t="s">
        <v>367</v>
      </c>
      <c r="RSV320" s="33" t="s">
        <v>367</v>
      </c>
      <c r="RSW320" s="33" t="s">
        <v>367</v>
      </c>
      <c r="RSX320" s="33" t="s">
        <v>367</v>
      </c>
      <c r="RSY320" s="33" t="s">
        <v>367</v>
      </c>
      <c r="RSZ320" s="33" t="s">
        <v>367</v>
      </c>
      <c r="RTA320" s="33" t="s">
        <v>367</v>
      </c>
      <c r="RTB320" s="33" t="s">
        <v>367</v>
      </c>
      <c r="RTC320" s="33" t="s">
        <v>367</v>
      </c>
      <c r="RTD320" s="33" t="s">
        <v>367</v>
      </c>
      <c r="RTE320" s="33" t="s">
        <v>367</v>
      </c>
      <c r="RTF320" s="33" t="s">
        <v>367</v>
      </c>
      <c r="RTG320" s="33" t="s">
        <v>367</v>
      </c>
      <c r="RTH320" s="33" t="s">
        <v>367</v>
      </c>
      <c r="RTI320" s="33" t="s">
        <v>367</v>
      </c>
      <c r="RTJ320" s="33" t="s">
        <v>367</v>
      </c>
      <c r="RTK320" s="33" t="s">
        <v>367</v>
      </c>
      <c r="RTL320" s="33" t="s">
        <v>367</v>
      </c>
      <c r="RTM320" s="33" t="s">
        <v>367</v>
      </c>
      <c r="RTN320" s="33" t="s">
        <v>367</v>
      </c>
      <c r="RTO320" s="33" t="s">
        <v>367</v>
      </c>
      <c r="RTP320" s="33" t="s">
        <v>367</v>
      </c>
      <c r="RTQ320" s="33" t="s">
        <v>367</v>
      </c>
      <c r="RTR320" s="33" t="s">
        <v>367</v>
      </c>
      <c r="RTS320" s="33" t="s">
        <v>367</v>
      </c>
      <c r="RTT320" s="33" t="s">
        <v>367</v>
      </c>
      <c r="RTU320" s="33" t="s">
        <v>367</v>
      </c>
      <c r="RTV320" s="33" t="s">
        <v>367</v>
      </c>
      <c r="RTW320" s="33" t="s">
        <v>367</v>
      </c>
      <c r="RTX320" s="33" t="s">
        <v>367</v>
      </c>
      <c r="RTY320" s="33" t="s">
        <v>367</v>
      </c>
      <c r="RTZ320" s="33" t="s">
        <v>367</v>
      </c>
      <c r="RUA320" s="33" t="s">
        <v>367</v>
      </c>
      <c r="RUB320" s="33" t="s">
        <v>367</v>
      </c>
      <c r="RUC320" s="33" t="s">
        <v>367</v>
      </c>
      <c r="RUD320" s="33" t="s">
        <v>367</v>
      </c>
      <c r="RUE320" s="33" t="s">
        <v>367</v>
      </c>
      <c r="RUF320" s="33" t="s">
        <v>367</v>
      </c>
      <c r="RUG320" s="33" t="s">
        <v>367</v>
      </c>
      <c r="RUH320" s="33" t="s">
        <v>367</v>
      </c>
      <c r="RUI320" s="33" t="s">
        <v>367</v>
      </c>
      <c r="RUJ320" s="33" t="s">
        <v>367</v>
      </c>
      <c r="RUK320" s="33" t="s">
        <v>367</v>
      </c>
      <c r="RUL320" s="33" t="s">
        <v>367</v>
      </c>
      <c r="RUM320" s="33" t="s">
        <v>367</v>
      </c>
      <c r="RUN320" s="33" t="s">
        <v>367</v>
      </c>
      <c r="RUO320" s="33" t="s">
        <v>367</v>
      </c>
      <c r="RUP320" s="33" t="s">
        <v>367</v>
      </c>
      <c r="RUQ320" s="33" t="s">
        <v>367</v>
      </c>
      <c r="RUR320" s="33" t="s">
        <v>367</v>
      </c>
      <c r="RUS320" s="33" t="s">
        <v>367</v>
      </c>
      <c r="RUT320" s="33" t="s">
        <v>367</v>
      </c>
      <c r="RUU320" s="33" t="s">
        <v>367</v>
      </c>
      <c r="RUV320" s="33" t="s">
        <v>367</v>
      </c>
      <c r="RUW320" s="33" t="s">
        <v>367</v>
      </c>
      <c r="RUX320" s="33" t="s">
        <v>367</v>
      </c>
      <c r="RUY320" s="33" t="s">
        <v>367</v>
      </c>
      <c r="RUZ320" s="33" t="s">
        <v>367</v>
      </c>
      <c r="RVA320" s="33" t="s">
        <v>367</v>
      </c>
      <c r="RVB320" s="33" t="s">
        <v>367</v>
      </c>
      <c r="RVC320" s="33" t="s">
        <v>367</v>
      </c>
      <c r="RVD320" s="33" t="s">
        <v>367</v>
      </c>
      <c r="RVE320" s="33" t="s">
        <v>367</v>
      </c>
      <c r="RVF320" s="33" t="s">
        <v>367</v>
      </c>
      <c r="RVG320" s="33" t="s">
        <v>367</v>
      </c>
      <c r="RVH320" s="33" t="s">
        <v>367</v>
      </c>
      <c r="RVI320" s="33" t="s">
        <v>367</v>
      </c>
      <c r="RVJ320" s="33" t="s">
        <v>367</v>
      </c>
      <c r="RVK320" s="33" t="s">
        <v>367</v>
      </c>
      <c r="RVL320" s="33" t="s">
        <v>367</v>
      </c>
      <c r="RVM320" s="33" t="s">
        <v>367</v>
      </c>
      <c r="RVN320" s="33" t="s">
        <v>367</v>
      </c>
      <c r="RVO320" s="33" t="s">
        <v>367</v>
      </c>
      <c r="RVP320" s="33" t="s">
        <v>367</v>
      </c>
      <c r="RVQ320" s="33" t="s">
        <v>367</v>
      </c>
      <c r="RVR320" s="33" t="s">
        <v>367</v>
      </c>
      <c r="RVS320" s="33" t="s">
        <v>367</v>
      </c>
      <c r="RVT320" s="33" t="s">
        <v>367</v>
      </c>
      <c r="RVU320" s="33" t="s">
        <v>367</v>
      </c>
      <c r="RVV320" s="33" t="s">
        <v>367</v>
      </c>
      <c r="RVW320" s="33" t="s">
        <v>367</v>
      </c>
      <c r="RVX320" s="33" t="s">
        <v>367</v>
      </c>
      <c r="RVY320" s="33" t="s">
        <v>367</v>
      </c>
      <c r="RVZ320" s="33" t="s">
        <v>367</v>
      </c>
      <c r="RWA320" s="33" t="s">
        <v>367</v>
      </c>
      <c r="RWB320" s="33" t="s">
        <v>367</v>
      </c>
      <c r="RWC320" s="33" t="s">
        <v>367</v>
      </c>
      <c r="RWD320" s="33" t="s">
        <v>367</v>
      </c>
      <c r="RWE320" s="33" t="s">
        <v>367</v>
      </c>
      <c r="RWF320" s="33" t="s">
        <v>367</v>
      </c>
      <c r="RWG320" s="33" t="s">
        <v>367</v>
      </c>
      <c r="RWH320" s="33" t="s">
        <v>367</v>
      </c>
      <c r="RWI320" s="33" t="s">
        <v>367</v>
      </c>
      <c r="RWJ320" s="33" t="s">
        <v>367</v>
      </c>
      <c r="RWK320" s="33" t="s">
        <v>367</v>
      </c>
      <c r="RWL320" s="33" t="s">
        <v>367</v>
      </c>
      <c r="RWM320" s="33" t="s">
        <v>367</v>
      </c>
      <c r="RWN320" s="33" t="s">
        <v>367</v>
      </c>
      <c r="RWO320" s="33" t="s">
        <v>367</v>
      </c>
      <c r="RWP320" s="33" t="s">
        <v>367</v>
      </c>
      <c r="RWQ320" s="33" t="s">
        <v>367</v>
      </c>
      <c r="RWR320" s="33" t="s">
        <v>367</v>
      </c>
      <c r="RWS320" s="33" t="s">
        <v>367</v>
      </c>
      <c r="RWT320" s="33" t="s">
        <v>367</v>
      </c>
      <c r="RWU320" s="33" t="s">
        <v>367</v>
      </c>
      <c r="RWV320" s="33" t="s">
        <v>367</v>
      </c>
      <c r="RWW320" s="33" t="s">
        <v>367</v>
      </c>
      <c r="RWX320" s="33" t="s">
        <v>367</v>
      </c>
      <c r="RWY320" s="33" t="s">
        <v>367</v>
      </c>
      <c r="RWZ320" s="33" t="s">
        <v>367</v>
      </c>
      <c r="RXA320" s="33" t="s">
        <v>367</v>
      </c>
      <c r="RXB320" s="33" t="s">
        <v>367</v>
      </c>
      <c r="RXC320" s="33" t="s">
        <v>367</v>
      </c>
      <c r="RXD320" s="33" t="s">
        <v>367</v>
      </c>
      <c r="RXE320" s="33" t="s">
        <v>367</v>
      </c>
      <c r="RXF320" s="33" t="s">
        <v>367</v>
      </c>
      <c r="RXG320" s="33" t="s">
        <v>367</v>
      </c>
      <c r="RXH320" s="33" t="s">
        <v>367</v>
      </c>
      <c r="RXI320" s="33" t="s">
        <v>367</v>
      </c>
      <c r="RXJ320" s="33" t="s">
        <v>367</v>
      </c>
      <c r="RXK320" s="33" t="s">
        <v>367</v>
      </c>
      <c r="RXL320" s="33" t="s">
        <v>367</v>
      </c>
      <c r="RXM320" s="33" t="s">
        <v>367</v>
      </c>
      <c r="RXN320" s="33" t="s">
        <v>367</v>
      </c>
      <c r="RXO320" s="33" t="s">
        <v>367</v>
      </c>
      <c r="RXP320" s="33" t="s">
        <v>367</v>
      </c>
      <c r="RXQ320" s="33" t="s">
        <v>367</v>
      </c>
      <c r="RXR320" s="33" t="s">
        <v>367</v>
      </c>
      <c r="RXS320" s="33" t="s">
        <v>367</v>
      </c>
      <c r="RXT320" s="33" t="s">
        <v>367</v>
      </c>
      <c r="RXU320" s="33" t="s">
        <v>367</v>
      </c>
      <c r="RXV320" s="33" t="s">
        <v>367</v>
      </c>
      <c r="RXW320" s="33" t="s">
        <v>367</v>
      </c>
      <c r="RXX320" s="33" t="s">
        <v>367</v>
      </c>
      <c r="RXY320" s="33" t="s">
        <v>367</v>
      </c>
      <c r="RXZ320" s="33" t="s">
        <v>367</v>
      </c>
      <c r="RYA320" s="33" t="s">
        <v>367</v>
      </c>
      <c r="RYB320" s="33" t="s">
        <v>367</v>
      </c>
      <c r="RYC320" s="33" t="s">
        <v>367</v>
      </c>
      <c r="RYD320" s="33" t="s">
        <v>367</v>
      </c>
      <c r="RYE320" s="33" t="s">
        <v>367</v>
      </c>
      <c r="RYF320" s="33" t="s">
        <v>367</v>
      </c>
      <c r="RYG320" s="33" t="s">
        <v>367</v>
      </c>
      <c r="RYH320" s="33" t="s">
        <v>367</v>
      </c>
      <c r="RYI320" s="33" t="s">
        <v>367</v>
      </c>
      <c r="RYJ320" s="33" t="s">
        <v>367</v>
      </c>
      <c r="RYK320" s="33" t="s">
        <v>367</v>
      </c>
      <c r="RYL320" s="33" t="s">
        <v>367</v>
      </c>
      <c r="RYM320" s="33" t="s">
        <v>367</v>
      </c>
      <c r="RYN320" s="33" t="s">
        <v>367</v>
      </c>
      <c r="RYO320" s="33" t="s">
        <v>367</v>
      </c>
      <c r="RYP320" s="33" t="s">
        <v>367</v>
      </c>
      <c r="RYQ320" s="33" t="s">
        <v>367</v>
      </c>
      <c r="RYR320" s="33" t="s">
        <v>367</v>
      </c>
      <c r="RYS320" s="33" t="s">
        <v>367</v>
      </c>
      <c r="RYT320" s="33" t="s">
        <v>367</v>
      </c>
      <c r="RYU320" s="33" t="s">
        <v>367</v>
      </c>
      <c r="RYV320" s="33" t="s">
        <v>367</v>
      </c>
      <c r="RYW320" s="33" t="s">
        <v>367</v>
      </c>
      <c r="RYX320" s="33" t="s">
        <v>367</v>
      </c>
      <c r="RYY320" s="33" t="s">
        <v>367</v>
      </c>
      <c r="RYZ320" s="33" t="s">
        <v>367</v>
      </c>
      <c r="RZA320" s="33" t="s">
        <v>367</v>
      </c>
      <c r="RZB320" s="33" t="s">
        <v>367</v>
      </c>
      <c r="RZC320" s="33" t="s">
        <v>367</v>
      </c>
      <c r="RZD320" s="33" t="s">
        <v>367</v>
      </c>
      <c r="RZE320" s="33" t="s">
        <v>367</v>
      </c>
      <c r="RZF320" s="33" t="s">
        <v>367</v>
      </c>
      <c r="RZG320" s="33" t="s">
        <v>367</v>
      </c>
      <c r="RZH320" s="33" t="s">
        <v>367</v>
      </c>
      <c r="RZI320" s="33" t="s">
        <v>367</v>
      </c>
      <c r="RZJ320" s="33" t="s">
        <v>367</v>
      </c>
      <c r="RZK320" s="33" t="s">
        <v>367</v>
      </c>
      <c r="RZL320" s="33" t="s">
        <v>367</v>
      </c>
      <c r="RZM320" s="33" t="s">
        <v>367</v>
      </c>
      <c r="RZN320" s="33" t="s">
        <v>367</v>
      </c>
      <c r="RZO320" s="33" t="s">
        <v>367</v>
      </c>
      <c r="RZP320" s="33" t="s">
        <v>367</v>
      </c>
      <c r="RZQ320" s="33" t="s">
        <v>367</v>
      </c>
      <c r="RZR320" s="33" t="s">
        <v>367</v>
      </c>
      <c r="RZS320" s="33" t="s">
        <v>367</v>
      </c>
      <c r="RZT320" s="33" t="s">
        <v>367</v>
      </c>
      <c r="RZU320" s="33" t="s">
        <v>367</v>
      </c>
      <c r="RZV320" s="33" t="s">
        <v>367</v>
      </c>
      <c r="RZW320" s="33" t="s">
        <v>367</v>
      </c>
      <c r="RZX320" s="33" t="s">
        <v>367</v>
      </c>
      <c r="RZY320" s="33" t="s">
        <v>367</v>
      </c>
      <c r="RZZ320" s="33" t="s">
        <v>367</v>
      </c>
      <c r="SAA320" s="33" t="s">
        <v>367</v>
      </c>
      <c r="SAB320" s="33" t="s">
        <v>367</v>
      </c>
      <c r="SAC320" s="33" t="s">
        <v>367</v>
      </c>
      <c r="SAD320" s="33" t="s">
        <v>367</v>
      </c>
      <c r="SAE320" s="33" t="s">
        <v>367</v>
      </c>
      <c r="SAF320" s="33" t="s">
        <v>367</v>
      </c>
      <c r="SAG320" s="33" t="s">
        <v>367</v>
      </c>
      <c r="SAH320" s="33" t="s">
        <v>367</v>
      </c>
      <c r="SAI320" s="33" t="s">
        <v>367</v>
      </c>
      <c r="SAJ320" s="33" t="s">
        <v>367</v>
      </c>
      <c r="SAK320" s="33" t="s">
        <v>367</v>
      </c>
      <c r="SAL320" s="33" t="s">
        <v>367</v>
      </c>
      <c r="SAM320" s="33" t="s">
        <v>367</v>
      </c>
      <c r="SAN320" s="33" t="s">
        <v>367</v>
      </c>
      <c r="SAO320" s="33" t="s">
        <v>367</v>
      </c>
      <c r="SAP320" s="33" t="s">
        <v>367</v>
      </c>
      <c r="SAQ320" s="33" t="s">
        <v>367</v>
      </c>
      <c r="SAR320" s="33" t="s">
        <v>367</v>
      </c>
      <c r="SAS320" s="33" t="s">
        <v>367</v>
      </c>
      <c r="SAT320" s="33" t="s">
        <v>367</v>
      </c>
      <c r="SAU320" s="33" t="s">
        <v>367</v>
      </c>
      <c r="SAV320" s="33" t="s">
        <v>367</v>
      </c>
      <c r="SAW320" s="33" t="s">
        <v>367</v>
      </c>
      <c r="SAX320" s="33" t="s">
        <v>367</v>
      </c>
      <c r="SAY320" s="33" t="s">
        <v>367</v>
      </c>
      <c r="SAZ320" s="33" t="s">
        <v>367</v>
      </c>
      <c r="SBA320" s="33" t="s">
        <v>367</v>
      </c>
      <c r="SBB320" s="33" t="s">
        <v>367</v>
      </c>
      <c r="SBC320" s="33" t="s">
        <v>367</v>
      </c>
      <c r="SBD320" s="33" t="s">
        <v>367</v>
      </c>
      <c r="SBE320" s="33" t="s">
        <v>367</v>
      </c>
      <c r="SBF320" s="33" t="s">
        <v>367</v>
      </c>
      <c r="SBG320" s="33" t="s">
        <v>367</v>
      </c>
      <c r="SBH320" s="33" t="s">
        <v>367</v>
      </c>
      <c r="SBI320" s="33" t="s">
        <v>367</v>
      </c>
      <c r="SBJ320" s="33" t="s">
        <v>367</v>
      </c>
      <c r="SBK320" s="33" t="s">
        <v>367</v>
      </c>
      <c r="SBL320" s="33" t="s">
        <v>367</v>
      </c>
      <c r="SBM320" s="33" t="s">
        <v>367</v>
      </c>
      <c r="SBN320" s="33" t="s">
        <v>367</v>
      </c>
      <c r="SBO320" s="33" t="s">
        <v>367</v>
      </c>
      <c r="SBP320" s="33" t="s">
        <v>367</v>
      </c>
      <c r="SBQ320" s="33" t="s">
        <v>367</v>
      </c>
      <c r="SBR320" s="33" t="s">
        <v>367</v>
      </c>
      <c r="SBS320" s="33" t="s">
        <v>367</v>
      </c>
      <c r="SBT320" s="33" t="s">
        <v>367</v>
      </c>
      <c r="SBU320" s="33" t="s">
        <v>367</v>
      </c>
      <c r="SBV320" s="33" t="s">
        <v>367</v>
      </c>
      <c r="SBW320" s="33" t="s">
        <v>367</v>
      </c>
      <c r="SBX320" s="33" t="s">
        <v>367</v>
      </c>
      <c r="SBY320" s="33" t="s">
        <v>367</v>
      </c>
      <c r="SBZ320" s="33" t="s">
        <v>367</v>
      </c>
      <c r="SCA320" s="33" t="s">
        <v>367</v>
      </c>
      <c r="SCB320" s="33" t="s">
        <v>367</v>
      </c>
      <c r="SCC320" s="33" t="s">
        <v>367</v>
      </c>
      <c r="SCD320" s="33" t="s">
        <v>367</v>
      </c>
      <c r="SCE320" s="33" t="s">
        <v>367</v>
      </c>
      <c r="SCF320" s="33" t="s">
        <v>367</v>
      </c>
      <c r="SCG320" s="33" t="s">
        <v>367</v>
      </c>
      <c r="SCH320" s="33" t="s">
        <v>367</v>
      </c>
      <c r="SCI320" s="33" t="s">
        <v>367</v>
      </c>
      <c r="SCJ320" s="33" t="s">
        <v>367</v>
      </c>
      <c r="SCK320" s="33" t="s">
        <v>367</v>
      </c>
      <c r="SCL320" s="33" t="s">
        <v>367</v>
      </c>
      <c r="SCM320" s="33" t="s">
        <v>367</v>
      </c>
      <c r="SCN320" s="33" t="s">
        <v>367</v>
      </c>
      <c r="SCO320" s="33" t="s">
        <v>367</v>
      </c>
      <c r="SCP320" s="33" t="s">
        <v>367</v>
      </c>
      <c r="SCQ320" s="33" t="s">
        <v>367</v>
      </c>
      <c r="SCR320" s="33" t="s">
        <v>367</v>
      </c>
      <c r="SCS320" s="33" t="s">
        <v>367</v>
      </c>
      <c r="SCT320" s="33" t="s">
        <v>367</v>
      </c>
      <c r="SCU320" s="33" t="s">
        <v>367</v>
      </c>
      <c r="SCV320" s="33" t="s">
        <v>367</v>
      </c>
      <c r="SCW320" s="33" t="s">
        <v>367</v>
      </c>
      <c r="SCX320" s="33" t="s">
        <v>367</v>
      </c>
      <c r="SCY320" s="33" t="s">
        <v>367</v>
      </c>
      <c r="SCZ320" s="33" t="s">
        <v>367</v>
      </c>
      <c r="SDA320" s="33" t="s">
        <v>367</v>
      </c>
      <c r="SDB320" s="33" t="s">
        <v>367</v>
      </c>
      <c r="SDC320" s="33" t="s">
        <v>367</v>
      </c>
      <c r="SDD320" s="33" t="s">
        <v>367</v>
      </c>
      <c r="SDE320" s="33" t="s">
        <v>367</v>
      </c>
      <c r="SDF320" s="33" t="s">
        <v>367</v>
      </c>
      <c r="SDG320" s="33" t="s">
        <v>367</v>
      </c>
      <c r="SDH320" s="33" t="s">
        <v>367</v>
      </c>
      <c r="SDI320" s="33" t="s">
        <v>367</v>
      </c>
      <c r="SDJ320" s="33" t="s">
        <v>367</v>
      </c>
      <c r="SDK320" s="33" t="s">
        <v>367</v>
      </c>
      <c r="SDL320" s="33" t="s">
        <v>367</v>
      </c>
      <c r="SDM320" s="33" t="s">
        <v>367</v>
      </c>
      <c r="SDN320" s="33" t="s">
        <v>367</v>
      </c>
      <c r="SDO320" s="33" t="s">
        <v>367</v>
      </c>
      <c r="SDP320" s="33" t="s">
        <v>367</v>
      </c>
      <c r="SDQ320" s="33" t="s">
        <v>367</v>
      </c>
      <c r="SDR320" s="33" t="s">
        <v>367</v>
      </c>
      <c r="SDS320" s="33" t="s">
        <v>367</v>
      </c>
      <c r="SDT320" s="33" t="s">
        <v>367</v>
      </c>
      <c r="SDU320" s="33" t="s">
        <v>367</v>
      </c>
      <c r="SDV320" s="33" t="s">
        <v>367</v>
      </c>
      <c r="SDW320" s="33" t="s">
        <v>367</v>
      </c>
      <c r="SDX320" s="33" t="s">
        <v>367</v>
      </c>
      <c r="SDY320" s="33" t="s">
        <v>367</v>
      </c>
      <c r="SDZ320" s="33" t="s">
        <v>367</v>
      </c>
      <c r="SEA320" s="33" t="s">
        <v>367</v>
      </c>
      <c r="SEB320" s="33" t="s">
        <v>367</v>
      </c>
      <c r="SEC320" s="33" t="s">
        <v>367</v>
      </c>
      <c r="SED320" s="33" t="s">
        <v>367</v>
      </c>
      <c r="SEE320" s="33" t="s">
        <v>367</v>
      </c>
      <c r="SEF320" s="33" t="s">
        <v>367</v>
      </c>
      <c r="SEG320" s="33" t="s">
        <v>367</v>
      </c>
      <c r="SEH320" s="33" t="s">
        <v>367</v>
      </c>
      <c r="SEI320" s="33" t="s">
        <v>367</v>
      </c>
      <c r="SEJ320" s="33" t="s">
        <v>367</v>
      </c>
      <c r="SEK320" s="33" t="s">
        <v>367</v>
      </c>
      <c r="SEL320" s="33" t="s">
        <v>367</v>
      </c>
      <c r="SEM320" s="33" t="s">
        <v>367</v>
      </c>
      <c r="SEN320" s="33" t="s">
        <v>367</v>
      </c>
      <c r="SEO320" s="33" t="s">
        <v>367</v>
      </c>
      <c r="SEP320" s="33" t="s">
        <v>367</v>
      </c>
      <c r="SEQ320" s="33" t="s">
        <v>367</v>
      </c>
      <c r="SER320" s="33" t="s">
        <v>367</v>
      </c>
      <c r="SES320" s="33" t="s">
        <v>367</v>
      </c>
      <c r="SET320" s="33" t="s">
        <v>367</v>
      </c>
      <c r="SEU320" s="33" t="s">
        <v>367</v>
      </c>
      <c r="SEV320" s="33" t="s">
        <v>367</v>
      </c>
      <c r="SEW320" s="33" t="s">
        <v>367</v>
      </c>
      <c r="SEX320" s="33" t="s">
        <v>367</v>
      </c>
      <c r="SEY320" s="33" t="s">
        <v>367</v>
      </c>
      <c r="SEZ320" s="33" t="s">
        <v>367</v>
      </c>
      <c r="SFA320" s="33" t="s">
        <v>367</v>
      </c>
      <c r="SFB320" s="33" t="s">
        <v>367</v>
      </c>
      <c r="SFC320" s="33" t="s">
        <v>367</v>
      </c>
      <c r="SFD320" s="33" t="s">
        <v>367</v>
      </c>
      <c r="SFE320" s="33" t="s">
        <v>367</v>
      </c>
      <c r="SFF320" s="33" t="s">
        <v>367</v>
      </c>
      <c r="SFG320" s="33" t="s">
        <v>367</v>
      </c>
      <c r="SFH320" s="33" t="s">
        <v>367</v>
      </c>
      <c r="SFI320" s="33" t="s">
        <v>367</v>
      </c>
      <c r="SFJ320" s="33" t="s">
        <v>367</v>
      </c>
      <c r="SFK320" s="33" t="s">
        <v>367</v>
      </c>
      <c r="SFL320" s="33" t="s">
        <v>367</v>
      </c>
      <c r="SFM320" s="33" t="s">
        <v>367</v>
      </c>
      <c r="SFN320" s="33" t="s">
        <v>367</v>
      </c>
      <c r="SFO320" s="33" t="s">
        <v>367</v>
      </c>
      <c r="SFP320" s="33" t="s">
        <v>367</v>
      </c>
      <c r="SFQ320" s="33" t="s">
        <v>367</v>
      </c>
      <c r="SFR320" s="33" t="s">
        <v>367</v>
      </c>
      <c r="SFS320" s="33" t="s">
        <v>367</v>
      </c>
      <c r="SFT320" s="33" t="s">
        <v>367</v>
      </c>
      <c r="SFU320" s="33" t="s">
        <v>367</v>
      </c>
      <c r="SFV320" s="33" t="s">
        <v>367</v>
      </c>
      <c r="SFW320" s="33" t="s">
        <v>367</v>
      </c>
      <c r="SFX320" s="33" t="s">
        <v>367</v>
      </c>
      <c r="SFY320" s="33" t="s">
        <v>367</v>
      </c>
      <c r="SFZ320" s="33" t="s">
        <v>367</v>
      </c>
      <c r="SGA320" s="33" t="s">
        <v>367</v>
      </c>
      <c r="SGB320" s="33" t="s">
        <v>367</v>
      </c>
      <c r="SGC320" s="33" t="s">
        <v>367</v>
      </c>
      <c r="SGD320" s="33" t="s">
        <v>367</v>
      </c>
      <c r="SGE320" s="33" t="s">
        <v>367</v>
      </c>
      <c r="SGF320" s="33" t="s">
        <v>367</v>
      </c>
      <c r="SGG320" s="33" t="s">
        <v>367</v>
      </c>
      <c r="SGH320" s="33" t="s">
        <v>367</v>
      </c>
      <c r="SGI320" s="33" t="s">
        <v>367</v>
      </c>
      <c r="SGJ320" s="33" t="s">
        <v>367</v>
      </c>
      <c r="SGK320" s="33" t="s">
        <v>367</v>
      </c>
      <c r="SGL320" s="33" t="s">
        <v>367</v>
      </c>
      <c r="SGM320" s="33" t="s">
        <v>367</v>
      </c>
      <c r="SGN320" s="33" t="s">
        <v>367</v>
      </c>
      <c r="SGO320" s="33" t="s">
        <v>367</v>
      </c>
      <c r="SGP320" s="33" t="s">
        <v>367</v>
      </c>
      <c r="SGQ320" s="33" t="s">
        <v>367</v>
      </c>
      <c r="SGR320" s="33" t="s">
        <v>367</v>
      </c>
      <c r="SGS320" s="33" t="s">
        <v>367</v>
      </c>
      <c r="SGT320" s="33" t="s">
        <v>367</v>
      </c>
      <c r="SGU320" s="33" t="s">
        <v>367</v>
      </c>
      <c r="SGV320" s="33" t="s">
        <v>367</v>
      </c>
      <c r="SGW320" s="33" t="s">
        <v>367</v>
      </c>
      <c r="SGX320" s="33" t="s">
        <v>367</v>
      </c>
      <c r="SGY320" s="33" t="s">
        <v>367</v>
      </c>
      <c r="SGZ320" s="33" t="s">
        <v>367</v>
      </c>
      <c r="SHA320" s="33" t="s">
        <v>367</v>
      </c>
      <c r="SHB320" s="33" t="s">
        <v>367</v>
      </c>
      <c r="SHC320" s="33" t="s">
        <v>367</v>
      </c>
      <c r="SHD320" s="33" t="s">
        <v>367</v>
      </c>
      <c r="SHE320" s="33" t="s">
        <v>367</v>
      </c>
      <c r="SHF320" s="33" t="s">
        <v>367</v>
      </c>
      <c r="SHG320" s="33" t="s">
        <v>367</v>
      </c>
      <c r="SHH320" s="33" t="s">
        <v>367</v>
      </c>
      <c r="SHI320" s="33" t="s">
        <v>367</v>
      </c>
      <c r="SHJ320" s="33" t="s">
        <v>367</v>
      </c>
      <c r="SHK320" s="33" t="s">
        <v>367</v>
      </c>
      <c r="SHL320" s="33" t="s">
        <v>367</v>
      </c>
      <c r="SHM320" s="33" t="s">
        <v>367</v>
      </c>
      <c r="SHN320" s="33" t="s">
        <v>367</v>
      </c>
      <c r="SHO320" s="33" t="s">
        <v>367</v>
      </c>
      <c r="SHP320" s="33" t="s">
        <v>367</v>
      </c>
      <c r="SHQ320" s="33" t="s">
        <v>367</v>
      </c>
      <c r="SHR320" s="33" t="s">
        <v>367</v>
      </c>
      <c r="SHS320" s="33" t="s">
        <v>367</v>
      </c>
      <c r="SHT320" s="33" t="s">
        <v>367</v>
      </c>
      <c r="SHU320" s="33" t="s">
        <v>367</v>
      </c>
      <c r="SHV320" s="33" t="s">
        <v>367</v>
      </c>
      <c r="SHW320" s="33" t="s">
        <v>367</v>
      </c>
      <c r="SHX320" s="33" t="s">
        <v>367</v>
      </c>
      <c r="SHY320" s="33" t="s">
        <v>367</v>
      </c>
      <c r="SHZ320" s="33" t="s">
        <v>367</v>
      </c>
      <c r="SIA320" s="33" t="s">
        <v>367</v>
      </c>
      <c r="SIB320" s="33" t="s">
        <v>367</v>
      </c>
      <c r="SIC320" s="33" t="s">
        <v>367</v>
      </c>
      <c r="SID320" s="33" t="s">
        <v>367</v>
      </c>
      <c r="SIE320" s="33" t="s">
        <v>367</v>
      </c>
      <c r="SIF320" s="33" t="s">
        <v>367</v>
      </c>
      <c r="SIG320" s="33" t="s">
        <v>367</v>
      </c>
      <c r="SIH320" s="33" t="s">
        <v>367</v>
      </c>
      <c r="SII320" s="33" t="s">
        <v>367</v>
      </c>
      <c r="SIJ320" s="33" t="s">
        <v>367</v>
      </c>
      <c r="SIK320" s="33" t="s">
        <v>367</v>
      </c>
      <c r="SIL320" s="33" t="s">
        <v>367</v>
      </c>
      <c r="SIM320" s="33" t="s">
        <v>367</v>
      </c>
      <c r="SIN320" s="33" t="s">
        <v>367</v>
      </c>
      <c r="SIO320" s="33" t="s">
        <v>367</v>
      </c>
      <c r="SIP320" s="33" t="s">
        <v>367</v>
      </c>
      <c r="SIQ320" s="33" t="s">
        <v>367</v>
      </c>
      <c r="SIR320" s="33" t="s">
        <v>367</v>
      </c>
      <c r="SIS320" s="33" t="s">
        <v>367</v>
      </c>
      <c r="SIT320" s="33" t="s">
        <v>367</v>
      </c>
      <c r="SIU320" s="33" t="s">
        <v>367</v>
      </c>
      <c r="SIV320" s="33" t="s">
        <v>367</v>
      </c>
      <c r="SIW320" s="33" t="s">
        <v>367</v>
      </c>
      <c r="SIX320" s="33" t="s">
        <v>367</v>
      </c>
      <c r="SIY320" s="33" t="s">
        <v>367</v>
      </c>
      <c r="SIZ320" s="33" t="s">
        <v>367</v>
      </c>
      <c r="SJA320" s="33" t="s">
        <v>367</v>
      </c>
      <c r="SJB320" s="33" t="s">
        <v>367</v>
      </c>
      <c r="SJC320" s="33" t="s">
        <v>367</v>
      </c>
      <c r="SJD320" s="33" t="s">
        <v>367</v>
      </c>
      <c r="SJE320" s="33" t="s">
        <v>367</v>
      </c>
      <c r="SJF320" s="33" t="s">
        <v>367</v>
      </c>
      <c r="SJG320" s="33" t="s">
        <v>367</v>
      </c>
      <c r="SJH320" s="33" t="s">
        <v>367</v>
      </c>
      <c r="SJI320" s="33" t="s">
        <v>367</v>
      </c>
      <c r="SJJ320" s="33" t="s">
        <v>367</v>
      </c>
      <c r="SJK320" s="33" t="s">
        <v>367</v>
      </c>
      <c r="SJL320" s="33" t="s">
        <v>367</v>
      </c>
      <c r="SJM320" s="33" t="s">
        <v>367</v>
      </c>
      <c r="SJN320" s="33" t="s">
        <v>367</v>
      </c>
      <c r="SJO320" s="33" t="s">
        <v>367</v>
      </c>
      <c r="SJP320" s="33" t="s">
        <v>367</v>
      </c>
      <c r="SJQ320" s="33" t="s">
        <v>367</v>
      </c>
      <c r="SJR320" s="33" t="s">
        <v>367</v>
      </c>
      <c r="SJS320" s="33" t="s">
        <v>367</v>
      </c>
      <c r="SJT320" s="33" t="s">
        <v>367</v>
      </c>
      <c r="SJU320" s="33" t="s">
        <v>367</v>
      </c>
      <c r="SJV320" s="33" t="s">
        <v>367</v>
      </c>
      <c r="SJW320" s="33" t="s">
        <v>367</v>
      </c>
      <c r="SJX320" s="33" t="s">
        <v>367</v>
      </c>
      <c r="SJY320" s="33" t="s">
        <v>367</v>
      </c>
      <c r="SJZ320" s="33" t="s">
        <v>367</v>
      </c>
      <c r="SKA320" s="33" t="s">
        <v>367</v>
      </c>
      <c r="SKB320" s="33" t="s">
        <v>367</v>
      </c>
      <c r="SKC320" s="33" t="s">
        <v>367</v>
      </c>
      <c r="SKD320" s="33" t="s">
        <v>367</v>
      </c>
      <c r="SKE320" s="33" t="s">
        <v>367</v>
      </c>
      <c r="SKF320" s="33" t="s">
        <v>367</v>
      </c>
      <c r="SKG320" s="33" t="s">
        <v>367</v>
      </c>
      <c r="SKH320" s="33" t="s">
        <v>367</v>
      </c>
      <c r="SKI320" s="33" t="s">
        <v>367</v>
      </c>
      <c r="SKJ320" s="33" t="s">
        <v>367</v>
      </c>
      <c r="SKK320" s="33" t="s">
        <v>367</v>
      </c>
      <c r="SKL320" s="33" t="s">
        <v>367</v>
      </c>
      <c r="SKM320" s="33" t="s">
        <v>367</v>
      </c>
      <c r="SKN320" s="33" t="s">
        <v>367</v>
      </c>
      <c r="SKO320" s="33" t="s">
        <v>367</v>
      </c>
      <c r="SKP320" s="33" t="s">
        <v>367</v>
      </c>
      <c r="SKQ320" s="33" t="s">
        <v>367</v>
      </c>
      <c r="SKR320" s="33" t="s">
        <v>367</v>
      </c>
      <c r="SKS320" s="33" t="s">
        <v>367</v>
      </c>
      <c r="SKT320" s="33" t="s">
        <v>367</v>
      </c>
      <c r="SKU320" s="33" t="s">
        <v>367</v>
      </c>
      <c r="SKV320" s="33" t="s">
        <v>367</v>
      </c>
      <c r="SKW320" s="33" t="s">
        <v>367</v>
      </c>
      <c r="SKX320" s="33" t="s">
        <v>367</v>
      </c>
      <c r="SKY320" s="33" t="s">
        <v>367</v>
      </c>
      <c r="SKZ320" s="33" t="s">
        <v>367</v>
      </c>
      <c r="SLA320" s="33" t="s">
        <v>367</v>
      </c>
      <c r="SLB320" s="33" t="s">
        <v>367</v>
      </c>
      <c r="SLC320" s="33" t="s">
        <v>367</v>
      </c>
      <c r="SLD320" s="33" t="s">
        <v>367</v>
      </c>
      <c r="SLE320" s="33" t="s">
        <v>367</v>
      </c>
      <c r="SLF320" s="33" t="s">
        <v>367</v>
      </c>
      <c r="SLG320" s="33" t="s">
        <v>367</v>
      </c>
      <c r="SLH320" s="33" t="s">
        <v>367</v>
      </c>
      <c r="SLI320" s="33" t="s">
        <v>367</v>
      </c>
      <c r="SLJ320" s="33" t="s">
        <v>367</v>
      </c>
      <c r="SLK320" s="33" t="s">
        <v>367</v>
      </c>
      <c r="SLL320" s="33" t="s">
        <v>367</v>
      </c>
      <c r="SLM320" s="33" t="s">
        <v>367</v>
      </c>
      <c r="SLN320" s="33" t="s">
        <v>367</v>
      </c>
      <c r="SLO320" s="33" t="s">
        <v>367</v>
      </c>
      <c r="SLP320" s="33" t="s">
        <v>367</v>
      </c>
      <c r="SLQ320" s="33" t="s">
        <v>367</v>
      </c>
      <c r="SLR320" s="33" t="s">
        <v>367</v>
      </c>
      <c r="SLS320" s="33" t="s">
        <v>367</v>
      </c>
      <c r="SLT320" s="33" t="s">
        <v>367</v>
      </c>
      <c r="SLU320" s="33" t="s">
        <v>367</v>
      </c>
      <c r="SLV320" s="33" t="s">
        <v>367</v>
      </c>
      <c r="SLW320" s="33" t="s">
        <v>367</v>
      </c>
      <c r="SLX320" s="33" t="s">
        <v>367</v>
      </c>
      <c r="SLY320" s="33" t="s">
        <v>367</v>
      </c>
      <c r="SLZ320" s="33" t="s">
        <v>367</v>
      </c>
      <c r="SMA320" s="33" t="s">
        <v>367</v>
      </c>
      <c r="SMB320" s="33" t="s">
        <v>367</v>
      </c>
      <c r="SMC320" s="33" t="s">
        <v>367</v>
      </c>
      <c r="SMD320" s="33" t="s">
        <v>367</v>
      </c>
      <c r="SME320" s="33" t="s">
        <v>367</v>
      </c>
      <c r="SMF320" s="33" t="s">
        <v>367</v>
      </c>
      <c r="SMG320" s="33" t="s">
        <v>367</v>
      </c>
      <c r="SMH320" s="33" t="s">
        <v>367</v>
      </c>
      <c r="SMI320" s="33" t="s">
        <v>367</v>
      </c>
      <c r="SMJ320" s="33" t="s">
        <v>367</v>
      </c>
      <c r="SMK320" s="33" t="s">
        <v>367</v>
      </c>
      <c r="SML320" s="33" t="s">
        <v>367</v>
      </c>
      <c r="SMM320" s="33" t="s">
        <v>367</v>
      </c>
      <c r="SMN320" s="33" t="s">
        <v>367</v>
      </c>
      <c r="SMO320" s="33" t="s">
        <v>367</v>
      </c>
      <c r="SMP320" s="33" t="s">
        <v>367</v>
      </c>
      <c r="SMQ320" s="33" t="s">
        <v>367</v>
      </c>
      <c r="SMR320" s="33" t="s">
        <v>367</v>
      </c>
      <c r="SMS320" s="33" t="s">
        <v>367</v>
      </c>
      <c r="SMT320" s="33" t="s">
        <v>367</v>
      </c>
      <c r="SMU320" s="33" t="s">
        <v>367</v>
      </c>
      <c r="SMV320" s="33" t="s">
        <v>367</v>
      </c>
      <c r="SMW320" s="33" t="s">
        <v>367</v>
      </c>
      <c r="SMX320" s="33" t="s">
        <v>367</v>
      </c>
      <c r="SMY320" s="33" t="s">
        <v>367</v>
      </c>
      <c r="SMZ320" s="33" t="s">
        <v>367</v>
      </c>
      <c r="SNA320" s="33" t="s">
        <v>367</v>
      </c>
      <c r="SNB320" s="33" t="s">
        <v>367</v>
      </c>
      <c r="SNC320" s="33" t="s">
        <v>367</v>
      </c>
      <c r="SND320" s="33" t="s">
        <v>367</v>
      </c>
      <c r="SNE320" s="33" t="s">
        <v>367</v>
      </c>
      <c r="SNF320" s="33" t="s">
        <v>367</v>
      </c>
      <c r="SNG320" s="33" t="s">
        <v>367</v>
      </c>
      <c r="SNH320" s="33" t="s">
        <v>367</v>
      </c>
      <c r="SNI320" s="33" t="s">
        <v>367</v>
      </c>
      <c r="SNJ320" s="33" t="s">
        <v>367</v>
      </c>
      <c r="SNK320" s="33" t="s">
        <v>367</v>
      </c>
      <c r="SNL320" s="33" t="s">
        <v>367</v>
      </c>
      <c r="SNM320" s="33" t="s">
        <v>367</v>
      </c>
      <c r="SNN320" s="33" t="s">
        <v>367</v>
      </c>
      <c r="SNO320" s="33" t="s">
        <v>367</v>
      </c>
      <c r="SNP320" s="33" t="s">
        <v>367</v>
      </c>
      <c r="SNQ320" s="33" t="s">
        <v>367</v>
      </c>
      <c r="SNR320" s="33" t="s">
        <v>367</v>
      </c>
      <c r="SNS320" s="33" t="s">
        <v>367</v>
      </c>
      <c r="SNT320" s="33" t="s">
        <v>367</v>
      </c>
      <c r="SNU320" s="33" t="s">
        <v>367</v>
      </c>
      <c r="SNV320" s="33" t="s">
        <v>367</v>
      </c>
      <c r="SNW320" s="33" t="s">
        <v>367</v>
      </c>
      <c r="SNX320" s="33" t="s">
        <v>367</v>
      </c>
      <c r="SNY320" s="33" t="s">
        <v>367</v>
      </c>
      <c r="SNZ320" s="33" t="s">
        <v>367</v>
      </c>
      <c r="SOA320" s="33" t="s">
        <v>367</v>
      </c>
      <c r="SOB320" s="33" t="s">
        <v>367</v>
      </c>
      <c r="SOC320" s="33" t="s">
        <v>367</v>
      </c>
      <c r="SOD320" s="33" t="s">
        <v>367</v>
      </c>
      <c r="SOE320" s="33" t="s">
        <v>367</v>
      </c>
      <c r="SOF320" s="33" t="s">
        <v>367</v>
      </c>
      <c r="SOG320" s="33" t="s">
        <v>367</v>
      </c>
      <c r="SOH320" s="33" t="s">
        <v>367</v>
      </c>
      <c r="SOI320" s="33" t="s">
        <v>367</v>
      </c>
      <c r="SOJ320" s="33" t="s">
        <v>367</v>
      </c>
      <c r="SOK320" s="33" t="s">
        <v>367</v>
      </c>
      <c r="SOL320" s="33" t="s">
        <v>367</v>
      </c>
      <c r="SOM320" s="33" t="s">
        <v>367</v>
      </c>
      <c r="SON320" s="33" t="s">
        <v>367</v>
      </c>
      <c r="SOO320" s="33" t="s">
        <v>367</v>
      </c>
      <c r="SOP320" s="33" t="s">
        <v>367</v>
      </c>
      <c r="SOQ320" s="33" t="s">
        <v>367</v>
      </c>
      <c r="SOR320" s="33" t="s">
        <v>367</v>
      </c>
      <c r="SOS320" s="33" t="s">
        <v>367</v>
      </c>
      <c r="SOT320" s="33" t="s">
        <v>367</v>
      </c>
      <c r="SOU320" s="33" t="s">
        <v>367</v>
      </c>
      <c r="SOV320" s="33" t="s">
        <v>367</v>
      </c>
      <c r="SOW320" s="33" t="s">
        <v>367</v>
      </c>
      <c r="SOX320" s="33" t="s">
        <v>367</v>
      </c>
      <c r="SOY320" s="33" t="s">
        <v>367</v>
      </c>
      <c r="SOZ320" s="33" t="s">
        <v>367</v>
      </c>
      <c r="SPA320" s="33" t="s">
        <v>367</v>
      </c>
      <c r="SPB320" s="33" t="s">
        <v>367</v>
      </c>
      <c r="SPC320" s="33" t="s">
        <v>367</v>
      </c>
      <c r="SPD320" s="33" t="s">
        <v>367</v>
      </c>
      <c r="SPE320" s="33" t="s">
        <v>367</v>
      </c>
      <c r="SPF320" s="33" t="s">
        <v>367</v>
      </c>
      <c r="SPG320" s="33" t="s">
        <v>367</v>
      </c>
      <c r="SPH320" s="33" t="s">
        <v>367</v>
      </c>
      <c r="SPI320" s="33" t="s">
        <v>367</v>
      </c>
      <c r="SPJ320" s="33" t="s">
        <v>367</v>
      </c>
      <c r="SPK320" s="33" t="s">
        <v>367</v>
      </c>
      <c r="SPL320" s="33" t="s">
        <v>367</v>
      </c>
      <c r="SPM320" s="33" t="s">
        <v>367</v>
      </c>
      <c r="SPN320" s="33" t="s">
        <v>367</v>
      </c>
      <c r="SPO320" s="33" t="s">
        <v>367</v>
      </c>
      <c r="SPP320" s="33" t="s">
        <v>367</v>
      </c>
      <c r="SPQ320" s="33" t="s">
        <v>367</v>
      </c>
      <c r="SPR320" s="33" t="s">
        <v>367</v>
      </c>
      <c r="SPS320" s="33" t="s">
        <v>367</v>
      </c>
      <c r="SPT320" s="33" t="s">
        <v>367</v>
      </c>
      <c r="SPU320" s="33" t="s">
        <v>367</v>
      </c>
      <c r="SPV320" s="33" t="s">
        <v>367</v>
      </c>
      <c r="SPW320" s="33" t="s">
        <v>367</v>
      </c>
      <c r="SPX320" s="33" t="s">
        <v>367</v>
      </c>
      <c r="SPY320" s="33" t="s">
        <v>367</v>
      </c>
      <c r="SPZ320" s="33" t="s">
        <v>367</v>
      </c>
      <c r="SQA320" s="33" t="s">
        <v>367</v>
      </c>
      <c r="SQB320" s="33" t="s">
        <v>367</v>
      </c>
      <c r="SQC320" s="33" t="s">
        <v>367</v>
      </c>
      <c r="SQD320" s="33" t="s">
        <v>367</v>
      </c>
      <c r="SQE320" s="33" t="s">
        <v>367</v>
      </c>
      <c r="SQF320" s="33" t="s">
        <v>367</v>
      </c>
      <c r="SQG320" s="33" t="s">
        <v>367</v>
      </c>
      <c r="SQH320" s="33" t="s">
        <v>367</v>
      </c>
      <c r="SQI320" s="33" t="s">
        <v>367</v>
      </c>
      <c r="SQJ320" s="33" t="s">
        <v>367</v>
      </c>
      <c r="SQK320" s="33" t="s">
        <v>367</v>
      </c>
      <c r="SQL320" s="33" t="s">
        <v>367</v>
      </c>
      <c r="SQM320" s="33" t="s">
        <v>367</v>
      </c>
      <c r="SQN320" s="33" t="s">
        <v>367</v>
      </c>
      <c r="SQO320" s="33" t="s">
        <v>367</v>
      </c>
      <c r="SQP320" s="33" t="s">
        <v>367</v>
      </c>
      <c r="SQQ320" s="33" t="s">
        <v>367</v>
      </c>
      <c r="SQR320" s="33" t="s">
        <v>367</v>
      </c>
      <c r="SQS320" s="33" t="s">
        <v>367</v>
      </c>
      <c r="SQT320" s="33" t="s">
        <v>367</v>
      </c>
      <c r="SQU320" s="33" t="s">
        <v>367</v>
      </c>
      <c r="SQV320" s="33" t="s">
        <v>367</v>
      </c>
      <c r="SQW320" s="33" t="s">
        <v>367</v>
      </c>
      <c r="SQX320" s="33" t="s">
        <v>367</v>
      </c>
      <c r="SQY320" s="33" t="s">
        <v>367</v>
      </c>
      <c r="SQZ320" s="33" t="s">
        <v>367</v>
      </c>
      <c r="SRA320" s="33" t="s">
        <v>367</v>
      </c>
      <c r="SRB320" s="33" t="s">
        <v>367</v>
      </c>
      <c r="SRC320" s="33" t="s">
        <v>367</v>
      </c>
      <c r="SRD320" s="33" t="s">
        <v>367</v>
      </c>
      <c r="SRE320" s="33" t="s">
        <v>367</v>
      </c>
      <c r="SRF320" s="33" t="s">
        <v>367</v>
      </c>
      <c r="SRG320" s="33" t="s">
        <v>367</v>
      </c>
      <c r="SRH320" s="33" t="s">
        <v>367</v>
      </c>
      <c r="SRI320" s="33" t="s">
        <v>367</v>
      </c>
      <c r="SRJ320" s="33" t="s">
        <v>367</v>
      </c>
      <c r="SRK320" s="33" t="s">
        <v>367</v>
      </c>
      <c r="SRL320" s="33" t="s">
        <v>367</v>
      </c>
      <c r="SRM320" s="33" t="s">
        <v>367</v>
      </c>
      <c r="SRN320" s="33" t="s">
        <v>367</v>
      </c>
      <c r="SRO320" s="33" t="s">
        <v>367</v>
      </c>
      <c r="SRP320" s="33" t="s">
        <v>367</v>
      </c>
      <c r="SRQ320" s="33" t="s">
        <v>367</v>
      </c>
      <c r="SRR320" s="33" t="s">
        <v>367</v>
      </c>
      <c r="SRS320" s="33" t="s">
        <v>367</v>
      </c>
      <c r="SRT320" s="33" t="s">
        <v>367</v>
      </c>
      <c r="SRU320" s="33" t="s">
        <v>367</v>
      </c>
      <c r="SRV320" s="33" t="s">
        <v>367</v>
      </c>
      <c r="SRW320" s="33" t="s">
        <v>367</v>
      </c>
      <c r="SRX320" s="33" t="s">
        <v>367</v>
      </c>
      <c r="SRY320" s="33" t="s">
        <v>367</v>
      </c>
      <c r="SRZ320" s="33" t="s">
        <v>367</v>
      </c>
      <c r="SSA320" s="33" t="s">
        <v>367</v>
      </c>
      <c r="SSB320" s="33" t="s">
        <v>367</v>
      </c>
      <c r="SSC320" s="33" t="s">
        <v>367</v>
      </c>
      <c r="SSD320" s="33" t="s">
        <v>367</v>
      </c>
      <c r="SSE320" s="33" t="s">
        <v>367</v>
      </c>
      <c r="SSF320" s="33" t="s">
        <v>367</v>
      </c>
      <c r="SSG320" s="33" t="s">
        <v>367</v>
      </c>
      <c r="SSH320" s="33" t="s">
        <v>367</v>
      </c>
      <c r="SSI320" s="33" t="s">
        <v>367</v>
      </c>
      <c r="SSJ320" s="33" t="s">
        <v>367</v>
      </c>
      <c r="SSK320" s="33" t="s">
        <v>367</v>
      </c>
      <c r="SSL320" s="33" t="s">
        <v>367</v>
      </c>
      <c r="SSM320" s="33" t="s">
        <v>367</v>
      </c>
      <c r="SSN320" s="33" t="s">
        <v>367</v>
      </c>
      <c r="SSO320" s="33" t="s">
        <v>367</v>
      </c>
      <c r="SSP320" s="33" t="s">
        <v>367</v>
      </c>
      <c r="SSQ320" s="33" t="s">
        <v>367</v>
      </c>
      <c r="SSR320" s="33" t="s">
        <v>367</v>
      </c>
      <c r="SSS320" s="33" t="s">
        <v>367</v>
      </c>
      <c r="SST320" s="33" t="s">
        <v>367</v>
      </c>
      <c r="SSU320" s="33" t="s">
        <v>367</v>
      </c>
      <c r="SSV320" s="33" t="s">
        <v>367</v>
      </c>
      <c r="SSW320" s="33" t="s">
        <v>367</v>
      </c>
      <c r="SSX320" s="33" t="s">
        <v>367</v>
      </c>
      <c r="SSY320" s="33" t="s">
        <v>367</v>
      </c>
      <c r="SSZ320" s="33" t="s">
        <v>367</v>
      </c>
      <c r="STA320" s="33" t="s">
        <v>367</v>
      </c>
      <c r="STB320" s="33" t="s">
        <v>367</v>
      </c>
      <c r="STC320" s="33" t="s">
        <v>367</v>
      </c>
      <c r="STD320" s="33" t="s">
        <v>367</v>
      </c>
      <c r="STE320" s="33" t="s">
        <v>367</v>
      </c>
      <c r="STF320" s="33" t="s">
        <v>367</v>
      </c>
      <c r="STG320" s="33" t="s">
        <v>367</v>
      </c>
      <c r="STH320" s="33" t="s">
        <v>367</v>
      </c>
      <c r="STI320" s="33" t="s">
        <v>367</v>
      </c>
      <c r="STJ320" s="33" t="s">
        <v>367</v>
      </c>
      <c r="STK320" s="33" t="s">
        <v>367</v>
      </c>
      <c r="STL320" s="33" t="s">
        <v>367</v>
      </c>
      <c r="STM320" s="33" t="s">
        <v>367</v>
      </c>
      <c r="STN320" s="33" t="s">
        <v>367</v>
      </c>
      <c r="STO320" s="33" t="s">
        <v>367</v>
      </c>
      <c r="STP320" s="33" t="s">
        <v>367</v>
      </c>
      <c r="STQ320" s="33" t="s">
        <v>367</v>
      </c>
      <c r="STR320" s="33" t="s">
        <v>367</v>
      </c>
      <c r="STS320" s="33" t="s">
        <v>367</v>
      </c>
      <c r="STT320" s="33" t="s">
        <v>367</v>
      </c>
      <c r="STU320" s="33" t="s">
        <v>367</v>
      </c>
      <c r="STV320" s="33" t="s">
        <v>367</v>
      </c>
      <c r="STW320" s="33" t="s">
        <v>367</v>
      </c>
      <c r="STX320" s="33" t="s">
        <v>367</v>
      </c>
      <c r="STY320" s="33" t="s">
        <v>367</v>
      </c>
      <c r="STZ320" s="33" t="s">
        <v>367</v>
      </c>
      <c r="SUA320" s="33" t="s">
        <v>367</v>
      </c>
      <c r="SUB320" s="33" t="s">
        <v>367</v>
      </c>
      <c r="SUC320" s="33" t="s">
        <v>367</v>
      </c>
      <c r="SUD320" s="33" t="s">
        <v>367</v>
      </c>
      <c r="SUE320" s="33" t="s">
        <v>367</v>
      </c>
      <c r="SUF320" s="33" t="s">
        <v>367</v>
      </c>
      <c r="SUG320" s="33" t="s">
        <v>367</v>
      </c>
      <c r="SUH320" s="33" t="s">
        <v>367</v>
      </c>
      <c r="SUI320" s="33" t="s">
        <v>367</v>
      </c>
      <c r="SUJ320" s="33" t="s">
        <v>367</v>
      </c>
      <c r="SUK320" s="33" t="s">
        <v>367</v>
      </c>
      <c r="SUL320" s="33" t="s">
        <v>367</v>
      </c>
      <c r="SUM320" s="33" t="s">
        <v>367</v>
      </c>
      <c r="SUN320" s="33" t="s">
        <v>367</v>
      </c>
      <c r="SUO320" s="33" t="s">
        <v>367</v>
      </c>
      <c r="SUP320" s="33" t="s">
        <v>367</v>
      </c>
      <c r="SUQ320" s="33" t="s">
        <v>367</v>
      </c>
      <c r="SUR320" s="33" t="s">
        <v>367</v>
      </c>
      <c r="SUS320" s="33" t="s">
        <v>367</v>
      </c>
      <c r="SUT320" s="33" t="s">
        <v>367</v>
      </c>
      <c r="SUU320" s="33" t="s">
        <v>367</v>
      </c>
      <c r="SUV320" s="33" t="s">
        <v>367</v>
      </c>
      <c r="SUW320" s="33" t="s">
        <v>367</v>
      </c>
      <c r="SUX320" s="33" t="s">
        <v>367</v>
      </c>
      <c r="SUY320" s="33" t="s">
        <v>367</v>
      </c>
      <c r="SUZ320" s="33" t="s">
        <v>367</v>
      </c>
      <c r="SVA320" s="33" t="s">
        <v>367</v>
      </c>
      <c r="SVB320" s="33" t="s">
        <v>367</v>
      </c>
      <c r="SVC320" s="33" t="s">
        <v>367</v>
      </c>
      <c r="SVD320" s="33" t="s">
        <v>367</v>
      </c>
      <c r="SVE320" s="33" t="s">
        <v>367</v>
      </c>
      <c r="SVF320" s="33" t="s">
        <v>367</v>
      </c>
      <c r="SVG320" s="33" t="s">
        <v>367</v>
      </c>
      <c r="SVH320" s="33" t="s">
        <v>367</v>
      </c>
      <c r="SVI320" s="33" t="s">
        <v>367</v>
      </c>
      <c r="SVJ320" s="33" t="s">
        <v>367</v>
      </c>
      <c r="SVK320" s="33" t="s">
        <v>367</v>
      </c>
      <c r="SVL320" s="33" t="s">
        <v>367</v>
      </c>
      <c r="SVM320" s="33" t="s">
        <v>367</v>
      </c>
      <c r="SVN320" s="33" t="s">
        <v>367</v>
      </c>
      <c r="SVO320" s="33" t="s">
        <v>367</v>
      </c>
      <c r="SVP320" s="33" t="s">
        <v>367</v>
      </c>
      <c r="SVQ320" s="33" t="s">
        <v>367</v>
      </c>
      <c r="SVR320" s="33" t="s">
        <v>367</v>
      </c>
      <c r="SVS320" s="33" t="s">
        <v>367</v>
      </c>
      <c r="SVT320" s="33" t="s">
        <v>367</v>
      </c>
      <c r="SVU320" s="33" t="s">
        <v>367</v>
      </c>
      <c r="SVV320" s="33" t="s">
        <v>367</v>
      </c>
      <c r="SVW320" s="33" t="s">
        <v>367</v>
      </c>
      <c r="SVX320" s="33" t="s">
        <v>367</v>
      </c>
      <c r="SVY320" s="33" t="s">
        <v>367</v>
      </c>
      <c r="SVZ320" s="33" t="s">
        <v>367</v>
      </c>
      <c r="SWA320" s="33" t="s">
        <v>367</v>
      </c>
      <c r="SWB320" s="33" t="s">
        <v>367</v>
      </c>
      <c r="SWC320" s="33" t="s">
        <v>367</v>
      </c>
      <c r="SWD320" s="33" t="s">
        <v>367</v>
      </c>
      <c r="SWE320" s="33" t="s">
        <v>367</v>
      </c>
      <c r="SWF320" s="33" t="s">
        <v>367</v>
      </c>
      <c r="SWG320" s="33" t="s">
        <v>367</v>
      </c>
      <c r="SWH320" s="33" t="s">
        <v>367</v>
      </c>
      <c r="SWI320" s="33" t="s">
        <v>367</v>
      </c>
      <c r="SWJ320" s="33" t="s">
        <v>367</v>
      </c>
      <c r="SWK320" s="33" t="s">
        <v>367</v>
      </c>
      <c r="SWL320" s="33" t="s">
        <v>367</v>
      </c>
      <c r="SWM320" s="33" t="s">
        <v>367</v>
      </c>
      <c r="SWN320" s="33" t="s">
        <v>367</v>
      </c>
      <c r="SWO320" s="33" t="s">
        <v>367</v>
      </c>
      <c r="SWP320" s="33" t="s">
        <v>367</v>
      </c>
      <c r="SWQ320" s="33" t="s">
        <v>367</v>
      </c>
      <c r="SWR320" s="33" t="s">
        <v>367</v>
      </c>
      <c r="SWS320" s="33" t="s">
        <v>367</v>
      </c>
      <c r="SWT320" s="33" t="s">
        <v>367</v>
      </c>
      <c r="SWU320" s="33" t="s">
        <v>367</v>
      </c>
      <c r="SWV320" s="33" t="s">
        <v>367</v>
      </c>
      <c r="SWW320" s="33" t="s">
        <v>367</v>
      </c>
      <c r="SWX320" s="33" t="s">
        <v>367</v>
      </c>
      <c r="SWY320" s="33" t="s">
        <v>367</v>
      </c>
      <c r="SWZ320" s="33" t="s">
        <v>367</v>
      </c>
      <c r="SXA320" s="33" t="s">
        <v>367</v>
      </c>
      <c r="SXB320" s="33" t="s">
        <v>367</v>
      </c>
      <c r="SXC320" s="33" t="s">
        <v>367</v>
      </c>
      <c r="SXD320" s="33" t="s">
        <v>367</v>
      </c>
      <c r="SXE320" s="33" t="s">
        <v>367</v>
      </c>
      <c r="SXF320" s="33" t="s">
        <v>367</v>
      </c>
      <c r="SXG320" s="33" t="s">
        <v>367</v>
      </c>
      <c r="SXH320" s="33" t="s">
        <v>367</v>
      </c>
      <c r="SXI320" s="33" t="s">
        <v>367</v>
      </c>
      <c r="SXJ320" s="33" t="s">
        <v>367</v>
      </c>
      <c r="SXK320" s="33" t="s">
        <v>367</v>
      </c>
      <c r="SXL320" s="33" t="s">
        <v>367</v>
      </c>
      <c r="SXM320" s="33" t="s">
        <v>367</v>
      </c>
      <c r="SXN320" s="33" t="s">
        <v>367</v>
      </c>
      <c r="SXO320" s="33" t="s">
        <v>367</v>
      </c>
      <c r="SXP320" s="33" t="s">
        <v>367</v>
      </c>
      <c r="SXQ320" s="33" t="s">
        <v>367</v>
      </c>
      <c r="SXR320" s="33" t="s">
        <v>367</v>
      </c>
      <c r="SXS320" s="33" t="s">
        <v>367</v>
      </c>
      <c r="SXT320" s="33" t="s">
        <v>367</v>
      </c>
      <c r="SXU320" s="33" t="s">
        <v>367</v>
      </c>
      <c r="SXV320" s="33" t="s">
        <v>367</v>
      </c>
      <c r="SXW320" s="33" t="s">
        <v>367</v>
      </c>
      <c r="SXX320" s="33" t="s">
        <v>367</v>
      </c>
      <c r="SXY320" s="33" t="s">
        <v>367</v>
      </c>
      <c r="SXZ320" s="33" t="s">
        <v>367</v>
      </c>
      <c r="SYA320" s="33" t="s">
        <v>367</v>
      </c>
      <c r="SYB320" s="33" t="s">
        <v>367</v>
      </c>
      <c r="SYC320" s="33" t="s">
        <v>367</v>
      </c>
      <c r="SYD320" s="33" t="s">
        <v>367</v>
      </c>
      <c r="SYE320" s="33" t="s">
        <v>367</v>
      </c>
      <c r="SYF320" s="33" t="s">
        <v>367</v>
      </c>
      <c r="SYG320" s="33" t="s">
        <v>367</v>
      </c>
      <c r="SYH320" s="33" t="s">
        <v>367</v>
      </c>
      <c r="SYI320" s="33" t="s">
        <v>367</v>
      </c>
      <c r="SYJ320" s="33" t="s">
        <v>367</v>
      </c>
      <c r="SYK320" s="33" t="s">
        <v>367</v>
      </c>
      <c r="SYL320" s="33" t="s">
        <v>367</v>
      </c>
      <c r="SYM320" s="33" t="s">
        <v>367</v>
      </c>
      <c r="SYN320" s="33" t="s">
        <v>367</v>
      </c>
      <c r="SYO320" s="33" t="s">
        <v>367</v>
      </c>
      <c r="SYP320" s="33" t="s">
        <v>367</v>
      </c>
      <c r="SYQ320" s="33" t="s">
        <v>367</v>
      </c>
      <c r="SYR320" s="33" t="s">
        <v>367</v>
      </c>
      <c r="SYS320" s="33" t="s">
        <v>367</v>
      </c>
      <c r="SYT320" s="33" t="s">
        <v>367</v>
      </c>
      <c r="SYU320" s="33" t="s">
        <v>367</v>
      </c>
      <c r="SYV320" s="33" t="s">
        <v>367</v>
      </c>
      <c r="SYW320" s="33" t="s">
        <v>367</v>
      </c>
      <c r="SYX320" s="33" t="s">
        <v>367</v>
      </c>
      <c r="SYY320" s="33" t="s">
        <v>367</v>
      </c>
      <c r="SYZ320" s="33" t="s">
        <v>367</v>
      </c>
      <c r="SZA320" s="33" t="s">
        <v>367</v>
      </c>
      <c r="SZB320" s="33" t="s">
        <v>367</v>
      </c>
      <c r="SZC320" s="33" t="s">
        <v>367</v>
      </c>
      <c r="SZD320" s="33" t="s">
        <v>367</v>
      </c>
      <c r="SZE320" s="33" t="s">
        <v>367</v>
      </c>
      <c r="SZF320" s="33" t="s">
        <v>367</v>
      </c>
      <c r="SZG320" s="33" t="s">
        <v>367</v>
      </c>
      <c r="SZH320" s="33" t="s">
        <v>367</v>
      </c>
      <c r="SZI320" s="33" t="s">
        <v>367</v>
      </c>
      <c r="SZJ320" s="33" t="s">
        <v>367</v>
      </c>
      <c r="SZK320" s="33" t="s">
        <v>367</v>
      </c>
      <c r="SZL320" s="33" t="s">
        <v>367</v>
      </c>
      <c r="SZM320" s="33" t="s">
        <v>367</v>
      </c>
      <c r="SZN320" s="33" t="s">
        <v>367</v>
      </c>
      <c r="SZO320" s="33" t="s">
        <v>367</v>
      </c>
      <c r="SZP320" s="33" t="s">
        <v>367</v>
      </c>
      <c r="SZQ320" s="33" t="s">
        <v>367</v>
      </c>
      <c r="SZR320" s="33" t="s">
        <v>367</v>
      </c>
      <c r="SZS320" s="33" t="s">
        <v>367</v>
      </c>
      <c r="SZT320" s="33" t="s">
        <v>367</v>
      </c>
      <c r="SZU320" s="33" t="s">
        <v>367</v>
      </c>
      <c r="SZV320" s="33" t="s">
        <v>367</v>
      </c>
      <c r="SZW320" s="33" t="s">
        <v>367</v>
      </c>
      <c r="SZX320" s="33" t="s">
        <v>367</v>
      </c>
      <c r="SZY320" s="33" t="s">
        <v>367</v>
      </c>
      <c r="SZZ320" s="33" t="s">
        <v>367</v>
      </c>
      <c r="TAA320" s="33" t="s">
        <v>367</v>
      </c>
      <c r="TAB320" s="33" t="s">
        <v>367</v>
      </c>
      <c r="TAC320" s="33" t="s">
        <v>367</v>
      </c>
      <c r="TAD320" s="33" t="s">
        <v>367</v>
      </c>
      <c r="TAE320" s="33" t="s">
        <v>367</v>
      </c>
      <c r="TAF320" s="33" t="s">
        <v>367</v>
      </c>
      <c r="TAG320" s="33" t="s">
        <v>367</v>
      </c>
      <c r="TAH320" s="33" t="s">
        <v>367</v>
      </c>
      <c r="TAI320" s="33" t="s">
        <v>367</v>
      </c>
      <c r="TAJ320" s="33" t="s">
        <v>367</v>
      </c>
      <c r="TAK320" s="33" t="s">
        <v>367</v>
      </c>
      <c r="TAL320" s="33" t="s">
        <v>367</v>
      </c>
      <c r="TAM320" s="33" t="s">
        <v>367</v>
      </c>
      <c r="TAN320" s="33" t="s">
        <v>367</v>
      </c>
      <c r="TAO320" s="33" t="s">
        <v>367</v>
      </c>
      <c r="TAP320" s="33" t="s">
        <v>367</v>
      </c>
      <c r="TAQ320" s="33" t="s">
        <v>367</v>
      </c>
      <c r="TAR320" s="33" t="s">
        <v>367</v>
      </c>
      <c r="TAS320" s="33" t="s">
        <v>367</v>
      </c>
      <c r="TAT320" s="33" t="s">
        <v>367</v>
      </c>
      <c r="TAU320" s="33" t="s">
        <v>367</v>
      </c>
      <c r="TAV320" s="33" t="s">
        <v>367</v>
      </c>
      <c r="TAW320" s="33" t="s">
        <v>367</v>
      </c>
      <c r="TAX320" s="33" t="s">
        <v>367</v>
      </c>
      <c r="TAY320" s="33" t="s">
        <v>367</v>
      </c>
      <c r="TAZ320" s="33" t="s">
        <v>367</v>
      </c>
      <c r="TBA320" s="33" t="s">
        <v>367</v>
      </c>
      <c r="TBB320" s="33" t="s">
        <v>367</v>
      </c>
      <c r="TBC320" s="33" t="s">
        <v>367</v>
      </c>
      <c r="TBD320" s="33" t="s">
        <v>367</v>
      </c>
      <c r="TBE320" s="33" t="s">
        <v>367</v>
      </c>
      <c r="TBF320" s="33" t="s">
        <v>367</v>
      </c>
      <c r="TBG320" s="33" t="s">
        <v>367</v>
      </c>
      <c r="TBH320" s="33" t="s">
        <v>367</v>
      </c>
      <c r="TBI320" s="33" t="s">
        <v>367</v>
      </c>
      <c r="TBJ320" s="33" t="s">
        <v>367</v>
      </c>
      <c r="TBK320" s="33" t="s">
        <v>367</v>
      </c>
      <c r="TBL320" s="33" t="s">
        <v>367</v>
      </c>
      <c r="TBM320" s="33" t="s">
        <v>367</v>
      </c>
      <c r="TBN320" s="33" t="s">
        <v>367</v>
      </c>
      <c r="TBO320" s="33" t="s">
        <v>367</v>
      </c>
      <c r="TBP320" s="33" t="s">
        <v>367</v>
      </c>
      <c r="TBQ320" s="33" t="s">
        <v>367</v>
      </c>
      <c r="TBR320" s="33" t="s">
        <v>367</v>
      </c>
      <c r="TBS320" s="33" t="s">
        <v>367</v>
      </c>
      <c r="TBT320" s="33" t="s">
        <v>367</v>
      </c>
      <c r="TBU320" s="33" t="s">
        <v>367</v>
      </c>
      <c r="TBV320" s="33" t="s">
        <v>367</v>
      </c>
      <c r="TBW320" s="33" t="s">
        <v>367</v>
      </c>
      <c r="TBX320" s="33" t="s">
        <v>367</v>
      </c>
      <c r="TBY320" s="33" t="s">
        <v>367</v>
      </c>
      <c r="TBZ320" s="33" t="s">
        <v>367</v>
      </c>
      <c r="TCA320" s="33" t="s">
        <v>367</v>
      </c>
      <c r="TCB320" s="33" t="s">
        <v>367</v>
      </c>
      <c r="TCC320" s="33" t="s">
        <v>367</v>
      </c>
      <c r="TCD320" s="33" t="s">
        <v>367</v>
      </c>
      <c r="TCE320" s="33" t="s">
        <v>367</v>
      </c>
      <c r="TCF320" s="33" t="s">
        <v>367</v>
      </c>
      <c r="TCG320" s="33" t="s">
        <v>367</v>
      </c>
      <c r="TCH320" s="33" t="s">
        <v>367</v>
      </c>
      <c r="TCI320" s="33" t="s">
        <v>367</v>
      </c>
      <c r="TCJ320" s="33" t="s">
        <v>367</v>
      </c>
      <c r="TCK320" s="33" t="s">
        <v>367</v>
      </c>
      <c r="TCL320" s="33" t="s">
        <v>367</v>
      </c>
      <c r="TCM320" s="33" t="s">
        <v>367</v>
      </c>
      <c r="TCN320" s="33" t="s">
        <v>367</v>
      </c>
      <c r="TCO320" s="33" t="s">
        <v>367</v>
      </c>
      <c r="TCP320" s="33" t="s">
        <v>367</v>
      </c>
      <c r="TCQ320" s="33" t="s">
        <v>367</v>
      </c>
      <c r="TCR320" s="33" t="s">
        <v>367</v>
      </c>
      <c r="TCS320" s="33" t="s">
        <v>367</v>
      </c>
      <c r="TCT320" s="33" t="s">
        <v>367</v>
      </c>
      <c r="TCU320" s="33" t="s">
        <v>367</v>
      </c>
      <c r="TCV320" s="33" t="s">
        <v>367</v>
      </c>
      <c r="TCW320" s="33" t="s">
        <v>367</v>
      </c>
      <c r="TCX320" s="33" t="s">
        <v>367</v>
      </c>
      <c r="TCY320" s="33" t="s">
        <v>367</v>
      </c>
      <c r="TCZ320" s="33" t="s">
        <v>367</v>
      </c>
      <c r="TDA320" s="33" t="s">
        <v>367</v>
      </c>
      <c r="TDB320" s="33" t="s">
        <v>367</v>
      </c>
      <c r="TDC320" s="33" t="s">
        <v>367</v>
      </c>
      <c r="TDD320" s="33" t="s">
        <v>367</v>
      </c>
      <c r="TDE320" s="33" t="s">
        <v>367</v>
      </c>
      <c r="TDF320" s="33" t="s">
        <v>367</v>
      </c>
      <c r="TDG320" s="33" t="s">
        <v>367</v>
      </c>
      <c r="TDH320" s="33" t="s">
        <v>367</v>
      </c>
      <c r="TDI320" s="33" t="s">
        <v>367</v>
      </c>
      <c r="TDJ320" s="33" t="s">
        <v>367</v>
      </c>
      <c r="TDK320" s="33" t="s">
        <v>367</v>
      </c>
      <c r="TDL320" s="33" t="s">
        <v>367</v>
      </c>
      <c r="TDM320" s="33" t="s">
        <v>367</v>
      </c>
      <c r="TDN320" s="33" t="s">
        <v>367</v>
      </c>
      <c r="TDO320" s="33" t="s">
        <v>367</v>
      </c>
      <c r="TDP320" s="33" t="s">
        <v>367</v>
      </c>
      <c r="TDQ320" s="33" t="s">
        <v>367</v>
      </c>
      <c r="TDR320" s="33" t="s">
        <v>367</v>
      </c>
      <c r="TDS320" s="33" t="s">
        <v>367</v>
      </c>
      <c r="TDT320" s="33" t="s">
        <v>367</v>
      </c>
      <c r="TDU320" s="33" t="s">
        <v>367</v>
      </c>
      <c r="TDV320" s="33" t="s">
        <v>367</v>
      </c>
      <c r="TDW320" s="33" t="s">
        <v>367</v>
      </c>
      <c r="TDX320" s="33" t="s">
        <v>367</v>
      </c>
      <c r="TDY320" s="33" t="s">
        <v>367</v>
      </c>
      <c r="TDZ320" s="33" t="s">
        <v>367</v>
      </c>
      <c r="TEA320" s="33" t="s">
        <v>367</v>
      </c>
      <c r="TEB320" s="33" t="s">
        <v>367</v>
      </c>
      <c r="TEC320" s="33" t="s">
        <v>367</v>
      </c>
      <c r="TED320" s="33" t="s">
        <v>367</v>
      </c>
      <c r="TEE320" s="33" t="s">
        <v>367</v>
      </c>
      <c r="TEF320" s="33" t="s">
        <v>367</v>
      </c>
      <c r="TEG320" s="33" t="s">
        <v>367</v>
      </c>
      <c r="TEH320" s="33" t="s">
        <v>367</v>
      </c>
      <c r="TEI320" s="33" t="s">
        <v>367</v>
      </c>
      <c r="TEJ320" s="33" t="s">
        <v>367</v>
      </c>
      <c r="TEK320" s="33" t="s">
        <v>367</v>
      </c>
      <c r="TEL320" s="33" t="s">
        <v>367</v>
      </c>
      <c r="TEM320" s="33" t="s">
        <v>367</v>
      </c>
      <c r="TEN320" s="33" t="s">
        <v>367</v>
      </c>
      <c r="TEO320" s="33" t="s">
        <v>367</v>
      </c>
      <c r="TEP320" s="33" t="s">
        <v>367</v>
      </c>
      <c r="TEQ320" s="33" t="s">
        <v>367</v>
      </c>
      <c r="TER320" s="33" t="s">
        <v>367</v>
      </c>
      <c r="TES320" s="33" t="s">
        <v>367</v>
      </c>
      <c r="TET320" s="33" t="s">
        <v>367</v>
      </c>
      <c r="TEU320" s="33" t="s">
        <v>367</v>
      </c>
      <c r="TEV320" s="33" t="s">
        <v>367</v>
      </c>
      <c r="TEW320" s="33" t="s">
        <v>367</v>
      </c>
      <c r="TEX320" s="33" t="s">
        <v>367</v>
      </c>
      <c r="TEY320" s="33" t="s">
        <v>367</v>
      </c>
      <c r="TEZ320" s="33" t="s">
        <v>367</v>
      </c>
      <c r="TFA320" s="33" t="s">
        <v>367</v>
      </c>
      <c r="TFB320" s="33" t="s">
        <v>367</v>
      </c>
      <c r="TFC320" s="33" t="s">
        <v>367</v>
      </c>
      <c r="TFD320" s="33" t="s">
        <v>367</v>
      </c>
      <c r="TFE320" s="33" t="s">
        <v>367</v>
      </c>
      <c r="TFF320" s="33" t="s">
        <v>367</v>
      </c>
      <c r="TFG320" s="33" t="s">
        <v>367</v>
      </c>
      <c r="TFH320" s="33" t="s">
        <v>367</v>
      </c>
      <c r="TFI320" s="33" t="s">
        <v>367</v>
      </c>
      <c r="TFJ320" s="33" t="s">
        <v>367</v>
      </c>
      <c r="TFK320" s="33" t="s">
        <v>367</v>
      </c>
      <c r="TFL320" s="33" t="s">
        <v>367</v>
      </c>
      <c r="TFM320" s="33" t="s">
        <v>367</v>
      </c>
      <c r="TFN320" s="33" t="s">
        <v>367</v>
      </c>
      <c r="TFO320" s="33" t="s">
        <v>367</v>
      </c>
      <c r="TFP320" s="33" t="s">
        <v>367</v>
      </c>
      <c r="TFQ320" s="33" t="s">
        <v>367</v>
      </c>
      <c r="TFR320" s="33" t="s">
        <v>367</v>
      </c>
      <c r="TFS320" s="33" t="s">
        <v>367</v>
      </c>
      <c r="TFT320" s="33" t="s">
        <v>367</v>
      </c>
      <c r="TFU320" s="33" t="s">
        <v>367</v>
      </c>
      <c r="TFV320" s="33" t="s">
        <v>367</v>
      </c>
      <c r="TFW320" s="33" t="s">
        <v>367</v>
      </c>
      <c r="TFX320" s="33" t="s">
        <v>367</v>
      </c>
      <c r="TFY320" s="33" t="s">
        <v>367</v>
      </c>
      <c r="TFZ320" s="33" t="s">
        <v>367</v>
      </c>
      <c r="TGA320" s="33" t="s">
        <v>367</v>
      </c>
      <c r="TGB320" s="33" t="s">
        <v>367</v>
      </c>
      <c r="TGC320" s="33" t="s">
        <v>367</v>
      </c>
      <c r="TGD320" s="33" t="s">
        <v>367</v>
      </c>
      <c r="TGE320" s="33" t="s">
        <v>367</v>
      </c>
      <c r="TGF320" s="33" t="s">
        <v>367</v>
      </c>
      <c r="TGG320" s="33" t="s">
        <v>367</v>
      </c>
      <c r="TGH320" s="33" t="s">
        <v>367</v>
      </c>
      <c r="TGI320" s="33" t="s">
        <v>367</v>
      </c>
      <c r="TGJ320" s="33" t="s">
        <v>367</v>
      </c>
      <c r="TGK320" s="33" t="s">
        <v>367</v>
      </c>
      <c r="TGL320" s="33" t="s">
        <v>367</v>
      </c>
      <c r="TGM320" s="33" t="s">
        <v>367</v>
      </c>
      <c r="TGN320" s="33" t="s">
        <v>367</v>
      </c>
      <c r="TGO320" s="33" t="s">
        <v>367</v>
      </c>
      <c r="TGP320" s="33" t="s">
        <v>367</v>
      </c>
      <c r="TGQ320" s="33" t="s">
        <v>367</v>
      </c>
      <c r="TGR320" s="33" t="s">
        <v>367</v>
      </c>
      <c r="TGS320" s="33" t="s">
        <v>367</v>
      </c>
      <c r="TGT320" s="33" t="s">
        <v>367</v>
      </c>
      <c r="TGU320" s="33" t="s">
        <v>367</v>
      </c>
      <c r="TGV320" s="33" t="s">
        <v>367</v>
      </c>
      <c r="TGW320" s="33" t="s">
        <v>367</v>
      </c>
      <c r="TGX320" s="33" t="s">
        <v>367</v>
      </c>
      <c r="TGY320" s="33" t="s">
        <v>367</v>
      </c>
      <c r="TGZ320" s="33" t="s">
        <v>367</v>
      </c>
      <c r="THA320" s="33" t="s">
        <v>367</v>
      </c>
      <c r="THB320" s="33" t="s">
        <v>367</v>
      </c>
      <c r="THC320" s="33" t="s">
        <v>367</v>
      </c>
      <c r="THD320" s="33" t="s">
        <v>367</v>
      </c>
      <c r="THE320" s="33" t="s">
        <v>367</v>
      </c>
      <c r="THF320" s="33" t="s">
        <v>367</v>
      </c>
      <c r="THG320" s="33" t="s">
        <v>367</v>
      </c>
      <c r="THH320" s="33" t="s">
        <v>367</v>
      </c>
      <c r="THI320" s="33" t="s">
        <v>367</v>
      </c>
      <c r="THJ320" s="33" t="s">
        <v>367</v>
      </c>
      <c r="THK320" s="33" t="s">
        <v>367</v>
      </c>
      <c r="THL320" s="33" t="s">
        <v>367</v>
      </c>
      <c r="THM320" s="33" t="s">
        <v>367</v>
      </c>
      <c r="THN320" s="33" t="s">
        <v>367</v>
      </c>
      <c r="THO320" s="33" t="s">
        <v>367</v>
      </c>
      <c r="THP320" s="33" t="s">
        <v>367</v>
      </c>
      <c r="THQ320" s="33" t="s">
        <v>367</v>
      </c>
      <c r="THR320" s="33" t="s">
        <v>367</v>
      </c>
      <c r="THS320" s="33" t="s">
        <v>367</v>
      </c>
      <c r="THT320" s="33" t="s">
        <v>367</v>
      </c>
      <c r="THU320" s="33" t="s">
        <v>367</v>
      </c>
      <c r="THV320" s="33" t="s">
        <v>367</v>
      </c>
      <c r="THW320" s="33" t="s">
        <v>367</v>
      </c>
      <c r="THX320" s="33" t="s">
        <v>367</v>
      </c>
      <c r="THY320" s="33" t="s">
        <v>367</v>
      </c>
      <c r="THZ320" s="33" t="s">
        <v>367</v>
      </c>
      <c r="TIA320" s="33" t="s">
        <v>367</v>
      </c>
      <c r="TIB320" s="33" t="s">
        <v>367</v>
      </c>
      <c r="TIC320" s="33" t="s">
        <v>367</v>
      </c>
      <c r="TID320" s="33" t="s">
        <v>367</v>
      </c>
      <c r="TIE320" s="33" t="s">
        <v>367</v>
      </c>
      <c r="TIF320" s="33" t="s">
        <v>367</v>
      </c>
      <c r="TIG320" s="33" t="s">
        <v>367</v>
      </c>
      <c r="TIH320" s="33" t="s">
        <v>367</v>
      </c>
      <c r="TII320" s="33" t="s">
        <v>367</v>
      </c>
      <c r="TIJ320" s="33" t="s">
        <v>367</v>
      </c>
      <c r="TIK320" s="33" t="s">
        <v>367</v>
      </c>
      <c r="TIL320" s="33" t="s">
        <v>367</v>
      </c>
      <c r="TIM320" s="33" t="s">
        <v>367</v>
      </c>
      <c r="TIN320" s="33" t="s">
        <v>367</v>
      </c>
      <c r="TIO320" s="33" t="s">
        <v>367</v>
      </c>
      <c r="TIP320" s="33" t="s">
        <v>367</v>
      </c>
      <c r="TIQ320" s="33" t="s">
        <v>367</v>
      </c>
      <c r="TIR320" s="33" t="s">
        <v>367</v>
      </c>
      <c r="TIS320" s="33" t="s">
        <v>367</v>
      </c>
      <c r="TIT320" s="33" t="s">
        <v>367</v>
      </c>
      <c r="TIU320" s="33" t="s">
        <v>367</v>
      </c>
      <c r="TIV320" s="33" t="s">
        <v>367</v>
      </c>
      <c r="TIW320" s="33" t="s">
        <v>367</v>
      </c>
      <c r="TIX320" s="33" t="s">
        <v>367</v>
      </c>
      <c r="TIY320" s="33" t="s">
        <v>367</v>
      </c>
      <c r="TIZ320" s="33" t="s">
        <v>367</v>
      </c>
      <c r="TJA320" s="33" t="s">
        <v>367</v>
      </c>
      <c r="TJB320" s="33" t="s">
        <v>367</v>
      </c>
      <c r="TJC320" s="33" t="s">
        <v>367</v>
      </c>
      <c r="TJD320" s="33" t="s">
        <v>367</v>
      </c>
      <c r="TJE320" s="33" t="s">
        <v>367</v>
      </c>
      <c r="TJF320" s="33" t="s">
        <v>367</v>
      </c>
      <c r="TJG320" s="33" t="s">
        <v>367</v>
      </c>
      <c r="TJH320" s="33" t="s">
        <v>367</v>
      </c>
      <c r="TJI320" s="33" t="s">
        <v>367</v>
      </c>
      <c r="TJJ320" s="33" t="s">
        <v>367</v>
      </c>
      <c r="TJK320" s="33" t="s">
        <v>367</v>
      </c>
      <c r="TJL320" s="33" t="s">
        <v>367</v>
      </c>
      <c r="TJM320" s="33" t="s">
        <v>367</v>
      </c>
      <c r="TJN320" s="33" t="s">
        <v>367</v>
      </c>
      <c r="TJO320" s="33" t="s">
        <v>367</v>
      </c>
      <c r="TJP320" s="33" t="s">
        <v>367</v>
      </c>
      <c r="TJQ320" s="33" t="s">
        <v>367</v>
      </c>
      <c r="TJR320" s="33" t="s">
        <v>367</v>
      </c>
      <c r="TJS320" s="33" t="s">
        <v>367</v>
      </c>
      <c r="TJT320" s="33" t="s">
        <v>367</v>
      </c>
      <c r="TJU320" s="33" t="s">
        <v>367</v>
      </c>
      <c r="TJV320" s="33" t="s">
        <v>367</v>
      </c>
      <c r="TJW320" s="33" t="s">
        <v>367</v>
      </c>
      <c r="TJX320" s="33" t="s">
        <v>367</v>
      </c>
      <c r="TJY320" s="33" t="s">
        <v>367</v>
      </c>
      <c r="TJZ320" s="33" t="s">
        <v>367</v>
      </c>
      <c r="TKA320" s="33" t="s">
        <v>367</v>
      </c>
      <c r="TKB320" s="33" t="s">
        <v>367</v>
      </c>
      <c r="TKC320" s="33" t="s">
        <v>367</v>
      </c>
      <c r="TKD320" s="33" t="s">
        <v>367</v>
      </c>
      <c r="TKE320" s="33" t="s">
        <v>367</v>
      </c>
      <c r="TKF320" s="33" t="s">
        <v>367</v>
      </c>
      <c r="TKG320" s="33" t="s">
        <v>367</v>
      </c>
      <c r="TKH320" s="33" t="s">
        <v>367</v>
      </c>
      <c r="TKI320" s="33" t="s">
        <v>367</v>
      </c>
      <c r="TKJ320" s="33" t="s">
        <v>367</v>
      </c>
      <c r="TKK320" s="33" t="s">
        <v>367</v>
      </c>
      <c r="TKL320" s="33" t="s">
        <v>367</v>
      </c>
      <c r="TKM320" s="33" t="s">
        <v>367</v>
      </c>
      <c r="TKN320" s="33" t="s">
        <v>367</v>
      </c>
      <c r="TKO320" s="33" t="s">
        <v>367</v>
      </c>
      <c r="TKP320" s="33" t="s">
        <v>367</v>
      </c>
      <c r="TKQ320" s="33" t="s">
        <v>367</v>
      </c>
      <c r="TKR320" s="33" t="s">
        <v>367</v>
      </c>
      <c r="TKS320" s="33" t="s">
        <v>367</v>
      </c>
      <c r="TKT320" s="33" t="s">
        <v>367</v>
      </c>
      <c r="TKU320" s="33" t="s">
        <v>367</v>
      </c>
      <c r="TKV320" s="33" t="s">
        <v>367</v>
      </c>
      <c r="TKW320" s="33" t="s">
        <v>367</v>
      </c>
      <c r="TKX320" s="33" t="s">
        <v>367</v>
      </c>
      <c r="TKY320" s="33" t="s">
        <v>367</v>
      </c>
      <c r="TKZ320" s="33" t="s">
        <v>367</v>
      </c>
      <c r="TLA320" s="33" t="s">
        <v>367</v>
      </c>
      <c r="TLB320" s="33" t="s">
        <v>367</v>
      </c>
      <c r="TLC320" s="33" t="s">
        <v>367</v>
      </c>
      <c r="TLD320" s="33" t="s">
        <v>367</v>
      </c>
      <c r="TLE320" s="33" t="s">
        <v>367</v>
      </c>
      <c r="TLF320" s="33" t="s">
        <v>367</v>
      </c>
      <c r="TLG320" s="33" t="s">
        <v>367</v>
      </c>
      <c r="TLH320" s="33" t="s">
        <v>367</v>
      </c>
      <c r="TLI320" s="33" t="s">
        <v>367</v>
      </c>
      <c r="TLJ320" s="33" t="s">
        <v>367</v>
      </c>
      <c r="TLK320" s="33" t="s">
        <v>367</v>
      </c>
      <c r="TLL320" s="33" t="s">
        <v>367</v>
      </c>
      <c r="TLM320" s="33" t="s">
        <v>367</v>
      </c>
      <c r="TLN320" s="33" t="s">
        <v>367</v>
      </c>
      <c r="TLO320" s="33" t="s">
        <v>367</v>
      </c>
      <c r="TLP320" s="33" t="s">
        <v>367</v>
      </c>
      <c r="TLQ320" s="33" t="s">
        <v>367</v>
      </c>
      <c r="TLR320" s="33" t="s">
        <v>367</v>
      </c>
      <c r="TLS320" s="33" t="s">
        <v>367</v>
      </c>
      <c r="TLT320" s="33" t="s">
        <v>367</v>
      </c>
      <c r="TLU320" s="33" t="s">
        <v>367</v>
      </c>
      <c r="TLV320" s="33" t="s">
        <v>367</v>
      </c>
      <c r="TLW320" s="33" t="s">
        <v>367</v>
      </c>
      <c r="TLX320" s="33" t="s">
        <v>367</v>
      </c>
      <c r="TLY320" s="33" t="s">
        <v>367</v>
      </c>
      <c r="TLZ320" s="33" t="s">
        <v>367</v>
      </c>
      <c r="TMA320" s="33" t="s">
        <v>367</v>
      </c>
      <c r="TMB320" s="33" t="s">
        <v>367</v>
      </c>
      <c r="TMC320" s="33" t="s">
        <v>367</v>
      </c>
      <c r="TMD320" s="33" t="s">
        <v>367</v>
      </c>
      <c r="TME320" s="33" t="s">
        <v>367</v>
      </c>
      <c r="TMF320" s="33" t="s">
        <v>367</v>
      </c>
      <c r="TMG320" s="33" t="s">
        <v>367</v>
      </c>
      <c r="TMH320" s="33" t="s">
        <v>367</v>
      </c>
      <c r="TMI320" s="33" t="s">
        <v>367</v>
      </c>
      <c r="TMJ320" s="33" t="s">
        <v>367</v>
      </c>
      <c r="TMK320" s="33" t="s">
        <v>367</v>
      </c>
      <c r="TML320" s="33" t="s">
        <v>367</v>
      </c>
      <c r="TMM320" s="33" t="s">
        <v>367</v>
      </c>
      <c r="TMN320" s="33" t="s">
        <v>367</v>
      </c>
      <c r="TMO320" s="33" t="s">
        <v>367</v>
      </c>
      <c r="TMP320" s="33" t="s">
        <v>367</v>
      </c>
      <c r="TMQ320" s="33" t="s">
        <v>367</v>
      </c>
      <c r="TMR320" s="33" t="s">
        <v>367</v>
      </c>
      <c r="TMS320" s="33" t="s">
        <v>367</v>
      </c>
      <c r="TMT320" s="33" t="s">
        <v>367</v>
      </c>
      <c r="TMU320" s="33" t="s">
        <v>367</v>
      </c>
      <c r="TMV320" s="33" t="s">
        <v>367</v>
      </c>
      <c r="TMW320" s="33" t="s">
        <v>367</v>
      </c>
      <c r="TMX320" s="33" t="s">
        <v>367</v>
      </c>
      <c r="TMY320" s="33" t="s">
        <v>367</v>
      </c>
      <c r="TMZ320" s="33" t="s">
        <v>367</v>
      </c>
      <c r="TNA320" s="33" t="s">
        <v>367</v>
      </c>
      <c r="TNB320" s="33" t="s">
        <v>367</v>
      </c>
      <c r="TNC320" s="33" t="s">
        <v>367</v>
      </c>
      <c r="TND320" s="33" t="s">
        <v>367</v>
      </c>
      <c r="TNE320" s="33" t="s">
        <v>367</v>
      </c>
      <c r="TNF320" s="33" t="s">
        <v>367</v>
      </c>
      <c r="TNG320" s="33" t="s">
        <v>367</v>
      </c>
      <c r="TNH320" s="33" t="s">
        <v>367</v>
      </c>
      <c r="TNI320" s="33" t="s">
        <v>367</v>
      </c>
      <c r="TNJ320" s="33" t="s">
        <v>367</v>
      </c>
      <c r="TNK320" s="33" t="s">
        <v>367</v>
      </c>
      <c r="TNL320" s="33" t="s">
        <v>367</v>
      </c>
      <c r="TNM320" s="33" t="s">
        <v>367</v>
      </c>
      <c r="TNN320" s="33" t="s">
        <v>367</v>
      </c>
      <c r="TNO320" s="33" t="s">
        <v>367</v>
      </c>
      <c r="TNP320" s="33" t="s">
        <v>367</v>
      </c>
      <c r="TNQ320" s="33" t="s">
        <v>367</v>
      </c>
      <c r="TNR320" s="33" t="s">
        <v>367</v>
      </c>
      <c r="TNS320" s="33" t="s">
        <v>367</v>
      </c>
      <c r="TNT320" s="33" t="s">
        <v>367</v>
      </c>
      <c r="TNU320" s="33" t="s">
        <v>367</v>
      </c>
      <c r="TNV320" s="33" t="s">
        <v>367</v>
      </c>
      <c r="TNW320" s="33" t="s">
        <v>367</v>
      </c>
      <c r="TNX320" s="33" t="s">
        <v>367</v>
      </c>
      <c r="TNY320" s="33" t="s">
        <v>367</v>
      </c>
      <c r="TNZ320" s="33" t="s">
        <v>367</v>
      </c>
      <c r="TOA320" s="33" t="s">
        <v>367</v>
      </c>
      <c r="TOB320" s="33" t="s">
        <v>367</v>
      </c>
      <c r="TOC320" s="33" t="s">
        <v>367</v>
      </c>
      <c r="TOD320" s="33" t="s">
        <v>367</v>
      </c>
      <c r="TOE320" s="33" t="s">
        <v>367</v>
      </c>
      <c r="TOF320" s="33" t="s">
        <v>367</v>
      </c>
      <c r="TOG320" s="33" t="s">
        <v>367</v>
      </c>
      <c r="TOH320" s="33" t="s">
        <v>367</v>
      </c>
      <c r="TOI320" s="33" t="s">
        <v>367</v>
      </c>
      <c r="TOJ320" s="33" t="s">
        <v>367</v>
      </c>
      <c r="TOK320" s="33" t="s">
        <v>367</v>
      </c>
      <c r="TOL320" s="33" t="s">
        <v>367</v>
      </c>
      <c r="TOM320" s="33" t="s">
        <v>367</v>
      </c>
      <c r="TON320" s="33" t="s">
        <v>367</v>
      </c>
      <c r="TOO320" s="33" t="s">
        <v>367</v>
      </c>
      <c r="TOP320" s="33" t="s">
        <v>367</v>
      </c>
      <c r="TOQ320" s="33" t="s">
        <v>367</v>
      </c>
      <c r="TOR320" s="33" t="s">
        <v>367</v>
      </c>
      <c r="TOS320" s="33" t="s">
        <v>367</v>
      </c>
      <c r="TOT320" s="33" t="s">
        <v>367</v>
      </c>
      <c r="TOU320" s="33" t="s">
        <v>367</v>
      </c>
      <c r="TOV320" s="33" t="s">
        <v>367</v>
      </c>
      <c r="TOW320" s="33" t="s">
        <v>367</v>
      </c>
      <c r="TOX320" s="33" t="s">
        <v>367</v>
      </c>
      <c r="TOY320" s="33" t="s">
        <v>367</v>
      </c>
      <c r="TOZ320" s="33" t="s">
        <v>367</v>
      </c>
      <c r="TPA320" s="33" t="s">
        <v>367</v>
      </c>
      <c r="TPB320" s="33" t="s">
        <v>367</v>
      </c>
      <c r="TPC320" s="33" t="s">
        <v>367</v>
      </c>
      <c r="TPD320" s="33" t="s">
        <v>367</v>
      </c>
      <c r="TPE320" s="33" t="s">
        <v>367</v>
      </c>
      <c r="TPF320" s="33" t="s">
        <v>367</v>
      </c>
      <c r="TPG320" s="33" t="s">
        <v>367</v>
      </c>
      <c r="TPH320" s="33" t="s">
        <v>367</v>
      </c>
      <c r="TPI320" s="33" t="s">
        <v>367</v>
      </c>
      <c r="TPJ320" s="33" t="s">
        <v>367</v>
      </c>
      <c r="TPK320" s="33" t="s">
        <v>367</v>
      </c>
      <c r="TPL320" s="33" t="s">
        <v>367</v>
      </c>
      <c r="TPM320" s="33" t="s">
        <v>367</v>
      </c>
      <c r="TPN320" s="33" t="s">
        <v>367</v>
      </c>
      <c r="TPO320" s="33" t="s">
        <v>367</v>
      </c>
      <c r="TPP320" s="33" t="s">
        <v>367</v>
      </c>
      <c r="TPQ320" s="33" t="s">
        <v>367</v>
      </c>
      <c r="TPR320" s="33" t="s">
        <v>367</v>
      </c>
      <c r="TPS320" s="33" t="s">
        <v>367</v>
      </c>
      <c r="TPT320" s="33" t="s">
        <v>367</v>
      </c>
      <c r="TPU320" s="33" t="s">
        <v>367</v>
      </c>
      <c r="TPV320" s="33" t="s">
        <v>367</v>
      </c>
      <c r="TPW320" s="33" t="s">
        <v>367</v>
      </c>
      <c r="TPX320" s="33" t="s">
        <v>367</v>
      </c>
      <c r="TPY320" s="33" t="s">
        <v>367</v>
      </c>
      <c r="TPZ320" s="33" t="s">
        <v>367</v>
      </c>
      <c r="TQA320" s="33" t="s">
        <v>367</v>
      </c>
      <c r="TQB320" s="33" t="s">
        <v>367</v>
      </c>
      <c r="TQC320" s="33" t="s">
        <v>367</v>
      </c>
      <c r="TQD320" s="33" t="s">
        <v>367</v>
      </c>
      <c r="TQE320" s="33" t="s">
        <v>367</v>
      </c>
      <c r="TQF320" s="33" t="s">
        <v>367</v>
      </c>
      <c r="TQG320" s="33" t="s">
        <v>367</v>
      </c>
      <c r="TQH320" s="33" t="s">
        <v>367</v>
      </c>
      <c r="TQI320" s="33" t="s">
        <v>367</v>
      </c>
      <c r="TQJ320" s="33" t="s">
        <v>367</v>
      </c>
      <c r="TQK320" s="33" t="s">
        <v>367</v>
      </c>
      <c r="TQL320" s="33" t="s">
        <v>367</v>
      </c>
      <c r="TQM320" s="33" t="s">
        <v>367</v>
      </c>
      <c r="TQN320" s="33" t="s">
        <v>367</v>
      </c>
      <c r="TQO320" s="33" t="s">
        <v>367</v>
      </c>
      <c r="TQP320" s="33" t="s">
        <v>367</v>
      </c>
      <c r="TQQ320" s="33" t="s">
        <v>367</v>
      </c>
      <c r="TQR320" s="33" t="s">
        <v>367</v>
      </c>
      <c r="TQS320" s="33" t="s">
        <v>367</v>
      </c>
      <c r="TQT320" s="33" t="s">
        <v>367</v>
      </c>
      <c r="TQU320" s="33" t="s">
        <v>367</v>
      </c>
      <c r="TQV320" s="33" t="s">
        <v>367</v>
      </c>
      <c r="TQW320" s="33" t="s">
        <v>367</v>
      </c>
      <c r="TQX320" s="33" t="s">
        <v>367</v>
      </c>
      <c r="TQY320" s="33" t="s">
        <v>367</v>
      </c>
      <c r="TQZ320" s="33" t="s">
        <v>367</v>
      </c>
      <c r="TRA320" s="33" t="s">
        <v>367</v>
      </c>
      <c r="TRB320" s="33" t="s">
        <v>367</v>
      </c>
      <c r="TRC320" s="33" t="s">
        <v>367</v>
      </c>
      <c r="TRD320" s="33" t="s">
        <v>367</v>
      </c>
      <c r="TRE320" s="33" t="s">
        <v>367</v>
      </c>
      <c r="TRF320" s="33" t="s">
        <v>367</v>
      </c>
      <c r="TRG320" s="33" t="s">
        <v>367</v>
      </c>
      <c r="TRH320" s="33" t="s">
        <v>367</v>
      </c>
      <c r="TRI320" s="33" t="s">
        <v>367</v>
      </c>
      <c r="TRJ320" s="33" t="s">
        <v>367</v>
      </c>
      <c r="TRK320" s="33" t="s">
        <v>367</v>
      </c>
      <c r="TRL320" s="33" t="s">
        <v>367</v>
      </c>
      <c r="TRM320" s="33" t="s">
        <v>367</v>
      </c>
      <c r="TRN320" s="33" t="s">
        <v>367</v>
      </c>
      <c r="TRO320" s="33" t="s">
        <v>367</v>
      </c>
      <c r="TRP320" s="33" t="s">
        <v>367</v>
      </c>
      <c r="TRQ320" s="33" t="s">
        <v>367</v>
      </c>
      <c r="TRR320" s="33" t="s">
        <v>367</v>
      </c>
      <c r="TRS320" s="33" t="s">
        <v>367</v>
      </c>
      <c r="TRT320" s="33" t="s">
        <v>367</v>
      </c>
      <c r="TRU320" s="33" t="s">
        <v>367</v>
      </c>
      <c r="TRV320" s="33" t="s">
        <v>367</v>
      </c>
      <c r="TRW320" s="33" t="s">
        <v>367</v>
      </c>
      <c r="TRX320" s="33" t="s">
        <v>367</v>
      </c>
      <c r="TRY320" s="33" t="s">
        <v>367</v>
      </c>
      <c r="TRZ320" s="33" t="s">
        <v>367</v>
      </c>
      <c r="TSA320" s="33" t="s">
        <v>367</v>
      </c>
      <c r="TSB320" s="33" t="s">
        <v>367</v>
      </c>
      <c r="TSC320" s="33" t="s">
        <v>367</v>
      </c>
      <c r="TSD320" s="33" t="s">
        <v>367</v>
      </c>
      <c r="TSE320" s="33" t="s">
        <v>367</v>
      </c>
      <c r="TSF320" s="33" t="s">
        <v>367</v>
      </c>
      <c r="TSG320" s="33" t="s">
        <v>367</v>
      </c>
      <c r="TSH320" s="33" t="s">
        <v>367</v>
      </c>
      <c r="TSI320" s="33" t="s">
        <v>367</v>
      </c>
      <c r="TSJ320" s="33" t="s">
        <v>367</v>
      </c>
      <c r="TSK320" s="33" t="s">
        <v>367</v>
      </c>
      <c r="TSL320" s="33" t="s">
        <v>367</v>
      </c>
      <c r="TSM320" s="33" t="s">
        <v>367</v>
      </c>
      <c r="TSN320" s="33" t="s">
        <v>367</v>
      </c>
      <c r="TSO320" s="33" t="s">
        <v>367</v>
      </c>
      <c r="TSP320" s="33" t="s">
        <v>367</v>
      </c>
      <c r="TSQ320" s="33" t="s">
        <v>367</v>
      </c>
      <c r="TSR320" s="33" t="s">
        <v>367</v>
      </c>
      <c r="TSS320" s="33" t="s">
        <v>367</v>
      </c>
      <c r="TST320" s="33" t="s">
        <v>367</v>
      </c>
      <c r="TSU320" s="33" t="s">
        <v>367</v>
      </c>
      <c r="TSV320" s="33" t="s">
        <v>367</v>
      </c>
      <c r="TSW320" s="33" t="s">
        <v>367</v>
      </c>
      <c r="TSX320" s="33" t="s">
        <v>367</v>
      </c>
      <c r="TSY320" s="33" t="s">
        <v>367</v>
      </c>
      <c r="TSZ320" s="33" t="s">
        <v>367</v>
      </c>
      <c r="TTA320" s="33" t="s">
        <v>367</v>
      </c>
      <c r="TTB320" s="33" t="s">
        <v>367</v>
      </c>
      <c r="TTC320" s="33" t="s">
        <v>367</v>
      </c>
      <c r="TTD320" s="33" t="s">
        <v>367</v>
      </c>
      <c r="TTE320" s="33" t="s">
        <v>367</v>
      </c>
      <c r="TTF320" s="33" t="s">
        <v>367</v>
      </c>
      <c r="TTG320" s="33" t="s">
        <v>367</v>
      </c>
      <c r="TTH320" s="33" t="s">
        <v>367</v>
      </c>
      <c r="TTI320" s="33" t="s">
        <v>367</v>
      </c>
      <c r="TTJ320" s="33" t="s">
        <v>367</v>
      </c>
      <c r="TTK320" s="33" t="s">
        <v>367</v>
      </c>
      <c r="TTL320" s="33" t="s">
        <v>367</v>
      </c>
      <c r="TTM320" s="33" t="s">
        <v>367</v>
      </c>
      <c r="TTN320" s="33" t="s">
        <v>367</v>
      </c>
      <c r="TTO320" s="33" t="s">
        <v>367</v>
      </c>
      <c r="TTP320" s="33" t="s">
        <v>367</v>
      </c>
      <c r="TTQ320" s="33" t="s">
        <v>367</v>
      </c>
      <c r="TTR320" s="33" t="s">
        <v>367</v>
      </c>
      <c r="TTS320" s="33" t="s">
        <v>367</v>
      </c>
      <c r="TTT320" s="33" t="s">
        <v>367</v>
      </c>
      <c r="TTU320" s="33" t="s">
        <v>367</v>
      </c>
      <c r="TTV320" s="33" t="s">
        <v>367</v>
      </c>
      <c r="TTW320" s="33" t="s">
        <v>367</v>
      </c>
      <c r="TTX320" s="33" t="s">
        <v>367</v>
      </c>
      <c r="TTY320" s="33" t="s">
        <v>367</v>
      </c>
      <c r="TTZ320" s="33" t="s">
        <v>367</v>
      </c>
      <c r="TUA320" s="33" t="s">
        <v>367</v>
      </c>
      <c r="TUB320" s="33" t="s">
        <v>367</v>
      </c>
      <c r="TUC320" s="33" t="s">
        <v>367</v>
      </c>
      <c r="TUD320" s="33" t="s">
        <v>367</v>
      </c>
      <c r="TUE320" s="33" t="s">
        <v>367</v>
      </c>
      <c r="TUF320" s="33" t="s">
        <v>367</v>
      </c>
      <c r="TUG320" s="33" t="s">
        <v>367</v>
      </c>
      <c r="TUH320" s="33" t="s">
        <v>367</v>
      </c>
      <c r="TUI320" s="33" t="s">
        <v>367</v>
      </c>
      <c r="TUJ320" s="33" t="s">
        <v>367</v>
      </c>
      <c r="TUK320" s="33" t="s">
        <v>367</v>
      </c>
      <c r="TUL320" s="33" t="s">
        <v>367</v>
      </c>
      <c r="TUM320" s="33" t="s">
        <v>367</v>
      </c>
      <c r="TUN320" s="33" t="s">
        <v>367</v>
      </c>
      <c r="TUO320" s="33" t="s">
        <v>367</v>
      </c>
      <c r="TUP320" s="33" t="s">
        <v>367</v>
      </c>
      <c r="TUQ320" s="33" t="s">
        <v>367</v>
      </c>
      <c r="TUR320" s="33" t="s">
        <v>367</v>
      </c>
      <c r="TUS320" s="33" t="s">
        <v>367</v>
      </c>
      <c r="TUT320" s="33" t="s">
        <v>367</v>
      </c>
      <c r="TUU320" s="33" t="s">
        <v>367</v>
      </c>
      <c r="TUV320" s="33" t="s">
        <v>367</v>
      </c>
      <c r="TUW320" s="33" t="s">
        <v>367</v>
      </c>
      <c r="TUX320" s="33" t="s">
        <v>367</v>
      </c>
      <c r="TUY320" s="33" t="s">
        <v>367</v>
      </c>
      <c r="TUZ320" s="33" t="s">
        <v>367</v>
      </c>
      <c r="TVA320" s="33" t="s">
        <v>367</v>
      </c>
      <c r="TVB320" s="33" t="s">
        <v>367</v>
      </c>
      <c r="TVC320" s="33" t="s">
        <v>367</v>
      </c>
      <c r="TVD320" s="33" t="s">
        <v>367</v>
      </c>
      <c r="TVE320" s="33" t="s">
        <v>367</v>
      </c>
      <c r="TVF320" s="33" t="s">
        <v>367</v>
      </c>
      <c r="TVG320" s="33" t="s">
        <v>367</v>
      </c>
      <c r="TVH320" s="33" t="s">
        <v>367</v>
      </c>
      <c r="TVI320" s="33" t="s">
        <v>367</v>
      </c>
      <c r="TVJ320" s="33" t="s">
        <v>367</v>
      </c>
      <c r="TVK320" s="33" t="s">
        <v>367</v>
      </c>
      <c r="TVL320" s="33" t="s">
        <v>367</v>
      </c>
      <c r="TVM320" s="33" t="s">
        <v>367</v>
      </c>
      <c r="TVN320" s="33" t="s">
        <v>367</v>
      </c>
      <c r="TVO320" s="33" t="s">
        <v>367</v>
      </c>
      <c r="TVP320" s="33" t="s">
        <v>367</v>
      </c>
      <c r="TVQ320" s="33" t="s">
        <v>367</v>
      </c>
      <c r="TVR320" s="33" t="s">
        <v>367</v>
      </c>
      <c r="TVS320" s="33" t="s">
        <v>367</v>
      </c>
      <c r="TVT320" s="33" t="s">
        <v>367</v>
      </c>
      <c r="TVU320" s="33" t="s">
        <v>367</v>
      </c>
      <c r="TVV320" s="33" t="s">
        <v>367</v>
      </c>
      <c r="TVW320" s="33" t="s">
        <v>367</v>
      </c>
      <c r="TVX320" s="33" t="s">
        <v>367</v>
      </c>
      <c r="TVY320" s="33" t="s">
        <v>367</v>
      </c>
      <c r="TVZ320" s="33" t="s">
        <v>367</v>
      </c>
      <c r="TWA320" s="33" t="s">
        <v>367</v>
      </c>
      <c r="TWB320" s="33" t="s">
        <v>367</v>
      </c>
      <c r="TWC320" s="33" t="s">
        <v>367</v>
      </c>
      <c r="TWD320" s="33" t="s">
        <v>367</v>
      </c>
      <c r="TWE320" s="33" t="s">
        <v>367</v>
      </c>
      <c r="TWF320" s="33" t="s">
        <v>367</v>
      </c>
      <c r="TWG320" s="33" t="s">
        <v>367</v>
      </c>
      <c r="TWH320" s="33" t="s">
        <v>367</v>
      </c>
      <c r="TWI320" s="33" t="s">
        <v>367</v>
      </c>
      <c r="TWJ320" s="33" t="s">
        <v>367</v>
      </c>
      <c r="TWK320" s="33" t="s">
        <v>367</v>
      </c>
      <c r="TWL320" s="33" t="s">
        <v>367</v>
      </c>
      <c r="TWM320" s="33" t="s">
        <v>367</v>
      </c>
      <c r="TWN320" s="33" t="s">
        <v>367</v>
      </c>
      <c r="TWO320" s="33" t="s">
        <v>367</v>
      </c>
      <c r="TWP320" s="33" t="s">
        <v>367</v>
      </c>
      <c r="TWQ320" s="33" t="s">
        <v>367</v>
      </c>
      <c r="TWR320" s="33" t="s">
        <v>367</v>
      </c>
      <c r="TWS320" s="33" t="s">
        <v>367</v>
      </c>
      <c r="TWT320" s="33" t="s">
        <v>367</v>
      </c>
      <c r="TWU320" s="33" t="s">
        <v>367</v>
      </c>
      <c r="TWV320" s="33" t="s">
        <v>367</v>
      </c>
      <c r="TWW320" s="33" t="s">
        <v>367</v>
      </c>
      <c r="TWX320" s="33" t="s">
        <v>367</v>
      </c>
      <c r="TWY320" s="33" t="s">
        <v>367</v>
      </c>
      <c r="TWZ320" s="33" t="s">
        <v>367</v>
      </c>
      <c r="TXA320" s="33" t="s">
        <v>367</v>
      </c>
      <c r="TXB320" s="33" t="s">
        <v>367</v>
      </c>
      <c r="TXC320" s="33" t="s">
        <v>367</v>
      </c>
      <c r="TXD320" s="33" t="s">
        <v>367</v>
      </c>
      <c r="TXE320" s="33" t="s">
        <v>367</v>
      </c>
      <c r="TXF320" s="33" t="s">
        <v>367</v>
      </c>
      <c r="TXG320" s="33" t="s">
        <v>367</v>
      </c>
      <c r="TXH320" s="33" t="s">
        <v>367</v>
      </c>
      <c r="TXI320" s="33" t="s">
        <v>367</v>
      </c>
      <c r="TXJ320" s="33" t="s">
        <v>367</v>
      </c>
      <c r="TXK320" s="33" t="s">
        <v>367</v>
      </c>
      <c r="TXL320" s="33" t="s">
        <v>367</v>
      </c>
      <c r="TXM320" s="33" t="s">
        <v>367</v>
      </c>
      <c r="TXN320" s="33" t="s">
        <v>367</v>
      </c>
      <c r="TXO320" s="33" t="s">
        <v>367</v>
      </c>
      <c r="TXP320" s="33" t="s">
        <v>367</v>
      </c>
      <c r="TXQ320" s="33" t="s">
        <v>367</v>
      </c>
      <c r="TXR320" s="33" t="s">
        <v>367</v>
      </c>
      <c r="TXS320" s="33" t="s">
        <v>367</v>
      </c>
      <c r="TXT320" s="33" t="s">
        <v>367</v>
      </c>
      <c r="TXU320" s="33" t="s">
        <v>367</v>
      </c>
      <c r="TXV320" s="33" t="s">
        <v>367</v>
      </c>
      <c r="TXW320" s="33" t="s">
        <v>367</v>
      </c>
      <c r="TXX320" s="33" t="s">
        <v>367</v>
      </c>
      <c r="TXY320" s="33" t="s">
        <v>367</v>
      </c>
      <c r="TXZ320" s="33" t="s">
        <v>367</v>
      </c>
      <c r="TYA320" s="33" t="s">
        <v>367</v>
      </c>
      <c r="TYB320" s="33" t="s">
        <v>367</v>
      </c>
      <c r="TYC320" s="33" t="s">
        <v>367</v>
      </c>
      <c r="TYD320" s="33" t="s">
        <v>367</v>
      </c>
      <c r="TYE320" s="33" t="s">
        <v>367</v>
      </c>
      <c r="TYF320" s="33" t="s">
        <v>367</v>
      </c>
      <c r="TYG320" s="33" t="s">
        <v>367</v>
      </c>
      <c r="TYH320" s="33" t="s">
        <v>367</v>
      </c>
      <c r="TYI320" s="33" t="s">
        <v>367</v>
      </c>
      <c r="TYJ320" s="33" t="s">
        <v>367</v>
      </c>
      <c r="TYK320" s="33" t="s">
        <v>367</v>
      </c>
      <c r="TYL320" s="33" t="s">
        <v>367</v>
      </c>
      <c r="TYM320" s="33" t="s">
        <v>367</v>
      </c>
      <c r="TYN320" s="33" t="s">
        <v>367</v>
      </c>
      <c r="TYO320" s="33" t="s">
        <v>367</v>
      </c>
      <c r="TYP320" s="33" t="s">
        <v>367</v>
      </c>
      <c r="TYQ320" s="33" t="s">
        <v>367</v>
      </c>
      <c r="TYR320" s="33" t="s">
        <v>367</v>
      </c>
      <c r="TYS320" s="33" t="s">
        <v>367</v>
      </c>
      <c r="TYT320" s="33" t="s">
        <v>367</v>
      </c>
      <c r="TYU320" s="33" t="s">
        <v>367</v>
      </c>
      <c r="TYV320" s="33" t="s">
        <v>367</v>
      </c>
      <c r="TYW320" s="33" t="s">
        <v>367</v>
      </c>
      <c r="TYX320" s="33" t="s">
        <v>367</v>
      </c>
      <c r="TYY320" s="33" t="s">
        <v>367</v>
      </c>
      <c r="TYZ320" s="33" t="s">
        <v>367</v>
      </c>
      <c r="TZA320" s="33" t="s">
        <v>367</v>
      </c>
      <c r="TZB320" s="33" t="s">
        <v>367</v>
      </c>
      <c r="TZC320" s="33" t="s">
        <v>367</v>
      </c>
      <c r="TZD320" s="33" t="s">
        <v>367</v>
      </c>
      <c r="TZE320" s="33" t="s">
        <v>367</v>
      </c>
      <c r="TZF320" s="33" t="s">
        <v>367</v>
      </c>
      <c r="TZG320" s="33" t="s">
        <v>367</v>
      </c>
      <c r="TZH320" s="33" t="s">
        <v>367</v>
      </c>
      <c r="TZI320" s="33" t="s">
        <v>367</v>
      </c>
      <c r="TZJ320" s="33" t="s">
        <v>367</v>
      </c>
      <c r="TZK320" s="33" t="s">
        <v>367</v>
      </c>
      <c r="TZL320" s="33" t="s">
        <v>367</v>
      </c>
      <c r="TZM320" s="33" t="s">
        <v>367</v>
      </c>
      <c r="TZN320" s="33" t="s">
        <v>367</v>
      </c>
      <c r="TZO320" s="33" t="s">
        <v>367</v>
      </c>
      <c r="TZP320" s="33" t="s">
        <v>367</v>
      </c>
      <c r="TZQ320" s="33" t="s">
        <v>367</v>
      </c>
      <c r="TZR320" s="33" t="s">
        <v>367</v>
      </c>
      <c r="TZS320" s="33" t="s">
        <v>367</v>
      </c>
      <c r="TZT320" s="33" t="s">
        <v>367</v>
      </c>
      <c r="TZU320" s="33" t="s">
        <v>367</v>
      </c>
      <c r="TZV320" s="33" t="s">
        <v>367</v>
      </c>
      <c r="TZW320" s="33" t="s">
        <v>367</v>
      </c>
      <c r="TZX320" s="33" t="s">
        <v>367</v>
      </c>
      <c r="TZY320" s="33" t="s">
        <v>367</v>
      </c>
      <c r="TZZ320" s="33" t="s">
        <v>367</v>
      </c>
      <c r="UAA320" s="33" t="s">
        <v>367</v>
      </c>
      <c r="UAB320" s="33" t="s">
        <v>367</v>
      </c>
      <c r="UAC320" s="33" t="s">
        <v>367</v>
      </c>
      <c r="UAD320" s="33" t="s">
        <v>367</v>
      </c>
      <c r="UAE320" s="33" t="s">
        <v>367</v>
      </c>
      <c r="UAF320" s="33" t="s">
        <v>367</v>
      </c>
      <c r="UAG320" s="33" t="s">
        <v>367</v>
      </c>
      <c r="UAH320" s="33" t="s">
        <v>367</v>
      </c>
      <c r="UAI320" s="33" t="s">
        <v>367</v>
      </c>
      <c r="UAJ320" s="33" t="s">
        <v>367</v>
      </c>
      <c r="UAK320" s="33" t="s">
        <v>367</v>
      </c>
      <c r="UAL320" s="33" t="s">
        <v>367</v>
      </c>
      <c r="UAM320" s="33" t="s">
        <v>367</v>
      </c>
      <c r="UAN320" s="33" t="s">
        <v>367</v>
      </c>
      <c r="UAO320" s="33" t="s">
        <v>367</v>
      </c>
      <c r="UAP320" s="33" t="s">
        <v>367</v>
      </c>
      <c r="UAQ320" s="33" t="s">
        <v>367</v>
      </c>
      <c r="UAR320" s="33" t="s">
        <v>367</v>
      </c>
      <c r="UAS320" s="33" t="s">
        <v>367</v>
      </c>
      <c r="UAT320" s="33" t="s">
        <v>367</v>
      </c>
      <c r="UAU320" s="33" t="s">
        <v>367</v>
      </c>
      <c r="UAV320" s="33" t="s">
        <v>367</v>
      </c>
      <c r="UAW320" s="33" t="s">
        <v>367</v>
      </c>
      <c r="UAX320" s="33" t="s">
        <v>367</v>
      </c>
      <c r="UAY320" s="33" t="s">
        <v>367</v>
      </c>
      <c r="UAZ320" s="33" t="s">
        <v>367</v>
      </c>
      <c r="UBA320" s="33" t="s">
        <v>367</v>
      </c>
      <c r="UBB320" s="33" t="s">
        <v>367</v>
      </c>
      <c r="UBC320" s="33" t="s">
        <v>367</v>
      </c>
      <c r="UBD320" s="33" t="s">
        <v>367</v>
      </c>
      <c r="UBE320" s="33" t="s">
        <v>367</v>
      </c>
      <c r="UBF320" s="33" t="s">
        <v>367</v>
      </c>
      <c r="UBG320" s="33" t="s">
        <v>367</v>
      </c>
      <c r="UBH320" s="33" t="s">
        <v>367</v>
      </c>
      <c r="UBI320" s="33" t="s">
        <v>367</v>
      </c>
      <c r="UBJ320" s="33" t="s">
        <v>367</v>
      </c>
      <c r="UBK320" s="33" t="s">
        <v>367</v>
      </c>
      <c r="UBL320" s="33" t="s">
        <v>367</v>
      </c>
      <c r="UBM320" s="33" t="s">
        <v>367</v>
      </c>
      <c r="UBN320" s="33" t="s">
        <v>367</v>
      </c>
      <c r="UBO320" s="33" t="s">
        <v>367</v>
      </c>
      <c r="UBP320" s="33" t="s">
        <v>367</v>
      </c>
      <c r="UBQ320" s="33" t="s">
        <v>367</v>
      </c>
      <c r="UBR320" s="33" t="s">
        <v>367</v>
      </c>
      <c r="UBS320" s="33" t="s">
        <v>367</v>
      </c>
      <c r="UBT320" s="33" t="s">
        <v>367</v>
      </c>
      <c r="UBU320" s="33" t="s">
        <v>367</v>
      </c>
      <c r="UBV320" s="33" t="s">
        <v>367</v>
      </c>
      <c r="UBW320" s="33" t="s">
        <v>367</v>
      </c>
      <c r="UBX320" s="33" t="s">
        <v>367</v>
      </c>
      <c r="UBY320" s="33" t="s">
        <v>367</v>
      </c>
      <c r="UBZ320" s="33" t="s">
        <v>367</v>
      </c>
      <c r="UCA320" s="33" t="s">
        <v>367</v>
      </c>
      <c r="UCB320" s="33" t="s">
        <v>367</v>
      </c>
      <c r="UCC320" s="33" t="s">
        <v>367</v>
      </c>
      <c r="UCD320" s="33" t="s">
        <v>367</v>
      </c>
      <c r="UCE320" s="33" t="s">
        <v>367</v>
      </c>
      <c r="UCF320" s="33" t="s">
        <v>367</v>
      </c>
      <c r="UCG320" s="33" t="s">
        <v>367</v>
      </c>
      <c r="UCH320" s="33" t="s">
        <v>367</v>
      </c>
      <c r="UCI320" s="33" t="s">
        <v>367</v>
      </c>
      <c r="UCJ320" s="33" t="s">
        <v>367</v>
      </c>
      <c r="UCK320" s="33" t="s">
        <v>367</v>
      </c>
      <c r="UCL320" s="33" t="s">
        <v>367</v>
      </c>
      <c r="UCM320" s="33" t="s">
        <v>367</v>
      </c>
      <c r="UCN320" s="33" t="s">
        <v>367</v>
      </c>
      <c r="UCO320" s="33" t="s">
        <v>367</v>
      </c>
      <c r="UCP320" s="33" t="s">
        <v>367</v>
      </c>
      <c r="UCQ320" s="33" t="s">
        <v>367</v>
      </c>
      <c r="UCR320" s="33" t="s">
        <v>367</v>
      </c>
      <c r="UCS320" s="33" t="s">
        <v>367</v>
      </c>
      <c r="UCT320" s="33" t="s">
        <v>367</v>
      </c>
      <c r="UCU320" s="33" t="s">
        <v>367</v>
      </c>
      <c r="UCV320" s="33" t="s">
        <v>367</v>
      </c>
      <c r="UCW320" s="33" t="s">
        <v>367</v>
      </c>
      <c r="UCX320" s="33" t="s">
        <v>367</v>
      </c>
      <c r="UCY320" s="33" t="s">
        <v>367</v>
      </c>
      <c r="UCZ320" s="33" t="s">
        <v>367</v>
      </c>
      <c r="UDA320" s="33" t="s">
        <v>367</v>
      </c>
      <c r="UDB320" s="33" t="s">
        <v>367</v>
      </c>
      <c r="UDC320" s="33" t="s">
        <v>367</v>
      </c>
      <c r="UDD320" s="33" t="s">
        <v>367</v>
      </c>
      <c r="UDE320" s="33" t="s">
        <v>367</v>
      </c>
      <c r="UDF320" s="33" t="s">
        <v>367</v>
      </c>
      <c r="UDG320" s="33" t="s">
        <v>367</v>
      </c>
      <c r="UDH320" s="33" t="s">
        <v>367</v>
      </c>
      <c r="UDI320" s="33" t="s">
        <v>367</v>
      </c>
      <c r="UDJ320" s="33" t="s">
        <v>367</v>
      </c>
      <c r="UDK320" s="33" t="s">
        <v>367</v>
      </c>
      <c r="UDL320" s="33" t="s">
        <v>367</v>
      </c>
      <c r="UDM320" s="33" t="s">
        <v>367</v>
      </c>
      <c r="UDN320" s="33" t="s">
        <v>367</v>
      </c>
      <c r="UDO320" s="33" t="s">
        <v>367</v>
      </c>
      <c r="UDP320" s="33" t="s">
        <v>367</v>
      </c>
      <c r="UDQ320" s="33" t="s">
        <v>367</v>
      </c>
      <c r="UDR320" s="33" t="s">
        <v>367</v>
      </c>
      <c r="UDS320" s="33" t="s">
        <v>367</v>
      </c>
      <c r="UDT320" s="33" t="s">
        <v>367</v>
      </c>
      <c r="UDU320" s="33" t="s">
        <v>367</v>
      </c>
      <c r="UDV320" s="33" t="s">
        <v>367</v>
      </c>
      <c r="UDW320" s="33" t="s">
        <v>367</v>
      </c>
      <c r="UDX320" s="33" t="s">
        <v>367</v>
      </c>
      <c r="UDY320" s="33" t="s">
        <v>367</v>
      </c>
      <c r="UDZ320" s="33" t="s">
        <v>367</v>
      </c>
      <c r="UEA320" s="33" t="s">
        <v>367</v>
      </c>
      <c r="UEB320" s="33" t="s">
        <v>367</v>
      </c>
      <c r="UEC320" s="33" t="s">
        <v>367</v>
      </c>
      <c r="UED320" s="33" t="s">
        <v>367</v>
      </c>
      <c r="UEE320" s="33" t="s">
        <v>367</v>
      </c>
      <c r="UEF320" s="33" t="s">
        <v>367</v>
      </c>
      <c r="UEG320" s="33" t="s">
        <v>367</v>
      </c>
      <c r="UEH320" s="33" t="s">
        <v>367</v>
      </c>
      <c r="UEI320" s="33" t="s">
        <v>367</v>
      </c>
      <c r="UEJ320" s="33" t="s">
        <v>367</v>
      </c>
      <c r="UEK320" s="33" t="s">
        <v>367</v>
      </c>
      <c r="UEL320" s="33" t="s">
        <v>367</v>
      </c>
      <c r="UEM320" s="33" t="s">
        <v>367</v>
      </c>
      <c r="UEN320" s="33" t="s">
        <v>367</v>
      </c>
      <c r="UEO320" s="33" t="s">
        <v>367</v>
      </c>
      <c r="UEP320" s="33" t="s">
        <v>367</v>
      </c>
      <c r="UEQ320" s="33" t="s">
        <v>367</v>
      </c>
      <c r="UER320" s="33" t="s">
        <v>367</v>
      </c>
      <c r="UES320" s="33" t="s">
        <v>367</v>
      </c>
      <c r="UET320" s="33" t="s">
        <v>367</v>
      </c>
      <c r="UEU320" s="33" t="s">
        <v>367</v>
      </c>
      <c r="UEV320" s="33" t="s">
        <v>367</v>
      </c>
      <c r="UEW320" s="33" t="s">
        <v>367</v>
      </c>
      <c r="UEX320" s="33" t="s">
        <v>367</v>
      </c>
      <c r="UEY320" s="33" t="s">
        <v>367</v>
      </c>
      <c r="UEZ320" s="33" t="s">
        <v>367</v>
      </c>
      <c r="UFA320" s="33" t="s">
        <v>367</v>
      </c>
      <c r="UFB320" s="33" t="s">
        <v>367</v>
      </c>
      <c r="UFC320" s="33" t="s">
        <v>367</v>
      </c>
      <c r="UFD320" s="33" t="s">
        <v>367</v>
      </c>
      <c r="UFE320" s="33" t="s">
        <v>367</v>
      </c>
      <c r="UFF320" s="33" t="s">
        <v>367</v>
      </c>
      <c r="UFG320" s="33" t="s">
        <v>367</v>
      </c>
      <c r="UFH320" s="33" t="s">
        <v>367</v>
      </c>
      <c r="UFI320" s="33" t="s">
        <v>367</v>
      </c>
      <c r="UFJ320" s="33" t="s">
        <v>367</v>
      </c>
      <c r="UFK320" s="33" t="s">
        <v>367</v>
      </c>
      <c r="UFL320" s="33" t="s">
        <v>367</v>
      </c>
      <c r="UFM320" s="33" t="s">
        <v>367</v>
      </c>
      <c r="UFN320" s="33" t="s">
        <v>367</v>
      </c>
      <c r="UFO320" s="33" t="s">
        <v>367</v>
      </c>
      <c r="UFP320" s="33" t="s">
        <v>367</v>
      </c>
      <c r="UFQ320" s="33" t="s">
        <v>367</v>
      </c>
      <c r="UFR320" s="33" t="s">
        <v>367</v>
      </c>
      <c r="UFS320" s="33" t="s">
        <v>367</v>
      </c>
      <c r="UFT320" s="33" t="s">
        <v>367</v>
      </c>
      <c r="UFU320" s="33" t="s">
        <v>367</v>
      </c>
      <c r="UFV320" s="33" t="s">
        <v>367</v>
      </c>
      <c r="UFW320" s="33" t="s">
        <v>367</v>
      </c>
      <c r="UFX320" s="33" t="s">
        <v>367</v>
      </c>
      <c r="UFY320" s="33" t="s">
        <v>367</v>
      </c>
      <c r="UFZ320" s="33" t="s">
        <v>367</v>
      </c>
      <c r="UGA320" s="33" t="s">
        <v>367</v>
      </c>
      <c r="UGB320" s="33" t="s">
        <v>367</v>
      </c>
      <c r="UGC320" s="33" t="s">
        <v>367</v>
      </c>
      <c r="UGD320" s="33" t="s">
        <v>367</v>
      </c>
      <c r="UGE320" s="33" t="s">
        <v>367</v>
      </c>
      <c r="UGF320" s="33" t="s">
        <v>367</v>
      </c>
      <c r="UGG320" s="33" t="s">
        <v>367</v>
      </c>
      <c r="UGH320" s="33" t="s">
        <v>367</v>
      </c>
      <c r="UGI320" s="33" t="s">
        <v>367</v>
      </c>
      <c r="UGJ320" s="33" t="s">
        <v>367</v>
      </c>
      <c r="UGK320" s="33" t="s">
        <v>367</v>
      </c>
      <c r="UGL320" s="33" t="s">
        <v>367</v>
      </c>
      <c r="UGM320" s="33" t="s">
        <v>367</v>
      </c>
      <c r="UGN320" s="33" t="s">
        <v>367</v>
      </c>
      <c r="UGO320" s="33" t="s">
        <v>367</v>
      </c>
      <c r="UGP320" s="33" t="s">
        <v>367</v>
      </c>
      <c r="UGQ320" s="33" t="s">
        <v>367</v>
      </c>
      <c r="UGR320" s="33" t="s">
        <v>367</v>
      </c>
      <c r="UGS320" s="33" t="s">
        <v>367</v>
      </c>
      <c r="UGT320" s="33" t="s">
        <v>367</v>
      </c>
      <c r="UGU320" s="33" t="s">
        <v>367</v>
      </c>
      <c r="UGV320" s="33" t="s">
        <v>367</v>
      </c>
      <c r="UGW320" s="33" t="s">
        <v>367</v>
      </c>
      <c r="UGX320" s="33" t="s">
        <v>367</v>
      </c>
      <c r="UGY320" s="33" t="s">
        <v>367</v>
      </c>
      <c r="UGZ320" s="33" t="s">
        <v>367</v>
      </c>
      <c r="UHA320" s="33" t="s">
        <v>367</v>
      </c>
      <c r="UHB320" s="33" t="s">
        <v>367</v>
      </c>
      <c r="UHC320" s="33" t="s">
        <v>367</v>
      </c>
      <c r="UHD320" s="33" t="s">
        <v>367</v>
      </c>
      <c r="UHE320" s="33" t="s">
        <v>367</v>
      </c>
      <c r="UHF320" s="33" t="s">
        <v>367</v>
      </c>
      <c r="UHG320" s="33" t="s">
        <v>367</v>
      </c>
      <c r="UHH320" s="33" t="s">
        <v>367</v>
      </c>
      <c r="UHI320" s="33" t="s">
        <v>367</v>
      </c>
      <c r="UHJ320" s="33" t="s">
        <v>367</v>
      </c>
      <c r="UHK320" s="33" t="s">
        <v>367</v>
      </c>
      <c r="UHL320" s="33" t="s">
        <v>367</v>
      </c>
      <c r="UHM320" s="33" t="s">
        <v>367</v>
      </c>
      <c r="UHN320" s="33" t="s">
        <v>367</v>
      </c>
      <c r="UHO320" s="33" t="s">
        <v>367</v>
      </c>
      <c r="UHP320" s="33" t="s">
        <v>367</v>
      </c>
      <c r="UHQ320" s="33" t="s">
        <v>367</v>
      </c>
      <c r="UHR320" s="33" t="s">
        <v>367</v>
      </c>
      <c r="UHS320" s="33" t="s">
        <v>367</v>
      </c>
      <c r="UHT320" s="33" t="s">
        <v>367</v>
      </c>
      <c r="UHU320" s="33" t="s">
        <v>367</v>
      </c>
      <c r="UHV320" s="33" t="s">
        <v>367</v>
      </c>
      <c r="UHW320" s="33" t="s">
        <v>367</v>
      </c>
      <c r="UHX320" s="33" t="s">
        <v>367</v>
      </c>
      <c r="UHY320" s="33" t="s">
        <v>367</v>
      </c>
      <c r="UHZ320" s="33" t="s">
        <v>367</v>
      </c>
      <c r="UIA320" s="33" t="s">
        <v>367</v>
      </c>
      <c r="UIB320" s="33" t="s">
        <v>367</v>
      </c>
      <c r="UIC320" s="33" t="s">
        <v>367</v>
      </c>
      <c r="UID320" s="33" t="s">
        <v>367</v>
      </c>
      <c r="UIE320" s="33" t="s">
        <v>367</v>
      </c>
      <c r="UIF320" s="33" t="s">
        <v>367</v>
      </c>
      <c r="UIG320" s="33" t="s">
        <v>367</v>
      </c>
      <c r="UIH320" s="33" t="s">
        <v>367</v>
      </c>
      <c r="UII320" s="33" t="s">
        <v>367</v>
      </c>
      <c r="UIJ320" s="33" t="s">
        <v>367</v>
      </c>
      <c r="UIK320" s="33" t="s">
        <v>367</v>
      </c>
      <c r="UIL320" s="33" t="s">
        <v>367</v>
      </c>
      <c r="UIM320" s="33" t="s">
        <v>367</v>
      </c>
      <c r="UIN320" s="33" t="s">
        <v>367</v>
      </c>
      <c r="UIO320" s="33" t="s">
        <v>367</v>
      </c>
      <c r="UIP320" s="33" t="s">
        <v>367</v>
      </c>
      <c r="UIQ320" s="33" t="s">
        <v>367</v>
      </c>
      <c r="UIR320" s="33" t="s">
        <v>367</v>
      </c>
      <c r="UIS320" s="33" t="s">
        <v>367</v>
      </c>
      <c r="UIT320" s="33" t="s">
        <v>367</v>
      </c>
      <c r="UIU320" s="33" t="s">
        <v>367</v>
      </c>
      <c r="UIV320" s="33" t="s">
        <v>367</v>
      </c>
      <c r="UIW320" s="33" t="s">
        <v>367</v>
      </c>
      <c r="UIX320" s="33" t="s">
        <v>367</v>
      </c>
      <c r="UIY320" s="33" t="s">
        <v>367</v>
      </c>
      <c r="UIZ320" s="33" t="s">
        <v>367</v>
      </c>
      <c r="UJA320" s="33" t="s">
        <v>367</v>
      </c>
      <c r="UJB320" s="33" t="s">
        <v>367</v>
      </c>
      <c r="UJC320" s="33" t="s">
        <v>367</v>
      </c>
      <c r="UJD320" s="33" t="s">
        <v>367</v>
      </c>
      <c r="UJE320" s="33" t="s">
        <v>367</v>
      </c>
      <c r="UJF320" s="33" t="s">
        <v>367</v>
      </c>
      <c r="UJG320" s="33" t="s">
        <v>367</v>
      </c>
      <c r="UJH320" s="33" t="s">
        <v>367</v>
      </c>
      <c r="UJI320" s="33" t="s">
        <v>367</v>
      </c>
      <c r="UJJ320" s="33" t="s">
        <v>367</v>
      </c>
      <c r="UJK320" s="33" t="s">
        <v>367</v>
      </c>
      <c r="UJL320" s="33" t="s">
        <v>367</v>
      </c>
      <c r="UJM320" s="33" t="s">
        <v>367</v>
      </c>
      <c r="UJN320" s="33" t="s">
        <v>367</v>
      </c>
      <c r="UJO320" s="33" t="s">
        <v>367</v>
      </c>
      <c r="UJP320" s="33" t="s">
        <v>367</v>
      </c>
      <c r="UJQ320" s="33" t="s">
        <v>367</v>
      </c>
      <c r="UJR320" s="33" t="s">
        <v>367</v>
      </c>
      <c r="UJS320" s="33" t="s">
        <v>367</v>
      </c>
      <c r="UJT320" s="33" t="s">
        <v>367</v>
      </c>
      <c r="UJU320" s="33" t="s">
        <v>367</v>
      </c>
      <c r="UJV320" s="33" t="s">
        <v>367</v>
      </c>
      <c r="UJW320" s="33" t="s">
        <v>367</v>
      </c>
      <c r="UJX320" s="33" t="s">
        <v>367</v>
      </c>
      <c r="UJY320" s="33" t="s">
        <v>367</v>
      </c>
      <c r="UJZ320" s="33" t="s">
        <v>367</v>
      </c>
      <c r="UKA320" s="33" t="s">
        <v>367</v>
      </c>
      <c r="UKB320" s="33" t="s">
        <v>367</v>
      </c>
      <c r="UKC320" s="33" t="s">
        <v>367</v>
      </c>
      <c r="UKD320" s="33" t="s">
        <v>367</v>
      </c>
      <c r="UKE320" s="33" t="s">
        <v>367</v>
      </c>
      <c r="UKF320" s="33" t="s">
        <v>367</v>
      </c>
      <c r="UKG320" s="33" t="s">
        <v>367</v>
      </c>
      <c r="UKH320" s="33" t="s">
        <v>367</v>
      </c>
      <c r="UKI320" s="33" t="s">
        <v>367</v>
      </c>
      <c r="UKJ320" s="33" t="s">
        <v>367</v>
      </c>
      <c r="UKK320" s="33" t="s">
        <v>367</v>
      </c>
      <c r="UKL320" s="33" t="s">
        <v>367</v>
      </c>
      <c r="UKM320" s="33" t="s">
        <v>367</v>
      </c>
      <c r="UKN320" s="33" t="s">
        <v>367</v>
      </c>
      <c r="UKO320" s="33" t="s">
        <v>367</v>
      </c>
      <c r="UKP320" s="33" t="s">
        <v>367</v>
      </c>
      <c r="UKQ320" s="33" t="s">
        <v>367</v>
      </c>
      <c r="UKR320" s="33" t="s">
        <v>367</v>
      </c>
      <c r="UKS320" s="33" t="s">
        <v>367</v>
      </c>
      <c r="UKT320" s="33" t="s">
        <v>367</v>
      </c>
      <c r="UKU320" s="33" t="s">
        <v>367</v>
      </c>
      <c r="UKV320" s="33" t="s">
        <v>367</v>
      </c>
      <c r="UKW320" s="33" t="s">
        <v>367</v>
      </c>
      <c r="UKX320" s="33" t="s">
        <v>367</v>
      </c>
      <c r="UKY320" s="33" t="s">
        <v>367</v>
      </c>
      <c r="UKZ320" s="33" t="s">
        <v>367</v>
      </c>
      <c r="ULA320" s="33" t="s">
        <v>367</v>
      </c>
      <c r="ULB320" s="33" t="s">
        <v>367</v>
      </c>
      <c r="ULC320" s="33" t="s">
        <v>367</v>
      </c>
      <c r="ULD320" s="33" t="s">
        <v>367</v>
      </c>
      <c r="ULE320" s="33" t="s">
        <v>367</v>
      </c>
      <c r="ULF320" s="33" t="s">
        <v>367</v>
      </c>
      <c r="ULG320" s="33" t="s">
        <v>367</v>
      </c>
      <c r="ULH320" s="33" t="s">
        <v>367</v>
      </c>
      <c r="ULI320" s="33" t="s">
        <v>367</v>
      </c>
      <c r="ULJ320" s="33" t="s">
        <v>367</v>
      </c>
      <c r="ULK320" s="33" t="s">
        <v>367</v>
      </c>
      <c r="ULL320" s="33" t="s">
        <v>367</v>
      </c>
      <c r="ULM320" s="33" t="s">
        <v>367</v>
      </c>
      <c r="ULN320" s="33" t="s">
        <v>367</v>
      </c>
      <c r="ULO320" s="33" t="s">
        <v>367</v>
      </c>
      <c r="ULP320" s="33" t="s">
        <v>367</v>
      </c>
      <c r="ULQ320" s="33" t="s">
        <v>367</v>
      </c>
      <c r="ULR320" s="33" t="s">
        <v>367</v>
      </c>
      <c r="ULS320" s="33" t="s">
        <v>367</v>
      </c>
      <c r="ULT320" s="33" t="s">
        <v>367</v>
      </c>
      <c r="ULU320" s="33" t="s">
        <v>367</v>
      </c>
      <c r="ULV320" s="33" t="s">
        <v>367</v>
      </c>
      <c r="ULW320" s="33" t="s">
        <v>367</v>
      </c>
      <c r="ULX320" s="33" t="s">
        <v>367</v>
      </c>
      <c r="ULY320" s="33" t="s">
        <v>367</v>
      </c>
      <c r="ULZ320" s="33" t="s">
        <v>367</v>
      </c>
      <c r="UMA320" s="33" t="s">
        <v>367</v>
      </c>
      <c r="UMB320" s="33" t="s">
        <v>367</v>
      </c>
      <c r="UMC320" s="33" t="s">
        <v>367</v>
      </c>
      <c r="UMD320" s="33" t="s">
        <v>367</v>
      </c>
      <c r="UME320" s="33" t="s">
        <v>367</v>
      </c>
      <c r="UMF320" s="33" t="s">
        <v>367</v>
      </c>
      <c r="UMG320" s="33" t="s">
        <v>367</v>
      </c>
      <c r="UMH320" s="33" t="s">
        <v>367</v>
      </c>
      <c r="UMI320" s="33" t="s">
        <v>367</v>
      </c>
      <c r="UMJ320" s="33" t="s">
        <v>367</v>
      </c>
      <c r="UMK320" s="33" t="s">
        <v>367</v>
      </c>
      <c r="UML320" s="33" t="s">
        <v>367</v>
      </c>
      <c r="UMM320" s="33" t="s">
        <v>367</v>
      </c>
      <c r="UMN320" s="33" t="s">
        <v>367</v>
      </c>
      <c r="UMO320" s="33" t="s">
        <v>367</v>
      </c>
      <c r="UMP320" s="33" t="s">
        <v>367</v>
      </c>
      <c r="UMQ320" s="33" t="s">
        <v>367</v>
      </c>
      <c r="UMR320" s="33" t="s">
        <v>367</v>
      </c>
      <c r="UMS320" s="33" t="s">
        <v>367</v>
      </c>
      <c r="UMT320" s="33" t="s">
        <v>367</v>
      </c>
      <c r="UMU320" s="33" t="s">
        <v>367</v>
      </c>
      <c r="UMV320" s="33" t="s">
        <v>367</v>
      </c>
      <c r="UMW320" s="33" t="s">
        <v>367</v>
      </c>
      <c r="UMX320" s="33" t="s">
        <v>367</v>
      </c>
      <c r="UMY320" s="33" t="s">
        <v>367</v>
      </c>
      <c r="UMZ320" s="33" t="s">
        <v>367</v>
      </c>
      <c r="UNA320" s="33" t="s">
        <v>367</v>
      </c>
      <c r="UNB320" s="33" t="s">
        <v>367</v>
      </c>
      <c r="UNC320" s="33" t="s">
        <v>367</v>
      </c>
      <c r="UND320" s="33" t="s">
        <v>367</v>
      </c>
      <c r="UNE320" s="33" t="s">
        <v>367</v>
      </c>
      <c r="UNF320" s="33" t="s">
        <v>367</v>
      </c>
      <c r="UNG320" s="33" t="s">
        <v>367</v>
      </c>
      <c r="UNH320" s="33" t="s">
        <v>367</v>
      </c>
      <c r="UNI320" s="33" t="s">
        <v>367</v>
      </c>
      <c r="UNJ320" s="33" t="s">
        <v>367</v>
      </c>
      <c r="UNK320" s="33" t="s">
        <v>367</v>
      </c>
      <c r="UNL320" s="33" t="s">
        <v>367</v>
      </c>
      <c r="UNM320" s="33" t="s">
        <v>367</v>
      </c>
      <c r="UNN320" s="33" t="s">
        <v>367</v>
      </c>
      <c r="UNO320" s="33" t="s">
        <v>367</v>
      </c>
      <c r="UNP320" s="33" t="s">
        <v>367</v>
      </c>
      <c r="UNQ320" s="33" t="s">
        <v>367</v>
      </c>
      <c r="UNR320" s="33" t="s">
        <v>367</v>
      </c>
      <c r="UNS320" s="33" t="s">
        <v>367</v>
      </c>
      <c r="UNT320" s="33" t="s">
        <v>367</v>
      </c>
      <c r="UNU320" s="33" t="s">
        <v>367</v>
      </c>
      <c r="UNV320" s="33" t="s">
        <v>367</v>
      </c>
      <c r="UNW320" s="33" t="s">
        <v>367</v>
      </c>
      <c r="UNX320" s="33" t="s">
        <v>367</v>
      </c>
      <c r="UNY320" s="33" t="s">
        <v>367</v>
      </c>
      <c r="UNZ320" s="33" t="s">
        <v>367</v>
      </c>
      <c r="UOA320" s="33" t="s">
        <v>367</v>
      </c>
      <c r="UOB320" s="33" t="s">
        <v>367</v>
      </c>
      <c r="UOC320" s="33" t="s">
        <v>367</v>
      </c>
      <c r="UOD320" s="33" t="s">
        <v>367</v>
      </c>
      <c r="UOE320" s="33" t="s">
        <v>367</v>
      </c>
      <c r="UOF320" s="33" t="s">
        <v>367</v>
      </c>
      <c r="UOG320" s="33" t="s">
        <v>367</v>
      </c>
      <c r="UOH320" s="33" t="s">
        <v>367</v>
      </c>
      <c r="UOI320" s="33" t="s">
        <v>367</v>
      </c>
      <c r="UOJ320" s="33" t="s">
        <v>367</v>
      </c>
      <c r="UOK320" s="33" t="s">
        <v>367</v>
      </c>
      <c r="UOL320" s="33" t="s">
        <v>367</v>
      </c>
      <c r="UOM320" s="33" t="s">
        <v>367</v>
      </c>
      <c r="UON320" s="33" t="s">
        <v>367</v>
      </c>
      <c r="UOO320" s="33" t="s">
        <v>367</v>
      </c>
      <c r="UOP320" s="33" t="s">
        <v>367</v>
      </c>
      <c r="UOQ320" s="33" t="s">
        <v>367</v>
      </c>
      <c r="UOR320" s="33" t="s">
        <v>367</v>
      </c>
      <c r="UOS320" s="33" t="s">
        <v>367</v>
      </c>
      <c r="UOT320" s="33" t="s">
        <v>367</v>
      </c>
      <c r="UOU320" s="33" t="s">
        <v>367</v>
      </c>
      <c r="UOV320" s="33" t="s">
        <v>367</v>
      </c>
      <c r="UOW320" s="33" t="s">
        <v>367</v>
      </c>
      <c r="UOX320" s="33" t="s">
        <v>367</v>
      </c>
      <c r="UOY320" s="33" t="s">
        <v>367</v>
      </c>
      <c r="UOZ320" s="33" t="s">
        <v>367</v>
      </c>
      <c r="UPA320" s="33" t="s">
        <v>367</v>
      </c>
      <c r="UPB320" s="33" t="s">
        <v>367</v>
      </c>
      <c r="UPC320" s="33" t="s">
        <v>367</v>
      </c>
      <c r="UPD320" s="33" t="s">
        <v>367</v>
      </c>
      <c r="UPE320" s="33" t="s">
        <v>367</v>
      </c>
      <c r="UPF320" s="33" t="s">
        <v>367</v>
      </c>
      <c r="UPG320" s="33" t="s">
        <v>367</v>
      </c>
      <c r="UPH320" s="33" t="s">
        <v>367</v>
      </c>
      <c r="UPI320" s="33" t="s">
        <v>367</v>
      </c>
      <c r="UPJ320" s="33" t="s">
        <v>367</v>
      </c>
      <c r="UPK320" s="33" t="s">
        <v>367</v>
      </c>
      <c r="UPL320" s="33" t="s">
        <v>367</v>
      </c>
      <c r="UPM320" s="33" t="s">
        <v>367</v>
      </c>
      <c r="UPN320" s="33" t="s">
        <v>367</v>
      </c>
      <c r="UPO320" s="33" t="s">
        <v>367</v>
      </c>
      <c r="UPP320" s="33" t="s">
        <v>367</v>
      </c>
      <c r="UPQ320" s="33" t="s">
        <v>367</v>
      </c>
      <c r="UPR320" s="33" t="s">
        <v>367</v>
      </c>
      <c r="UPS320" s="33" t="s">
        <v>367</v>
      </c>
      <c r="UPT320" s="33" t="s">
        <v>367</v>
      </c>
      <c r="UPU320" s="33" t="s">
        <v>367</v>
      </c>
      <c r="UPV320" s="33" t="s">
        <v>367</v>
      </c>
      <c r="UPW320" s="33" t="s">
        <v>367</v>
      </c>
      <c r="UPX320" s="33" t="s">
        <v>367</v>
      </c>
      <c r="UPY320" s="33" t="s">
        <v>367</v>
      </c>
      <c r="UPZ320" s="33" t="s">
        <v>367</v>
      </c>
      <c r="UQA320" s="33" t="s">
        <v>367</v>
      </c>
      <c r="UQB320" s="33" t="s">
        <v>367</v>
      </c>
      <c r="UQC320" s="33" t="s">
        <v>367</v>
      </c>
      <c r="UQD320" s="33" t="s">
        <v>367</v>
      </c>
      <c r="UQE320" s="33" t="s">
        <v>367</v>
      </c>
      <c r="UQF320" s="33" t="s">
        <v>367</v>
      </c>
      <c r="UQG320" s="33" t="s">
        <v>367</v>
      </c>
      <c r="UQH320" s="33" t="s">
        <v>367</v>
      </c>
      <c r="UQI320" s="33" t="s">
        <v>367</v>
      </c>
      <c r="UQJ320" s="33" t="s">
        <v>367</v>
      </c>
      <c r="UQK320" s="33" t="s">
        <v>367</v>
      </c>
      <c r="UQL320" s="33" t="s">
        <v>367</v>
      </c>
      <c r="UQM320" s="33" t="s">
        <v>367</v>
      </c>
      <c r="UQN320" s="33" t="s">
        <v>367</v>
      </c>
      <c r="UQO320" s="33" t="s">
        <v>367</v>
      </c>
      <c r="UQP320" s="33" t="s">
        <v>367</v>
      </c>
      <c r="UQQ320" s="33" t="s">
        <v>367</v>
      </c>
      <c r="UQR320" s="33" t="s">
        <v>367</v>
      </c>
      <c r="UQS320" s="33" t="s">
        <v>367</v>
      </c>
      <c r="UQT320" s="33" t="s">
        <v>367</v>
      </c>
      <c r="UQU320" s="33" t="s">
        <v>367</v>
      </c>
      <c r="UQV320" s="33" t="s">
        <v>367</v>
      </c>
      <c r="UQW320" s="33" t="s">
        <v>367</v>
      </c>
      <c r="UQX320" s="33" t="s">
        <v>367</v>
      </c>
      <c r="UQY320" s="33" t="s">
        <v>367</v>
      </c>
      <c r="UQZ320" s="33" t="s">
        <v>367</v>
      </c>
      <c r="URA320" s="33" t="s">
        <v>367</v>
      </c>
      <c r="URB320" s="33" t="s">
        <v>367</v>
      </c>
      <c r="URC320" s="33" t="s">
        <v>367</v>
      </c>
      <c r="URD320" s="33" t="s">
        <v>367</v>
      </c>
      <c r="URE320" s="33" t="s">
        <v>367</v>
      </c>
      <c r="URF320" s="33" t="s">
        <v>367</v>
      </c>
      <c r="URG320" s="33" t="s">
        <v>367</v>
      </c>
      <c r="URH320" s="33" t="s">
        <v>367</v>
      </c>
      <c r="URI320" s="33" t="s">
        <v>367</v>
      </c>
      <c r="URJ320" s="33" t="s">
        <v>367</v>
      </c>
      <c r="URK320" s="33" t="s">
        <v>367</v>
      </c>
      <c r="URL320" s="33" t="s">
        <v>367</v>
      </c>
      <c r="URM320" s="33" t="s">
        <v>367</v>
      </c>
      <c r="URN320" s="33" t="s">
        <v>367</v>
      </c>
      <c r="URO320" s="33" t="s">
        <v>367</v>
      </c>
      <c r="URP320" s="33" t="s">
        <v>367</v>
      </c>
      <c r="URQ320" s="33" t="s">
        <v>367</v>
      </c>
      <c r="URR320" s="33" t="s">
        <v>367</v>
      </c>
      <c r="URS320" s="33" t="s">
        <v>367</v>
      </c>
      <c r="URT320" s="33" t="s">
        <v>367</v>
      </c>
      <c r="URU320" s="33" t="s">
        <v>367</v>
      </c>
      <c r="URV320" s="33" t="s">
        <v>367</v>
      </c>
      <c r="URW320" s="33" t="s">
        <v>367</v>
      </c>
      <c r="URX320" s="33" t="s">
        <v>367</v>
      </c>
      <c r="URY320" s="33" t="s">
        <v>367</v>
      </c>
      <c r="URZ320" s="33" t="s">
        <v>367</v>
      </c>
      <c r="USA320" s="33" t="s">
        <v>367</v>
      </c>
      <c r="USB320" s="33" t="s">
        <v>367</v>
      </c>
      <c r="USC320" s="33" t="s">
        <v>367</v>
      </c>
      <c r="USD320" s="33" t="s">
        <v>367</v>
      </c>
      <c r="USE320" s="33" t="s">
        <v>367</v>
      </c>
      <c r="USF320" s="33" t="s">
        <v>367</v>
      </c>
      <c r="USG320" s="33" t="s">
        <v>367</v>
      </c>
      <c r="USH320" s="33" t="s">
        <v>367</v>
      </c>
      <c r="USI320" s="33" t="s">
        <v>367</v>
      </c>
      <c r="USJ320" s="33" t="s">
        <v>367</v>
      </c>
      <c r="USK320" s="33" t="s">
        <v>367</v>
      </c>
      <c r="USL320" s="33" t="s">
        <v>367</v>
      </c>
      <c r="USM320" s="33" t="s">
        <v>367</v>
      </c>
      <c r="USN320" s="33" t="s">
        <v>367</v>
      </c>
      <c r="USO320" s="33" t="s">
        <v>367</v>
      </c>
      <c r="USP320" s="33" t="s">
        <v>367</v>
      </c>
      <c r="USQ320" s="33" t="s">
        <v>367</v>
      </c>
      <c r="USR320" s="33" t="s">
        <v>367</v>
      </c>
      <c r="USS320" s="33" t="s">
        <v>367</v>
      </c>
      <c r="UST320" s="33" t="s">
        <v>367</v>
      </c>
      <c r="USU320" s="33" t="s">
        <v>367</v>
      </c>
      <c r="USV320" s="33" t="s">
        <v>367</v>
      </c>
      <c r="USW320" s="33" t="s">
        <v>367</v>
      </c>
      <c r="USX320" s="33" t="s">
        <v>367</v>
      </c>
      <c r="USY320" s="33" t="s">
        <v>367</v>
      </c>
      <c r="USZ320" s="33" t="s">
        <v>367</v>
      </c>
      <c r="UTA320" s="33" t="s">
        <v>367</v>
      </c>
      <c r="UTB320" s="33" t="s">
        <v>367</v>
      </c>
      <c r="UTC320" s="33" t="s">
        <v>367</v>
      </c>
      <c r="UTD320" s="33" t="s">
        <v>367</v>
      </c>
      <c r="UTE320" s="33" t="s">
        <v>367</v>
      </c>
      <c r="UTF320" s="33" t="s">
        <v>367</v>
      </c>
      <c r="UTG320" s="33" t="s">
        <v>367</v>
      </c>
      <c r="UTH320" s="33" t="s">
        <v>367</v>
      </c>
      <c r="UTI320" s="33" t="s">
        <v>367</v>
      </c>
      <c r="UTJ320" s="33" t="s">
        <v>367</v>
      </c>
      <c r="UTK320" s="33" t="s">
        <v>367</v>
      </c>
      <c r="UTL320" s="33" t="s">
        <v>367</v>
      </c>
      <c r="UTM320" s="33" t="s">
        <v>367</v>
      </c>
      <c r="UTN320" s="33" t="s">
        <v>367</v>
      </c>
      <c r="UTO320" s="33" t="s">
        <v>367</v>
      </c>
      <c r="UTP320" s="33" t="s">
        <v>367</v>
      </c>
      <c r="UTQ320" s="33" t="s">
        <v>367</v>
      </c>
      <c r="UTR320" s="33" t="s">
        <v>367</v>
      </c>
      <c r="UTS320" s="33" t="s">
        <v>367</v>
      </c>
      <c r="UTT320" s="33" t="s">
        <v>367</v>
      </c>
      <c r="UTU320" s="33" t="s">
        <v>367</v>
      </c>
      <c r="UTV320" s="33" t="s">
        <v>367</v>
      </c>
      <c r="UTW320" s="33" t="s">
        <v>367</v>
      </c>
      <c r="UTX320" s="33" t="s">
        <v>367</v>
      </c>
      <c r="UTY320" s="33" t="s">
        <v>367</v>
      </c>
      <c r="UTZ320" s="33" t="s">
        <v>367</v>
      </c>
      <c r="UUA320" s="33" t="s">
        <v>367</v>
      </c>
      <c r="UUB320" s="33" t="s">
        <v>367</v>
      </c>
      <c r="UUC320" s="33" t="s">
        <v>367</v>
      </c>
      <c r="UUD320" s="33" t="s">
        <v>367</v>
      </c>
      <c r="UUE320" s="33" t="s">
        <v>367</v>
      </c>
      <c r="UUF320" s="33" t="s">
        <v>367</v>
      </c>
      <c r="UUG320" s="33" t="s">
        <v>367</v>
      </c>
      <c r="UUH320" s="33" t="s">
        <v>367</v>
      </c>
      <c r="UUI320" s="33" t="s">
        <v>367</v>
      </c>
      <c r="UUJ320" s="33" t="s">
        <v>367</v>
      </c>
      <c r="UUK320" s="33" t="s">
        <v>367</v>
      </c>
      <c r="UUL320" s="33" t="s">
        <v>367</v>
      </c>
      <c r="UUM320" s="33" t="s">
        <v>367</v>
      </c>
      <c r="UUN320" s="33" t="s">
        <v>367</v>
      </c>
      <c r="UUO320" s="33" t="s">
        <v>367</v>
      </c>
      <c r="UUP320" s="33" t="s">
        <v>367</v>
      </c>
      <c r="UUQ320" s="33" t="s">
        <v>367</v>
      </c>
      <c r="UUR320" s="33" t="s">
        <v>367</v>
      </c>
      <c r="UUS320" s="33" t="s">
        <v>367</v>
      </c>
      <c r="UUT320" s="33" t="s">
        <v>367</v>
      </c>
      <c r="UUU320" s="33" t="s">
        <v>367</v>
      </c>
      <c r="UUV320" s="33" t="s">
        <v>367</v>
      </c>
      <c r="UUW320" s="33" t="s">
        <v>367</v>
      </c>
      <c r="UUX320" s="33" t="s">
        <v>367</v>
      </c>
      <c r="UUY320" s="33" t="s">
        <v>367</v>
      </c>
      <c r="UUZ320" s="33" t="s">
        <v>367</v>
      </c>
      <c r="UVA320" s="33" t="s">
        <v>367</v>
      </c>
      <c r="UVB320" s="33" t="s">
        <v>367</v>
      </c>
      <c r="UVC320" s="33" t="s">
        <v>367</v>
      </c>
      <c r="UVD320" s="33" t="s">
        <v>367</v>
      </c>
      <c r="UVE320" s="33" t="s">
        <v>367</v>
      </c>
      <c r="UVF320" s="33" t="s">
        <v>367</v>
      </c>
      <c r="UVG320" s="33" t="s">
        <v>367</v>
      </c>
      <c r="UVH320" s="33" t="s">
        <v>367</v>
      </c>
      <c r="UVI320" s="33" t="s">
        <v>367</v>
      </c>
      <c r="UVJ320" s="33" t="s">
        <v>367</v>
      </c>
      <c r="UVK320" s="33" t="s">
        <v>367</v>
      </c>
      <c r="UVL320" s="33" t="s">
        <v>367</v>
      </c>
      <c r="UVM320" s="33" t="s">
        <v>367</v>
      </c>
      <c r="UVN320" s="33" t="s">
        <v>367</v>
      </c>
      <c r="UVO320" s="33" t="s">
        <v>367</v>
      </c>
      <c r="UVP320" s="33" t="s">
        <v>367</v>
      </c>
      <c r="UVQ320" s="33" t="s">
        <v>367</v>
      </c>
      <c r="UVR320" s="33" t="s">
        <v>367</v>
      </c>
      <c r="UVS320" s="33" t="s">
        <v>367</v>
      </c>
      <c r="UVT320" s="33" t="s">
        <v>367</v>
      </c>
      <c r="UVU320" s="33" t="s">
        <v>367</v>
      </c>
      <c r="UVV320" s="33" t="s">
        <v>367</v>
      </c>
      <c r="UVW320" s="33" t="s">
        <v>367</v>
      </c>
      <c r="UVX320" s="33" t="s">
        <v>367</v>
      </c>
      <c r="UVY320" s="33" t="s">
        <v>367</v>
      </c>
      <c r="UVZ320" s="33" t="s">
        <v>367</v>
      </c>
      <c r="UWA320" s="33" t="s">
        <v>367</v>
      </c>
      <c r="UWB320" s="33" t="s">
        <v>367</v>
      </c>
      <c r="UWC320" s="33" t="s">
        <v>367</v>
      </c>
      <c r="UWD320" s="33" t="s">
        <v>367</v>
      </c>
      <c r="UWE320" s="33" t="s">
        <v>367</v>
      </c>
      <c r="UWF320" s="33" t="s">
        <v>367</v>
      </c>
      <c r="UWG320" s="33" t="s">
        <v>367</v>
      </c>
      <c r="UWH320" s="33" t="s">
        <v>367</v>
      </c>
      <c r="UWI320" s="33" t="s">
        <v>367</v>
      </c>
      <c r="UWJ320" s="33" t="s">
        <v>367</v>
      </c>
      <c r="UWK320" s="33" t="s">
        <v>367</v>
      </c>
      <c r="UWL320" s="33" t="s">
        <v>367</v>
      </c>
      <c r="UWM320" s="33" t="s">
        <v>367</v>
      </c>
      <c r="UWN320" s="33" t="s">
        <v>367</v>
      </c>
      <c r="UWO320" s="33" t="s">
        <v>367</v>
      </c>
      <c r="UWP320" s="33" t="s">
        <v>367</v>
      </c>
      <c r="UWQ320" s="33" t="s">
        <v>367</v>
      </c>
      <c r="UWR320" s="33" t="s">
        <v>367</v>
      </c>
      <c r="UWS320" s="33" t="s">
        <v>367</v>
      </c>
      <c r="UWT320" s="33" t="s">
        <v>367</v>
      </c>
      <c r="UWU320" s="33" t="s">
        <v>367</v>
      </c>
      <c r="UWV320" s="33" t="s">
        <v>367</v>
      </c>
      <c r="UWW320" s="33" t="s">
        <v>367</v>
      </c>
      <c r="UWX320" s="33" t="s">
        <v>367</v>
      </c>
      <c r="UWY320" s="33" t="s">
        <v>367</v>
      </c>
      <c r="UWZ320" s="33" t="s">
        <v>367</v>
      </c>
      <c r="UXA320" s="33" t="s">
        <v>367</v>
      </c>
      <c r="UXB320" s="33" t="s">
        <v>367</v>
      </c>
      <c r="UXC320" s="33" t="s">
        <v>367</v>
      </c>
      <c r="UXD320" s="33" t="s">
        <v>367</v>
      </c>
      <c r="UXE320" s="33" t="s">
        <v>367</v>
      </c>
      <c r="UXF320" s="33" t="s">
        <v>367</v>
      </c>
      <c r="UXG320" s="33" t="s">
        <v>367</v>
      </c>
      <c r="UXH320" s="33" t="s">
        <v>367</v>
      </c>
      <c r="UXI320" s="33" t="s">
        <v>367</v>
      </c>
      <c r="UXJ320" s="33" t="s">
        <v>367</v>
      </c>
      <c r="UXK320" s="33" t="s">
        <v>367</v>
      </c>
      <c r="UXL320" s="33" t="s">
        <v>367</v>
      </c>
      <c r="UXM320" s="33" t="s">
        <v>367</v>
      </c>
      <c r="UXN320" s="33" t="s">
        <v>367</v>
      </c>
      <c r="UXO320" s="33" t="s">
        <v>367</v>
      </c>
      <c r="UXP320" s="33" t="s">
        <v>367</v>
      </c>
      <c r="UXQ320" s="33" t="s">
        <v>367</v>
      </c>
      <c r="UXR320" s="33" t="s">
        <v>367</v>
      </c>
      <c r="UXS320" s="33" t="s">
        <v>367</v>
      </c>
      <c r="UXT320" s="33" t="s">
        <v>367</v>
      </c>
      <c r="UXU320" s="33" t="s">
        <v>367</v>
      </c>
      <c r="UXV320" s="33" t="s">
        <v>367</v>
      </c>
      <c r="UXW320" s="33" t="s">
        <v>367</v>
      </c>
      <c r="UXX320" s="33" t="s">
        <v>367</v>
      </c>
      <c r="UXY320" s="33" t="s">
        <v>367</v>
      </c>
      <c r="UXZ320" s="33" t="s">
        <v>367</v>
      </c>
      <c r="UYA320" s="33" t="s">
        <v>367</v>
      </c>
      <c r="UYB320" s="33" t="s">
        <v>367</v>
      </c>
      <c r="UYC320" s="33" t="s">
        <v>367</v>
      </c>
      <c r="UYD320" s="33" t="s">
        <v>367</v>
      </c>
      <c r="UYE320" s="33" t="s">
        <v>367</v>
      </c>
      <c r="UYF320" s="33" t="s">
        <v>367</v>
      </c>
      <c r="UYG320" s="33" t="s">
        <v>367</v>
      </c>
      <c r="UYH320" s="33" t="s">
        <v>367</v>
      </c>
      <c r="UYI320" s="33" t="s">
        <v>367</v>
      </c>
      <c r="UYJ320" s="33" t="s">
        <v>367</v>
      </c>
      <c r="UYK320" s="33" t="s">
        <v>367</v>
      </c>
      <c r="UYL320" s="33" t="s">
        <v>367</v>
      </c>
      <c r="UYM320" s="33" t="s">
        <v>367</v>
      </c>
      <c r="UYN320" s="33" t="s">
        <v>367</v>
      </c>
      <c r="UYO320" s="33" t="s">
        <v>367</v>
      </c>
      <c r="UYP320" s="33" t="s">
        <v>367</v>
      </c>
      <c r="UYQ320" s="33" t="s">
        <v>367</v>
      </c>
      <c r="UYR320" s="33" t="s">
        <v>367</v>
      </c>
      <c r="UYS320" s="33" t="s">
        <v>367</v>
      </c>
      <c r="UYT320" s="33" t="s">
        <v>367</v>
      </c>
      <c r="UYU320" s="33" t="s">
        <v>367</v>
      </c>
      <c r="UYV320" s="33" t="s">
        <v>367</v>
      </c>
      <c r="UYW320" s="33" t="s">
        <v>367</v>
      </c>
      <c r="UYX320" s="33" t="s">
        <v>367</v>
      </c>
      <c r="UYY320" s="33" t="s">
        <v>367</v>
      </c>
      <c r="UYZ320" s="33" t="s">
        <v>367</v>
      </c>
      <c r="UZA320" s="33" t="s">
        <v>367</v>
      </c>
      <c r="UZB320" s="33" t="s">
        <v>367</v>
      </c>
      <c r="UZC320" s="33" t="s">
        <v>367</v>
      </c>
      <c r="UZD320" s="33" t="s">
        <v>367</v>
      </c>
      <c r="UZE320" s="33" t="s">
        <v>367</v>
      </c>
      <c r="UZF320" s="33" t="s">
        <v>367</v>
      </c>
      <c r="UZG320" s="33" t="s">
        <v>367</v>
      </c>
      <c r="UZH320" s="33" t="s">
        <v>367</v>
      </c>
      <c r="UZI320" s="33" t="s">
        <v>367</v>
      </c>
      <c r="UZJ320" s="33" t="s">
        <v>367</v>
      </c>
      <c r="UZK320" s="33" t="s">
        <v>367</v>
      </c>
      <c r="UZL320" s="33" t="s">
        <v>367</v>
      </c>
      <c r="UZM320" s="33" t="s">
        <v>367</v>
      </c>
      <c r="UZN320" s="33" t="s">
        <v>367</v>
      </c>
      <c r="UZO320" s="33" t="s">
        <v>367</v>
      </c>
      <c r="UZP320" s="33" t="s">
        <v>367</v>
      </c>
      <c r="UZQ320" s="33" t="s">
        <v>367</v>
      </c>
      <c r="UZR320" s="33" t="s">
        <v>367</v>
      </c>
      <c r="UZS320" s="33" t="s">
        <v>367</v>
      </c>
      <c r="UZT320" s="33" t="s">
        <v>367</v>
      </c>
      <c r="UZU320" s="33" t="s">
        <v>367</v>
      </c>
      <c r="UZV320" s="33" t="s">
        <v>367</v>
      </c>
      <c r="UZW320" s="33" t="s">
        <v>367</v>
      </c>
      <c r="UZX320" s="33" t="s">
        <v>367</v>
      </c>
      <c r="UZY320" s="33" t="s">
        <v>367</v>
      </c>
      <c r="UZZ320" s="33" t="s">
        <v>367</v>
      </c>
      <c r="VAA320" s="33" t="s">
        <v>367</v>
      </c>
      <c r="VAB320" s="33" t="s">
        <v>367</v>
      </c>
      <c r="VAC320" s="33" t="s">
        <v>367</v>
      </c>
      <c r="VAD320" s="33" t="s">
        <v>367</v>
      </c>
      <c r="VAE320" s="33" t="s">
        <v>367</v>
      </c>
      <c r="VAF320" s="33" t="s">
        <v>367</v>
      </c>
      <c r="VAG320" s="33" t="s">
        <v>367</v>
      </c>
      <c r="VAH320" s="33" t="s">
        <v>367</v>
      </c>
      <c r="VAI320" s="33" t="s">
        <v>367</v>
      </c>
      <c r="VAJ320" s="33" t="s">
        <v>367</v>
      </c>
      <c r="VAK320" s="33" t="s">
        <v>367</v>
      </c>
      <c r="VAL320" s="33" t="s">
        <v>367</v>
      </c>
      <c r="VAM320" s="33" t="s">
        <v>367</v>
      </c>
      <c r="VAN320" s="33" t="s">
        <v>367</v>
      </c>
      <c r="VAO320" s="33" t="s">
        <v>367</v>
      </c>
      <c r="VAP320" s="33" t="s">
        <v>367</v>
      </c>
      <c r="VAQ320" s="33" t="s">
        <v>367</v>
      </c>
      <c r="VAR320" s="33" t="s">
        <v>367</v>
      </c>
      <c r="VAS320" s="33" t="s">
        <v>367</v>
      </c>
      <c r="VAT320" s="33" t="s">
        <v>367</v>
      </c>
      <c r="VAU320" s="33" t="s">
        <v>367</v>
      </c>
      <c r="VAV320" s="33" t="s">
        <v>367</v>
      </c>
      <c r="VAW320" s="33" t="s">
        <v>367</v>
      </c>
      <c r="VAX320" s="33" t="s">
        <v>367</v>
      </c>
      <c r="VAY320" s="33" t="s">
        <v>367</v>
      </c>
      <c r="VAZ320" s="33" t="s">
        <v>367</v>
      </c>
      <c r="VBA320" s="33" t="s">
        <v>367</v>
      </c>
      <c r="VBB320" s="33" t="s">
        <v>367</v>
      </c>
      <c r="VBC320" s="33" t="s">
        <v>367</v>
      </c>
      <c r="VBD320" s="33" t="s">
        <v>367</v>
      </c>
      <c r="VBE320" s="33" t="s">
        <v>367</v>
      </c>
      <c r="VBF320" s="33" t="s">
        <v>367</v>
      </c>
      <c r="VBG320" s="33" t="s">
        <v>367</v>
      </c>
      <c r="VBH320" s="33" t="s">
        <v>367</v>
      </c>
      <c r="VBI320" s="33" t="s">
        <v>367</v>
      </c>
      <c r="VBJ320" s="33" t="s">
        <v>367</v>
      </c>
      <c r="VBK320" s="33" t="s">
        <v>367</v>
      </c>
      <c r="VBL320" s="33" t="s">
        <v>367</v>
      </c>
      <c r="VBM320" s="33" t="s">
        <v>367</v>
      </c>
      <c r="VBN320" s="33" t="s">
        <v>367</v>
      </c>
      <c r="VBO320" s="33" t="s">
        <v>367</v>
      </c>
      <c r="VBP320" s="33" t="s">
        <v>367</v>
      </c>
      <c r="VBQ320" s="33" t="s">
        <v>367</v>
      </c>
      <c r="VBR320" s="33" t="s">
        <v>367</v>
      </c>
      <c r="VBS320" s="33" t="s">
        <v>367</v>
      </c>
      <c r="VBT320" s="33" t="s">
        <v>367</v>
      </c>
      <c r="VBU320" s="33" t="s">
        <v>367</v>
      </c>
      <c r="VBV320" s="33" t="s">
        <v>367</v>
      </c>
      <c r="VBW320" s="33" t="s">
        <v>367</v>
      </c>
      <c r="VBX320" s="33" t="s">
        <v>367</v>
      </c>
      <c r="VBY320" s="33" t="s">
        <v>367</v>
      </c>
      <c r="VBZ320" s="33" t="s">
        <v>367</v>
      </c>
      <c r="VCA320" s="33" t="s">
        <v>367</v>
      </c>
      <c r="VCB320" s="33" t="s">
        <v>367</v>
      </c>
      <c r="VCC320" s="33" t="s">
        <v>367</v>
      </c>
      <c r="VCD320" s="33" t="s">
        <v>367</v>
      </c>
      <c r="VCE320" s="33" t="s">
        <v>367</v>
      </c>
      <c r="VCF320" s="33" t="s">
        <v>367</v>
      </c>
      <c r="VCG320" s="33" t="s">
        <v>367</v>
      </c>
      <c r="VCH320" s="33" t="s">
        <v>367</v>
      </c>
      <c r="VCI320" s="33" t="s">
        <v>367</v>
      </c>
      <c r="VCJ320" s="33" t="s">
        <v>367</v>
      </c>
      <c r="VCK320" s="33" t="s">
        <v>367</v>
      </c>
      <c r="VCL320" s="33" t="s">
        <v>367</v>
      </c>
      <c r="VCM320" s="33" t="s">
        <v>367</v>
      </c>
      <c r="VCN320" s="33" t="s">
        <v>367</v>
      </c>
      <c r="VCO320" s="33" t="s">
        <v>367</v>
      </c>
      <c r="VCP320" s="33" t="s">
        <v>367</v>
      </c>
      <c r="VCQ320" s="33" t="s">
        <v>367</v>
      </c>
      <c r="VCR320" s="33" t="s">
        <v>367</v>
      </c>
      <c r="VCS320" s="33" t="s">
        <v>367</v>
      </c>
      <c r="VCT320" s="33" t="s">
        <v>367</v>
      </c>
      <c r="VCU320" s="33" t="s">
        <v>367</v>
      </c>
      <c r="VCV320" s="33" t="s">
        <v>367</v>
      </c>
      <c r="VCW320" s="33" t="s">
        <v>367</v>
      </c>
      <c r="VCX320" s="33" t="s">
        <v>367</v>
      </c>
      <c r="VCY320" s="33" t="s">
        <v>367</v>
      </c>
      <c r="VCZ320" s="33" t="s">
        <v>367</v>
      </c>
      <c r="VDA320" s="33" t="s">
        <v>367</v>
      </c>
      <c r="VDB320" s="33" t="s">
        <v>367</v>
      </c>
      <c r="VDC320" s="33" t="s">
        <v>367</v>
      </c>
      <c r="VDD320" s="33" t="s">
        <v>367</v>
      </c>
      <c r="VDE320" s="33" t="s">
        <v>367</v>
      </c>
      <c r="VDF320" s="33" t="s">
        <v>367</v>
      </c>
      <c r="VDG320" s="33" t="s">
        <v>367</v>
      </c>
      <c r="VDH320" s="33" t="s">
        <v>367</v>
      </c>
      <c r="VDI320" s="33" t="s">
        <v>367</v>
      </c>
      <c r="VDJ320" s="33" t="s">
        <v>367</v>
      </c>
      <c r="VDK320" s="33" t="s">
        <v>367</v>
      </c>
      <c r="VDL320" s="33" t="s">
        <v>367</v>
      </c>
      <c r="VDM320" s="33" t="s">
        <v>367</v>
      </c>
      <c r="VDN320" s="33" t="s">
        <v>367</v>
      </c>
      <c r="VDO320" s="33" t="s">
        <v>367</v>
      </c>
      <c r="VDP320" s="33" t="s">
        <v>367</v>
      </c>
      <c r="VDQ320" s="33" t="s">
        <v>367</v>
      </c>
      <c r="VDR320" s="33" t="s">
        <v>367</v>
      </c>
      <c r="VDS320" s="33" t="s">
        <v>367</v>
      </c>
      <c r="VDT320" s="33" t="s">
        <v>367</v>
      </c>
      <c r="VDU320" s="33" t="s">
        <v>367</v>
      </c>
      <c r="VDV320" s="33" t="s">
        <v>367</v>
      </c>
      <c r="VDW320" s="33" t="s">
        <v>367</v>
      </c>
      <c r="VDX320" s="33" t="s">
        <v>367</v>
      </c>
      <c r="VDY320" s="33" t="s">
        <v>367</v>
      </c>
      <c r="VDZ320" s="33" t="s">
        <v>367</v>
      </c>
      <c r="VEA320" s="33" t="s">
        <v>367</v>
      </c>
      <c r="VEB320" s="33" t="s">
        <v>367</v>
      </c>
      <c r="VEC320" s="33" t="s">
        <v>367</v>
      </c>
      <c r="VED320" s="33" t="s">
        <v>367</v>
      </c>
      <c r="VEE320" s="33" t="s">
        <v>367</v>
      </c>
      <c r="VEF320" s="33" t="s">
        <v>367</v>
      </c>
      <c r="VEG320" s="33" t="s">
        <v>367</v>
      </c>
      <c r="VEH320" s="33" t="s">
        <v>367</v>
      </c>
      <c r="VEI320" s="33" t="s">
        <v>367</v>
      </c>
      <c r="VEJ320" s="33" t="s">
        <v>367</v>
      </c>
      <c r="VEK320" s="33" t="s">
        <v>367</v>
      </c>
      <c r="VEL320" s="33" t="s">
        <v>367</v>
      </c>
      <c r="VEM320" s="33" t="s">
        <v>367</v>
      </c>
      <c r="VEN320" s="33" t="s">
        <v>367</v>
      </c>
      <c r="VEO320" s="33" t="s">
        <v>367</v>
      </c>
      <c r="VEP320" s="33" t="s">
        <v>367</v>
      </c>
      <c r="VEQ320" s="33" t="s">
        <v>367</v>
      </c>
      <c r="VER320" s="33" t="s">
        <v>367</v>
      </c>
      <c r="VES320" s="33" t="s">
        <v>367</v>
      </c>
      <c r="VET320" s="33" t="s">
        <v>367</v>
      </c>
      <c r="VEU320" s="33" t="s">
        <v>367</v>
      </c>
      <c r="VEV320" s="33" t="s">
        <v>367</v>
      </c>
      <c r="VEW320" s="33" t="s">
        <v>367</v>
      </c>
      <c r="VEX320" s="33" t="s">
        <v>367</v>
      </c>
      <c r="VEY320" s="33" t="s">
        <v>367</v>
      </c>
      <c r="VEZ320" s="33" t="s">
        <v>367</v>
      </c>
      <c r="VFA320" s="33" t="s">
        <v>367</v>
      </c>
      <c r="VFB320" s="33" t="s">
        <v>367</v>
      </c>
      <c r="VFC320" s="33" t="s">
        <v>367</v>
      </c>
      <c r="VFD320" s="33" t="s">
        <v>367</v>
      </c>
      <c r="VFE320" s="33" t="s">
        <v>367</v>
      </c>
      <c r="VFF320" s="33" t="s">
        <v>367</v>
      </c>
      <c r="VFG320" s="33" t="s">
        <v>367</v>
      </c>
      <c r="VFH320" s="33" t="s">
        <v>367</v>
      </c>
      <c r="VFI320" s="33" t="s">
        <v>367</v>
      </c>
      <c r="VFJ320" s="33" t="s">
        <v>367</v>
      </c>
      <c r="VFK320" s="33" t="s">
        <v>367</v>
      </c>
      <c r="VFL320" s="33" t="s">
        <v>367</v>
      </c>
      <c r="VFM320" s="33" t="s">
        <v>367</v>
      </c>
      <c r="VFN320" s="33" t="s">
        <v>367</v>
      </c>
      <c r="VFO320" s="33" t="s">
        <v>367</v>
      </c>
      <c r="VFP320" s="33" t="s">
        <v>367</v>
      </c>
      <c r="VFQ320" s="33" t="s">
        <v>367</v>
      </c>
      <c r="VFR320" s="33" t="s">
        <v>367</v>
      </c>
      <c r="VFS320" s="33" t="s">
        <v>367</v>
      </c>
      <c r="VFT320" s="33" t="s">
        <v>367</v>
      </c>
      <c r="VFU320" s="33" t="s">
        <v>367</v>
      </c>
      <c r="VFV320" s="33" t="s">
        <v>367</v>
      </c>
      <c r="VFW320" s="33" t="s">
        <v>367</v>
      </c>
      <c r="VFX320" s="33" t="s">
        <v>367</v>
      </c>
      <c r="VFY320" s="33" t="s">
        <v>367</v>
      </c>
      <c r="VFZ320" s="33" t="s">
        <v>367</v>
      </c>
      <c r="VGA320" s="33" t="s">
        <v>367</v>
      </c>
      <c r="VGB320" s="33" t="s">
        <v>367</v>
      </c>
      <c r="VGC320" s="33" t="s">
        <v>367</v>
      </c>
      <c r="VGD320" s="33" t="s">
        <v>367</v>
      </c>
      <c r="VGE320" s="33" t="s">
        <v>367</v>
      </c>
      <c r="VGF320" s="33" t="s">
        <v>367</v>
      </c>
      <c r="VGG320" s="33" t="s">
        <v>367</v>
      </c>
      <c r="VGH320" s="33" t="s">
        <v>367</v>
      </c>
      <c r="VGI320" s="33" t="s">
        <v>367</v>
      </c>
      <c r="VGJ320" s="33" t="s">
        <v>367</v>
      </c>
      <c r="VGK320" s="33" t="s">
        <v>367</v>
      </c>
      <c r="VGL320" s="33" t="s">
        <v>367</v>
      </c>
      <c r="VGM320" s="33" t="s">
        <v>367</v>
      </c>
      <c r="VGN320" s="33" t="s">
        <v>367</v>
      </c>
      <c r="VGO320" s="33" t="s">
        <v>367</v>
      </c>
      <c r="VGP320" s="33" t="s">
        <v>367</v>
      </c>
      <c r="VGQ320" s="33" t="s">
        <v>367</v>
      </c>
      <c r="VGR320" s="33" t="s">
        <v>367</v>
      </c>
      <c r="VGS320" s="33" t="s">
        <v>367</v>
      </c>
      <c r="VGT320" s="33" t="s">
        <v>367</v>
      </c>
      <c r="VGU320" s="33" t="s">
        <v>367</v>
      </c>
      <c r="VGV320" s="33" t="s">
        <v>367</v>
      </c>
      <c r="VGW320" s="33" t="s">
        <v>367</v>
      </c>
      <c r="VGX320" s="33" t="s">
        <v>367</v>
      </c>
      <c r="VGY320" s="33" t="s">
        <v>367</v>
      </c>
      <c r="VGZ320" s="33" t="s">
        <v>367</v>
      </c>
      <c r="VHA320" s="33" t="s">
        <v>367</v>
      </c>
      <c r="VHB320" s="33" t="s">
        <v>367</v>
      </c>
      <c r="VHC320" s="33" t="s">
        <v>367</v>
      </c>
      <c r="VHD320" s="33" t="s">
        <v>367</v>
      </c>
      <c r="VHE320" s="33" t="s">
        <v>367</v>
      </c>
      <c r="VHF320" s="33" t="s">
        <v>367</v>
      </c>
      <c r="VHG320" s="33" t="s">
        <v>367</v>
      </c>
      <c r="VHH320" s="33" t="s">
        <v>367</v>
      </c>
      <c r="VHI320" s="33" t="s">
        <v>367</v>
      </c>
      <c r="VHJ320" s="33" t="s">
        <v>367</v>
      </c>
      <c r="VHK320" s="33" t="s">
        <v>367</v>
      </c>
      <c r="VHL320" s="33" t="s">
        <v>367</v>
      </c>
      <c r="VHM320" s="33" t="s">
        <v>367</v>
      </c>
      <c r="VHN320" s="33" t="s">
        <v>367</v>
      </c>
      <c r="VHO320" s="33" t="s">
        <v>367</v>
      </c>
      <c r="VHP320" s="33" t="s">
        <v>367</v>
      </c>
      <c r="VHQ320" s="33" t="s">
        <v>367</v>
      </c>
      <c r="VHR320" s="33" t="s">
        <v>367</v>
      </c>
      <c r="VHS320" s="33" t="s">
        <v>367</v>
      </c>
      <c r="VHT320" s="33" t="s">
        <v>367</v>
      </c>
      <c r="VHU320" s="33" t="s">
        <v>367</v>
      </c>
      <c r="VHV320" s="33" t="s">
        <v>367</v>
      </c>
      <c r="VHW320" s="33" t="s">
        <v>367</v>
      </c>
      <c r="VHX320" s="33" t="s">
        <v>367</v>
      </c>
      <c r="VHY320" s="33" t="s">
        <v>367</v>
      </c>
      <c r="VHZ320" s="33" t="s">
        <v>367</v>
      </c>
      <c r="VIA320" s="33" t="s">
        <v>367</v>
      </c>
      <c r="VIB320" s="33" t="s">
        <v>367</v>
      </c>
      <c r="VIC320" s="33" t="s">
        <v>367</v>
      </c>
      <c r="VID320" s="33" t="s">
        <v>367</v>
      </c>
      <c r="VIE320" s="33" t="s">
        <v>367</v>
      </c>
      <c r="VIF320" s="33" t="s">
        <v>367</v>
      </c>
      <c r="VIG320" s="33" t="s">
        <v>367</v>
      </c>
      <c r="VIH320" s="33" t="s">
        <v>367</v>
      </c>
      <c r="VII320" s="33" t="s">
        <v>367</v>
      </c>
      <c r="VIJ320" s="33" t="s">
        <v>367</v>
      </c>
      <c r="VIK320" s="33" t="s">
        <v>367</v>
      </c>
      <c r="VIL320" s="33" t="s">
        <v>367</v>
      </c>
      <c r="VIM320" s="33" t="s">
        <v>367</v>
      </c>
      <c r="VIN320" s="33" t="s">
        <v>367</v>
      </c>
      <c r="VIO320" s="33" t="s">
        <v>367</v>
      </c>
      <c r="VIP320" s="33" t="s">
        <v>367</v>
      </c>
      <c r="VIQ320" s="33" t="s">
        <v>367</v>
      </c>
      <c r="VIR320" s="33" t="s">
        <v>367</v>
      </c>
      <c r="VIS320" s="33" t="s">
        <v>367</v>
      </c>
      <c r="VIT320" s="33" t="s">
        <v>367</v>
      </c>
      <c r="VIU320" s="33" t="s">
        <v>367</v>
      </c>
      <c r="VIV320" s="33" t="s">
        <v>367</v>
      </c>
      <c r="VIW320" s="33" t="s">
        <v>367</v>
      </c>
      <c r="VIX320" s="33" t="s">
        <v>367</v>
      </c>
      <c r="VIY320" s="33" t="s">
        <v>367</v>
      </c>
      <c r="VIZ320" s="33" t="s">
        <v>367</v>
      </c>
      <c r="VJA320" s="33" t="s">
        <v>367</v>
      </c>
      <c r="VJB320" s="33" t="s">
        <v>367</v>
      </c>
      <c r="VJC320" s="33" t="s">
        <v>367</v>
      </c>
      <c r="VJD320" s="33" t="s">
        <v>367</v>
      </c>
      <c r="VJE320" s="33" t="s">
        <v>367</v>
      </c>
      <c r="VJF320" s="33" t="s">
        <v>367</v>
      </c>
      <c r="VJG320" s="33" t="s">
        <v>367</v>
      </c>
      <c r="VJH320" s="33" t="s">
        <v>367</v>
      </c>
      <c r="VJI320" s="33" t="s">
        <v>367</v>
      </c>
      <c r="VJJ320" s="33" t="s">
        <v>367</v>
      </c>
      <c r="VJK320" s="33" t="s">
        <v>367</v>
      </c>
      <c r="VJL320" s="33" t="s">
        <v>367</v>
      </c>
      <c r="VJM320" s="33" t="s">
        <v>367</v>
      </c>
      <c r="VJN320" s="33" t="s">
        <v>367</v>
      </c>
      <c r="VJO320" s="33" t="s">
        <v>367</v>
      </c>
      <c r="VJP320" s="33" t="s">
        <v>367</v>
      </c>
      <c r="VJQ320" s="33" t="s">
        <v>367</v>
      </c>
      <c r="VJR320" s="33" t="s">
        <v>367</v>
      </c>
      <c r="VJS320" s="33" t="s">
        <v>367</v>
      </c>
      <c r="VJT320" s="33" t="s">
        <v>367</v>
      </c>
      <c r="VJU320" s="33" t="s">
        <v>367</v>
      </c>
      <c r="VJV320" s="33" t="s">
        <v>367</v>
      </c>
      <c r="VJW320" s="33" t="s">
        <v>367</v>
      </c>
      <c r="VJX320" s="33" t="s">
        <v>367</v>
      </c>
      <c r="VJY320" s="33" t="s">
        <v>367</v>
      </c>
      <c r="VJZ320" s="33" t="s">
        <v>367</v>
      </c>
      <c r="VKA320" s="33" t="s">
        <v>367</v>
      </c>
      <c r="VKB320" s="33" t="s">
        <v>367</v>
      </c>
      <c r="VKC320" s="33" t="s">
        <v>367</v>
      </c>
      <c r="VKD320" s="33" t="s">
        <v>367</v>
      </c>
      <c r="VKE320" s="33" t="s">
        <v>367</v>
      </c>
      <c r="VKF320" s="33" t="s">
        <v>367</v>
      </c>
      <c r="VKG320" s="33" t="s">
        <v>367</v>
      </c>
      <c r="VKH320" s="33" t="s">
        <v>367</v>
      </c>
      <c r="VKI320" s="33" t="s">
        <v>367</v>
      </c>
      <c r="VKJ320" s="33" t="s">
        <v>367</v>
      </c>
      <c r="VKK320" s="33" t="s">
        <v>367</v>
      </c>
      <c r="VKL320" s="33" t="s">
        <v>367</v>
      </c>
      <c r="VKM320" s="33" t="s">
        <v>367</v>
      </c>
      <c r="VKN320" s="33" t="s">
        <v>367</v>
      </c>
      <c r="VKO320" s="33" t="s">
        <v>367</v>
      </c>
      <c r="VKP320" s="33" t="s">
        <v>367</v>
      </c>
      <c r="VKQ320" s="33" t="s">
        <v>367</v>
      </c>
      <c r="VKR320" s="33" t="s">
        <v>367</v>
      </c>
      <c r="VKS320" s="33" t="s">
        <v>367</v>
      </c>
      <c r="VKT320" s="33" t="s">
        <v>367</v>
      </c>
      <c r="VKU320" s="33" t="s">
        <v>367</v>
      </c>
      <c r="VKV320" s="33" t="s">
        <v>367</v>
      </c>
      <c r="VKW320" s="33" t="s">
        <v>367</v>
      </c>
      <c r="VKX320" s="33" t="s">
        <v>367</v>
      </c>
      <c r="VKY320" s="33" t="s">
        <v>367</v>
      </c>
      <c r="VKZ320" s="33" t="s">
        <v>367</v>
      </c>
      <c r="VLA320" s="33" t="s">
        <v>367</v>
      </c>
      <c r="VLB320" s="33" t="s">
        <v>367</v>
      </c>
      <c r="VLC320" s="33" t="s">
        <v>367</v>
      </c>
      <c r="VLD320" s="33" t="s">
        <v>367</v>
      </c>
      <c r="VLE320" s="33" t="s">
        <v>367</v>
      </c>
      <c r="VLF320" s="33" t="s">
        <v>367</v>
      </c>
      <c r="VLG320" s="33" t="s">
        <v>367</v>
      </c>
      <c r="VLH320" s="33" t="s">
        <v>367</v>
      </c>
      <c r="VLI320" s="33" t="s">
        <v>367</v>
      </c>
      <c r="VLJ320" s="33" t="s">
        <v>367</v>
      </c>
      <c r="VLK320" s="33" t="s">
        <v>367</v>
      </c>
      <c r="VLL320" s="33" t="s">
        <v>367</v>
      </c>
      <c r="VLM320" s="33" t="s">
        <v>367</v>
      </c>
      <c r="VLN320" s="33" t="s">
        <v>367</v>
      </c>
      <c r="VLO320" s="33" t="s">
        <v>367</v>
      </c>
      <c r="VLP320" s="33" t="s">
        <v>367</v>
      </c>
      <c r="VLQ320" s="33" t="s">
        <v>367</v>
      </c>
      <c r="VLR320" s="33" t="s">
        <v>367</v>
      </c>
      <c r="VLS320" s="33" t="s">
        <v>367</v>
      </c>
      <c r="VLT320" s="33" t="s">
        <v>367</v>
      </c>
      <c r="VLU320" s="33" t="s">
        <v>367</v>
      </c>
      <c r="VLV320" s="33" t="s">
        <v>367</v>
      </c>
      <c r="VLW320" s="33" t="s">
        <v>367</v>
      </c>
      <c r="VLX320" s="33" t="s">
        <v>367</v>
      </c>
      <c r="VLY320" s="33" t="s">
        <v>367</v>
      </c>
      <c r="VLZ320" s="33" t="s">
        <v>367</v>
      </c>
      <c r="VMA320" s="33" t="s">
        <v>367</v>
      </c>
      <c r="VMB320" s="33" t="s">
        <v>367</v>
      </c>
      <c r="VMC320" s="33" t="s">
        <v>367</v>
      </c>
      <c r="VMD320" s="33" t="s">
        <v>367</v>
      </c>
      <c r="VME320" s="33" t="s">
        <v>367</v>
      </c>
      <c r="VMF320" s="33" t="s">
        <v>367</v>
      </c>
      <c r="VMG320" s="33" t="s">
        <v>367</v>
      </c>
      <c r="VMH320" s="33" t="s">
        <v>367</v>
      </c>
      <c r="VMI320" s="33" t="s">
        <v>367</v>
      </c>
      <c r="VMJ320" s="33" t="s">
        <v>367</v>
      </c>
      <c r="VMK320" s="33" t="s">
        <v>367</v>
      </c>
      <c r="VML320" s="33" t="s">
        <v>367</v>
      </c>
      <c r="VMM320" s="33" t="s">
        <v>367</v>
      </c>
      <c r="VMN320" s="33" t="s">
        <v>367</v>
      </c>
      <c r="VMO320" s="33" t="s">
        <v>367</v>
      </c>
      <c r="VMP320" s="33" t="s">
        <v>367</v>
      </c>
      <c r="VMQ320" s="33" t="s">
        <v>367</v>
      </c>
      <c r="VMR320" s="33" t="s">
        <v>367</v>
      </c>
      <c r="VMS320" s="33" t="s">
        <v>367</v>
      </c>
      <c r="VMT320" s="33" t="s">
        <v>367</v>
      </c>
      <c r="VMU320" s="33" t="s">
        <v>367</v>
      </c>
      <c r="VMV320" s="33" t="s">
        <v>367</v>
      </c>
      <c r="VMW320" s="33" t="s">
        <v>367</v>
      </c>
      <c r="VMX320" s="33" t="s">
        <v>367</v>
      </c>
      <c r="VMY320" s="33" t="s">
        <v>367</v>
      </c>
      <c r="VMZ320" s="33" t="s">
        <v>367</v>
      </c>
      <c r="VNA320" s="33" t="s">
        <v>367</v>
      </c>
      <c r="VNB320" s="33" t="s">
        <v>367</v>
      </c>
      <c r="VNC320" s="33" t="s">
        <v>367</v>
      </c>
      <c r="VND320" s="33" t="s">
        <v>367</v>
      </c>
      <c r="VNE320" s="33" t="s">
        <v>367</v>
      </c>
      <c r="VNF320" s="33" t="s">
        <v>367</v>
      </c>
      <c r="VNG320" s="33" t="s">
        <v>367</v>
      </c>
      <c r="VNH320" s="33" t="s">
        <v>367</v>
      </c>
      <c r="VNI320" s="33" t="s">
        <v>367</v>
      </c>
      <c r="VNJ320" s="33" t="s">
        <v>367</v>
      </c>
      <c r="VNK320" s="33" t="s">
        <v>367</v>
      </c>
      <c r="VNL320" s="33" t="s">
        <v>367</v>
      </c>
      <c r="VNM320" s="33" t="s">
        <v>367</v>
      </c>
      <c r="VNN320" s="33" t="s">
        <v>367</v>
      </c>
      <c r="VNO320" s="33" t="s">
        <v>367</v>
      </c>
      <c r="VNP320" s="33" t="s">
        <v>367</v>
      </c>
      <c r="VNQ320" s="33" t="s">
        <v>367</v>
      </c>
      <c r="VNR320" s="33" t="s">
        <v>367</v>
      </c>
      <c r="VNS320" s="33" t="s">
        <v>367</v>
      </c>
      <c r="VNT320" s="33" t="s">
        <v>367</v>
      </c>
      <c r="VNU320" s="33" t="s">
        <v>367</v>
      </c>
      <c r="VNV320" s="33" t="s">
        <v>367</v>
      </c>
      <c r="VNW320" s="33" t="s">
        <v>367</v>
      </c>
      <c r="VNX320" s="33" t="s">
        <v>367</v>
      </c>
      <c r="VNY320" s="33" t="s">
        <v>367</v>
      </c>
      <c r="VNZ320" s="33" t="s">
        <v>367</v>
      </c>
      <c r="VOA320" s="33" t="s">
        <v>367</v>
      </c>
      <c r="VOB320" s="33" t="s">
        <v>367</v>
      </c>
      <c r="VOC320" s="33" t="s">
        <v>367</v>
      </c>
      <c r="VOD320" s="33" t="s">
        <v>367</v>
      </c>
      <c r="VOE320" s="33" t="s">
        <v>367</v>
      </c>
      <c r="VOF320" s="33" t="s">
        <v>367</v>
      </c>
      <c r="VOG320" s="33" t="s">
        <v>367</v>
      </c>
      <c r="VOH320" s="33" t="s">
        <v>367</v>
      </c>
      <c r="VOI320" s="33" t="s">
        <v>367</v>
      </c>
      <c r="VOJ320" s="33" t="s">
        <v>367</v>
      </c>
      <c r="VOK320" s="33" t="s">
        <v>367</v>
      </c>
      <c r="VOL320" s="33" t="s">
        <v>367</v>
      </c>
      <c r="VOM320" s="33" t="s">
        <v>367</v>
      </c>
      <c r="VON320" s="33" t="s">
        <v>367</v>
      </c>
      <c r="VOO320" s="33" t="s">
        <v>367</v>
      </c>
      <c r="VOP320" s="33" t="s">
        <v>367</v>
      </c>
      <c r="VOQ320" s="33" t="s">
        <v>367</v>
      </c>
      <c r="VOR320" s="33" t="s">
        <v>367</v>
      </c>
      <c r="VOS320" s="33" t="s">
        <v>367</v>
      </c>
      <c r="VOT320" s="33" t="s">
        <v>367</v>
      </c>
      <c r="VOU320" s="33" t="s">
        <v>367</v>
      </c>
      <c r="VOV320" s="33" t="s">
        <v>367</v>
      </c>
      <c r="VOW320" s="33" t="s">
        <v>367</v>
      </c>
      <c r="VOX320" s="33" t="s">
        <v>367</v>
      </c>
      <c r="VOY320" s="33" t="s">
        <v>367</v>
      </c>
      <c r="VOZ320" s="33" t="s">
        <v>367</v>
      </c>
      <c r="VPA320" s="33" t="s">
        <v>367</v>
      </c>
      <c r="VPB320" s="33" t="s">
        <v>367</v>
      </c>
      <c r="VPC320" s="33" t="s">
        <v>367</v>
      </c>
      <c r="VPD320" s="33" t="s">
        <v>367</v>
      </c>
      <c r="VPE320" s="33" t="s">
        <v>367</v>
      </c>
      <c r="VPF320" s="33" t="s">
        <v>367</v>
      </c>
      <c r="VPG320" s="33" t="s">
        <v>367</v>
      </c>
      <c r="VPH320" s="33" t="s">
        <v>367</v>
      </c>
      <c r="VPI320" s="33" t="s">
        <v>367</v>
      </c>
      <c r="VPJ320" s="33" t="s">
        <v>367</v>
      </c>
      <c r="VPK320" s="33" t="s">
        <v>367</v>
      </c>
      <c r="VPL320" s="33" t="s">
        <v>367</v>
      </c>
      <c r="VPM320" s="33" t="s">
        <v>367</v>
      </c>
      <c r="VPN320" s="33" t="s">
        <v>367</v>
      </c>
      <c r="VPO320" s="33" t="s">
        <v>367</v>
      </c>
      <c r="VPP320" s="33" t="s">
        <v>367</v>
      </c>
      <c r="VPQ320" s="33" t="s">
        <v>367</v>
      </c>
      <c r="VPR320" s="33" t="s">
        <v>367</v>
      </c>
      <c r="VPS320" s="33" t="s">
        <v>367</v>
      </c>
      <c r="VPT320" s="33" t="s">
        <v>367</v>
      </c>
      <c r="VPU320" s="33" t="s">
        <v>367</v>
      </c>
      <c r="VPV320" s="33" t="s">
        <v>367</v>
      </c>
      <c r="VPW320" s="33" t="s">
        <v>367</v>
      </c>
      <c r="VPX320" s="33" t="s">
        <v>367</v>
      </c>
      <c r="VPY320" s="33" t="s">
        <v>367</v>
      </c>
      <c r="VPZ320" s="33" t="s">
        <v>367</v>
      </c>
      <c r="VQA320" s="33" t="s">
        <v>367</v>
      </c>
      <c r="VQB320" s="33" t="s">
        <v>367</v>
      </c>
      <c r="VQC320" s="33" t="s">
        <v>367</v>
      </c>
      <c r="VQD320" s="33" t="s">
        <v>367</v>
      </c>
      <c r="VQE320" s="33" t="s">
        <v>367</v>
      </c>
      <c r="VQF320" s="33" t="s">
        <v>367</v>
      </c>
      <c r="VQG320" s="33" t="s">
        <v>367</v>
      </c>
      <c r="VQH320" s="33" t="s">
        <v>367</v>
      </c>
      <c r="VQI320" s="33" t="s">
        <v>367</v>
      </c>
      <c r="VQJ320" s="33" t="s">
        <v>367</v>
      </c>
      <c r="VQK320" s="33" t="s">
        <v>367</v>
      </c>
      <c r="VQL320" s="33" t="s">
        <v>367</v>
      </c>
      <c r="VQM320" s="33" t="s">
        <v>367</v>
      </c>
      <c r="VQN320" s="33" t="s">
        <v>367</v>
      </c>
      <c r="VQO320" s="33" t="s">
        <v>367</v>
      </c>
      <c r="VQP320" s="33" t="s">
        <v>367</v>
      </c>
      <c r="VQQ320" s="33" t="s">
        <v>367</v>
      </c>
      <c r="VQR320" s="33" t="s">
        <v>367</v>
      </c>
      <c r="VQS320" s="33" t="s">
        <v>367</v>
      </c>
      <c r="VQT320" s="33" t="s">
        <v>367</v>
      </c>
      <c r="VQU320" s="33" t="s">
        <v>367</v>
      </c>
      <c r="VQV320" s="33" t="s">
        <v>367</v>
      </c>
      <c r="VQW320" s="33" t="s">
        <v>367</v>
      </c>
      <c r="VQX320" s="33" t="s">
        <v>367</v>
      </c>
      <c r="VQY320" s="33" t="s">
        <v>367</v>
      </c>
      <c r="VQZ320" s="33" t="s">
        <v>367</v>
      </c>
      <c r="VRA320" s="33" t="s">
        <v>367</v>
      </c>
      <c r="VRB320" s="33" t="s">
        <v>367</v>
      </c>
      <c r="VRC320" s="33" t="s">
        <v>367</v>
      </c>
      <c r="VRD320" s="33" t="s">
        <v>367</v>
      </c>
      <c r="VRE320" s="33" t="s">
        <v>367</v>
      </c>
      <c r="VRF320" s="33" t="s">
        <v>367</v>
      </c>
      <c r="VRG320" s="33" t="s">
        <v>367</v>
      </c>
      <c r="VRH320" s="33" t="s">
        <v>367</v>
      </c>
      <c r="VRI320" s="33" t="s">
        <v>367</v>
      </c>
      <c r="VRJ320" s="33" t="s">
        <v>367</v>
      </c>
      <c r="VRK320" s="33" t="s">
        <v>367</v>
      </c>
      <c r="VRL320" s="33" t="s">
        <v>367</v>
      </c>
      <c r="VRM320" s="33" t="s">
        <v>367</v>
      </c>
      <c r="VRN320" s="33" t="s">
        <v>367</v>
      </c>
      <c r="VRO320" s="33" t="s">
        <v>367</v>
      </c>
      <c r="VRP320" s="33" t="s">
        <v>367</v>
      </c>
      <c r="VRQ320" s="33" t="s">
        <v>367</v>
      </c>
      <c r="VRR320" s="33" t="s">
        <v>367</v>
      </c>
      <c r="VRS320" s="33" t="s">
        <v>367</v>
      </c>
      <c r="VRT320" s="33" t="s">
        <v>367</v>
      </c>
      <c r="VRU320" s="33" t="s">
        <v>367</v>
      </c>
      <c r="VRV320" s="33" t="s">
        <v>367</v>
      </c>
      <c r="VRW320" s="33" t="s">
        <v>367</v>
      </c>
      <c r="VRX320" s="33" t="s">
        <v>367</v>
      </c>
      <c r="VRY320" s="33" t="s">
        <v>367</v>
      </c>
      <c r="VRZ320" s="33" t="s">
        <v>367</v>
      </c>
      <c r="VSA320" s="33" t="s">
        <v>367</v>
      </c>
      <c r="VSB320" s="33" t="s">
        <v>367</v>
      </c>
      <c r="VSC320" s="33" t="s">
        <v>367</v>
      </c>
      <c r="VSD320" s="33" t="s">
        <v>367</v>
      </c>
      <c r="VSE320" s="33" t="s">
        <v>367</v>
      </c>
      <c r="VSF320" s="33" t="s">
        <v>367</v>
      </c>
      <c r="VSG320" s="33" t="s">
        <v>367</v>
      </c>
      <c r="VSH320" s="33" t="s">
        <v>367</v>
      </c>
      <c r="VSI320" s="33" t="s">
        <v>367</v>
      </c>
      <c r="VSJ320" s="33" t="s">
        <v>367</v>
      </c>
      <c r="VSK320" s="33" t="s">
        <v>367</v>
      </c>
      <c r="VSL320" s="33" t="s">
        <v>367</v>
      </c>
      <c r="VSM320" s="33" t="s">
        <v>367</v>
      </c>
      <c r="VSN320" s="33" t="s">
        <v>367</v>
      </c>
      <c r="VSO320" s="33" t="s">
        <v>367</v>
      </c>
      <c r="VSP320" s="33" t="s">
        <v>367</v>
      </c>
      <c r="VSQ320" s="33" t="s">
        <v>367</v>
      </c>
      <c r="VSR320" s="33" t="s">
        <v>367</v>
      </c>
      <c r="VSS320" s="33" t="s">
        <v>367</v>
      </c>
      <c r="VST320" s="33" t="s">
        <v>367</v>
      </c>
      <c r="VSU320" s="33" t="s">
        <v>367</v>
      </c>
      <c r="VSV320" s="33" t="s">
        <v>367</v>
      </c>
      <c r="VSW320" s="33" t="s">
        <v>367</v>
      </c>
      <c r="VSX320" s="33" t="s">
        <v>367</v>
      </c>
      <c r="VSY320" s="33" t="s">
        <v>367</v>
      </c>
      <c r="VSZ320" s="33" t="s">
        <v>367</v>
      </c>
      <c r="VTA320" s="33" t="s">
        <v>367</v>
      </c>
      <c r="VTB320" s="33" t="s">
        <v>367</v>
      </c>
      <c r="VTC320" s="33" t="s">
        <v>367</v>
      </c>
      <c r="VTD320" s="33" t="s">
        <v>367</v>
      </c>
      <c r="VTE320" s="33" t="s">
        <v>367</v>
      </c>
      <c r="VTF320" s="33" t="s">
        <v>367</v>
      </c>
      <c r="VTG320" s="33" t="s">
        <v>367</v>
      </c>
      <c r="VTH320" s="33" t="s">
        <v>367</v>
      </c>
      <c r="VTI320" s="33" t="s">
        <v>367</v>
      </c>
      <c r="VTJ320" s="33" t="s">
        <v>367</v>
      </c>
      <c r="VTK320" s="33" t="s">
        <v>367</v>
      </c>
      <c r="VTL320" s="33" t="s">
        <v>367</v>
      </c>
      <c r="VTM320" s="33" t="s">
        <v>367</v>
      </c>
      <c r="VTN320" s="33" t="s">
        <v>367</v>
      </c>
      <c r="VTO320" s="33" t="s">
        <v>367</v>
      </c>
      <c r="VTP320" s="33" t="s">
        <v>367</v>
      </c>
      <c r="VTQ320" s="33" t="s">
        <v>367</v>
      </c>
      <c r="VTR320" s="33" t="s">
        <v>367</v>
      </c>
      <c r="VTS320" s="33" t="s">
        <v>367</v>
      </c>
      <c r="VTT320" s="33" t="s">
        <v>367</v>
      </c>
      <c r="VTU320" s="33" t="s">
        <v>367</v>
      </c>
      <c r="VTV320" s="33" t="s">
        <v>367</v>
      </c>
      <c r="VTW320" s="33" t="s">
        <v>367</v>
      </c>
      <c r="VTX320" s="33" t="s">
        <v>367</v>
      </c>
      <c r="VTY320" s="33" t="s">
        <v>367</v>
      </c>
      <c r="VTZ320" s="33" t="s">
        <v>367</v>
      </c>
      <c r="VUA320" s="33" t="s">
        <v>367</v>
      </c>
      <c r="VUB320" s="33" t="s">
        <v>367</v>
      </c>
      <c r="VUC320" s="33" t="s">
        <v>367</v>
      </c>
      <c r="VUD320" s="33" t="s">
        <v>367</v>
      </c>
      <c r="VUE320" s="33" t="s">
        <v>367</v>
      </c>
      <c r="VUF320" s="33" t="s">
        <v>367</v>
      </c>
      <c r="VUG320" s="33" t="s">
        <v>367</v>
      </c>
      <c r="VUH320" s="33" t="s">
        <v>367</v>
      </c>
      <c r="VUI320" s="33" t="s">
        <v>367</v>
      </c>
      <c r="VUJ320" s="33" t="s">
        <v>367</v>
      </c>
      <c r="VUK320" s="33" t="s">
        <v>367</v>
      </c>
      <c r="VUL320" s="33" t="s">
        <v>367</v>
      </c>
      <c r="VUM320" s="33" t="s">
        <v>367</v>
      </c>
      <c r="VUN320" s="33" t="s">
        <v>367</v>
      </c>
      <c r="VUO320" s="33" t="s">
        <v>367</v>
      </c>
      <c r="VUP320" s="33" t="s">
        <v>367</v>
      </c>
      <c r="VUQ320" s="33" t="s">
        <v>367</v>
      </c>
      <c r="VUR320" s="33" t="s">
        <v>367</v>
      </c>
      <c r="VUS320" s="33" t="s">
        <v>367</v>
      </c>
      <c r="VUT320" s="33" t="s">
        <v>367</v>
      </c>
      <c r="VUU320" s="33" t="s">
        <v>367</v>
      </c>
      <c r="VUV320" s="33" t="s">
        <v>367</v>
      </c>
      <c r="VUW320" s="33" t="s">
        <v>367</v>
      </c>
      <c r="VUX320" s="33" t="s">
        <v>367</v>
      </c>
      <c r="VUY320" s="33" t="s">
        <v>367</v>
      </c>
      <c r="VUZ320" s="33" t="s">
        <v>367</v>
      </c>
      <c r="VVA320" s="33" t="s">
        <v>367</v>
      </c>
      <c r="VVB320" s="33" t="s">
        <v>367</v>
      </c>
      <c r="VVC320" s="33" t="s">
        <v>367</v>
      </c>
      <c r="VVD320" s="33" t="s">
        <v>367</v>
      </c>
      <c r="VVE320" s="33" t="s">
        <v>367</v>
      </c>
      <c r="VVF320" s="33" t="s">
        <v>367</v>
      </c>
      <c r="VVG320" s="33" t="s">
        <v>367</v>
      </c>
      <c r="VVH320" s="33" t="s">
        <v>367</v>
      </c>
      <c r="VVI320" s="33" t="s">
        <v>367</v>
      </c>
      <c r="VVJ320" s="33" t="s">
        <v>367</v>
      </c>
      <c r="VVK320" s="33" t="s">
        <v>367</v>
      </c>
      <c r="VVL320" s="33" t="s">
        <v>367</v>
      </c>
      <c r="VVM320" s="33" t="s">
        <v>367</v>
      </c>
      <c r="VVN320" s="33" t="s">
        <v>367</v>
      </c>
      <c r="VVO320" s="33" t="s">
        <v>367</v>
      </c>
      <c r="VVP320" s="33" t="s">
        <v>367</v>
      </c>
      <c r="VVQ320" s="33" t="s">
        <v>367</v>
      </c>
      <c r="VVR320" s="33" t="s">
        <v>367</v>
      </c>
      <c r="VVS320" s="33" t="s">
        <v>367</v>
      </c>
      <c r="VVT320" s="33" t="s">
        <v>367</v>
      </c>
      <c r="VVU320" s="33" t="s">
        <v>367</v>
      </c>
      <c r="VVV320" s="33" t="s">
        <v>367</v>
      </c>
      <c r="VVW320" s="33" t="s">
        <v>367</v>
      </c>
      <c r="VVX320" s="33" t="s">
        <v>367</v>
      </c>
      <c r="VVY320" s="33" t="s">
        <v>367</v>
      </c>
      <c r="VVZ320" s="33" t="s">
        <v>367</v>
      </c>
      <c r="VWA320" s="33" t="s">
        <v>367</v>
      </c>
      <c r="VWB320" s="33" t="s">
        <v>367</v>
      </c>
      <c r="VWC320" s="33" t="s">
        <v>367</v>
      </c>
      <c r="VWD320" s="33" t="s">
        <v>367</v>
      </c>
      <c r="VWE320" s="33" t="s">
        <v>367</v>
      </c>
      <c r="VWF320" s="33" t="s">
        <v>367</v>
      </c>
      <c r="VWG320" s="33" t="s">
        <v>367</v>
      </c>
      <c r="VWH320" s="33" t="s">
        <v>367</v>
      </c>
      <c r="VWI320" s="33" t="s">
        <v>367</v>
      </c>
      <c r="VWJ320" s="33" t="s">
        <v>367</v>
      </c>
      <c r="VWK320" s="33" t="s">
        <v>367</v>
      </c>
      <c r="VWL320" s="33" t="s">
        <v>367</v>
      </c>
      <c r="VWM320" s="33" t="s">
        <v>367</v>
      </c>
      <c r="VWN320" s="33" t="s">
        <v>367</v>
      </c>
      <c r="VWO320" s="33" t="s">
        <v>367</v>
      </c>
      <c r="VWP320" s="33" t="s">
        <v>367</v>
      </c>
      <c r="VWQ320" s="33" t="s">
        <v>367</v>
      </c>
      <c r="VWR320" s="33" t="s">
        <v>367</v>
      </c>
      <c r="VWS320" s="33" t="s">
        <v>367</v>
      </c>
      <c r="VWT320" s="33" t="s">
        <v>367</v>
      </c>
      <c r="VWU320" s="33" t="s">
        <v>367</v>
      </c>
      <c r="VWV320" s="33" t="s">
        <v>367</v>
      </c>
      <c r="VWW320" s="33" t="s">
        <v>367</v>
      </c>
      <c r="VWX320" s="33" t="s">
        <v>367</v>
      </c>
      <c r="VWY320" s="33" t="s">
        <v>367</v>
      </c>
      <c r="VWZ320" s="33" t="s">
        <v>367</v>
      </c>
      <c r="VXA320" s="33" t="s">
        <v>367</v>
      </c>
      <c r="VXB320" s="33" t="s">
        <v>367</v>
      </c>
      <c r="VXC320" s="33" t="s">
        <v>367</v>
      </c>
      <c r="VXD320" s="33" t="s">
        <v>367</v>
      </c>
      <c r="VXE320" s="33" t="s">
        <v>367</v>
      </c>
      <c r="VXF320" s="33" t="s">
        <v>367</v>
      </c>
      <c r="VXG320" s="33" t="s">
        <v>367</v>
      </c>
      <c r="VXH320" s="33" t="s">
        <v>367</v>
      </c>
      <c r="VXI320" s="33" t="s">
        <v>367</v>
      </c>
      <c r="VXJ320" s="33" t="s">
        <v>367</v>
      </c>
      <c r="VXK320" s="33" t="s">
        <v>367</v>
      </c>
      <c r="VXL320" s="33" t="s">
        <v>367</v>
      </c>
      <c r="VXM320" s="33" t="s">
        <v>367</v>
      </c>
      <c r="VXN320" s="33" t="s">
        <v>367</v>
      </c>
      <c r="VXO320" s="33" t="s">
        <v>367</v>
      </c>
      <c r="VXP320" s="33" t="s">
        <v>367</v>
      </c>
      <c r="VXQ320" s="33" t="s">
        <v>367</v>
      </c>
      <c r="VXR320" s="33" t="s">
        <v>367</v>
      </c>
      <c r="VXS320" s="33" t="s">
        <v>367</v>
      </c>
      <c r="VXT320" s="33" t="s">
        <v>367</v>
      </c>
      <c r="VXU320" s="33" t="s">
        <v>367</v>
      </c>
      <c r="VXV320" s="33" t="s">
        <v>367</v>
      </c>
      <c r="VXW320" s="33" t="s">
        <v>367</v>
      </c>
      <c r="VXX320" s="33" t="s">
        <v>367</v>
      </c>
      <c r="VXY320" s="33" t="s">
        <v>367</v>
      </c>
      <c r="VXZ320" s="33" t="s">
        <v>367</v>
      </c>
      <c r="VYA320" s="33" t="s">
        <v>367</v>
      </c>
      <c r="VYB320" s="33" t="s">
        <v>367</v>
      </c>
      <c r="VYC320" s="33" t="s">
        <v>367</v>
      </c>
      <c r="VYD320" s="33" t="s">
        <v>367</v>
      </c>
      <c r="VYE320" s="33" t="s">
        <v>367</v>
      </c>
      <c r="VYF320" s="33" t="s">
        <v>367</v>
      </c>
      <c r="VYG320" s="33" t="s">
        <v>367</v>
      </c>
      <c r="VYH320" s="33" t="s">
        <v>367</v>
      </c>
      <c r="VYI320" s="33" t="s">
        <v>367</v>
      </c>
      <c r="VYJ320" s="33" t="s">
        <v>367</v>
      </c>
      <c r="VYK320" s="33" t="s">
        <v>367</v>
      </c>
      <c r="VYL320" s="33" t="s">
        <v>367</v>
      </c>
      <c r="VYM320" s="33" t="s">
        <v>367</v>
      </c>
      <c r="VYN320" s="33" t="s">
        <v>367</v>
      </c>
      <c r="VYO320" s="33" t="s">
        <v>367</v>
      </c>
      <c r="VYP320" s="33" t="s">
        <v>367</v>
      </c>
      <c r="VYQ320" s="33" t="s">
        <v>367</v>
      </c>
      <c r="VYR320" s="33" t="s">
        <v>367</v>
      </c>
      <c r="VYS320" s="33" t="s">
        <v>367</v>
      </c>
      <c r="VYT320" s="33" t="s">
        <v>367</v>
      </c>
      <c r="VYU320" s="33" t="s">
        <v>367</v>
      </c>
      <c r="VYV320" s="33" t="s">
        <v>367</v>
      </c>
      <c r="VYW320" s="33" t="s">
        <v>367</v>
      </c>
      <c r="VYX320" s="33" t="s">
        <v>367</v>
      </c>
      <c r="VYY320" s="33" t="s">
        <v>367</v>
      </c>
      <c r="VYZ320" s="33" t="s">
        <v>367</v>
      </c>
      <c r="VZA320" s="33" t="s">
        <v>367</v>
      </c>
      <c r="VZB320" s="33" t="s">
        <v>367</v>
      </c>
      <c r="VZC320" s="33" t="s">
        <v>367</v>
      </c>
      <c r="VZD320" s="33" t="s">
        <v>367</v>
      </c>
      <c r="VZE320" s="33" t="s">
        <v>367</v>
      </c>
      <c r="VZF320" s="33" t="s">
        <v>367</v>
      </c>
      <c r="VZG320" s="33" t="s">
        <v>367</v>
      </c>
      <c r="VZH320" s="33" t="s">
        <v>367</v>
      </c>
      <c r="VZI320" s="33" t="s">
        <v>367</v>
      </c>
      <c r="VZJ320" s="33" t="s">
        <v>367</v>
      </c>
      <c r="VZK320" s="33" t="s">
        <v>367</v>
      </c>
      <c r="VZL320" s="33" t="s">
        <v>367</v>
      </c>
      <c r="VZM320" s="33" t="s">
        <v>367</v>
      </c>
      <c r="VZN320" s="33" t="s">
        <v>367</v>
      </c>
      <c r="VZO320" s="33" t="s">
        <v>367</v>
      </c>
      <c r="VZP320" s="33" t="s">
        <v>367</v>
      </c>
      <c r="VZQ320" s="33" t="s">
        <v>367</v>
      </c>
      <c r="VZR320" s="33" t="s">
        <v>367</v>
      </c>
      <c r="VZS320" s="33" t="s">
        <v>367</v>
      </c>
      <c r="VZT320" s="33" t="s">
        <v>367</v>
      </c>
      <c r="VZU320" s="33" t="s">
        <v>367</v>
      </c>
      <c r="VZV320" s="33" t="s">
        <v>367</v>
      </c>
      <c r="VZW320" s="33" t="s">
        <v>367</v>
      </c>
      <c r="VZX320" s="33" t="s">
        <v>367</v>
      </c>
      <c r="VZY320" s="33" t="s">
        <v>367</v>
      </c>
      <c r="VZZ320" s="33" t="s">
        <v>367</v>
      </c>
      <c r="WAA320" s="33" t="s">
        <v>367</v>
      </c>
      <c r="WAB320" s="33" t="s">
        <v>367</v>
      </c>
      <c r="WAC320" s="33" t="s">
        <v>367</v>
      </c>
      <c r="WAD320" s="33" t="s">
        <v>367</v>
      </c>
      <c r="WAE320" s="33" t="s">
        <v>367</v>
      </c>
      <c r="WAF320" s="33" t="s">
        <v>367</v>
      </c>
      <c r="WAG320" s="33" t="s">
        <v>367</v>
      </c>
      <c r="WAH320" s="33" t="s">
        <v>367</v>
      </c>
      <c r="WAI320" s="33" t="s">
        <v>367</v>
      </c>
      <c r="WAJ320" s="33" t="s">
        <v>367</v>
      </c>
      <c r="WAK320" s="33" t="s">
        <v>367</v>
      </c>
      <c r="WAL320" s="33" t="s">
        <v>367</v>
      </c>
      <c r="WAM320" s="33" t="s">
        <v>367</v>
      </c>
      <c r="WAN320" s="33" t="s">
        <v>367</v>
      </c>
      <c r="WAO320" s="33" t="s">
        <v>367</v>
      </c>
      <c r="WAP320" s="33" t="s">
        <v>367</v>
      </c>
      <c r="WAQ320" s="33" t="s">
        <v>367</v>
      </c>
      <c r="WAR320" s="33" t="s">
        <v>367</v>
      </c>
      <c r="WAS320" s="33" t="s">
        <v>367</v>
      </c>
      <c r="WAT320" s="33" t="s">
        <v>367</v>
      </c>
      <c r="WAU320" s="33" t="s">
        <v>367</v>
      </c>
      <c r="WAV320" s="33" t="s">
        <v>367</v>
      </c>
      <c r="WAW320" s="33" t="s">
        <v>367</v>
      </c>
      <c r="WAX320" s="33" t="s">
        <v>367</v>
      </c>
      <c r="WAY320" s="33" t="s">
        <v>367</v>
      </c>
      <c r="WAZ320" s="33" t="s">
        <v>367</v>
      </c>
      <c r="WBA320" s="33" t="s">
        <v>367</v>
      </c>
      <c r="WBB320" s="33" t="s">
        <v>367</v>
      </c>
      <c r="WBC320" s="33" t="s">
        <v>367</v>
      </c>
      <c r="WBD320" s="33" t="s">
        <v>367</v>
      </c>
      <c r="WBE320" s="33" t="s">
        <v>367</v>
      </c>
      <c r="WBF320" s="33" t="s">
        <v>367</v>
      </c>
      <c r="WBG320" s="33" t="s">
        <v>367</v>
      </c>
      <c r="WBH320" s="33" t="s">
        <v>367</v>
      </c>
      <c r="WBI320" s="33" t="s">
        <v>367</v>
      </c>
      <c r="WBJ320" s="33" t="s">
        <v>367</v>
      </c>
      <c r="WBK320" s="33" t="s">
        <v>367</v>
      </c>
      <c r="WBL320" s="33" t="s">
        <v>367</v>
      </c>
      <c r="WBM320" s="33" t="s">
        <v>367</v>
      </c>
      <c r="WBN320" s="33" t="s">
        <v>367</v>
      </c>
      <c r="WBO320" s="33" t="s">
        <v>367</v>
      </c>
      <c r="WBP320" s="33" t="s">
        <v>367</v>
      </c>
      <c r="WBQ320" s="33" t="s">
        <v>367</v>
      </c>
      <c r="WBR320" s="33" t="s">
        <v>367</v>
      </c>
      <c r="WBS320" s="33" t="s">
        <v>367</v>
      </c>
      <c r="WBT320" s="33" t="s">
        <v>367</v>
      </c>
      <c r="WBU320" s="33" t="s">
        <v>367</v>
      </c>
      <c r="WBV320" s="33" t="s">
        <v>367</v>
      </c>
      <c r="WBW320" s="33" t="s">
        <v>367</v>
      </c>
      <c r="WBX320" s="33" t="s">
        <v>367</v>
      </c>
      <c r="WBY320" s="33" t="s">
        <v>367</v>
      </c>
      <c r="WBZ320" s="33" t="s">
        <v>367</v>
      </c>
      <c r="WCA320" s="33" t="s">
        <v>367</v>
      </c>
      <c r="WCB320" s="33" t="s">
        <v>367</v>
      </c>
      <c r="WCC320" s="33" t="s">
        <v>367</v>
      </c>
      <c r="WCD320" s="33" t="s">
        <v>367</v>
      </c>
      <c r="WCE320" s="33" t="s">
        <v>367</v>
      </c>
      <c r="WCF320" s="33" t="s">
        <v>367</v>
      </c>
      <c r="WCG320" s="33" t="s">
        <v>367</v>
      </c>
      <c r="WCH320" s="33" t="s">
        <v>367</v>
      </c>
      <c r="WCI320" s="33" t="s">
        <v>367</v>
      </c>
      <c r="WCJ320" s="33" t="s">
        <v>367</v>
      </c>
      <c r="WCK320" s="33" t="s">
        <v>367</v>
      </c>
      <c r="WCL320" s="33" t="s">
        <v>367</v>
      </c>
      <c r="WCM320" s="33" t="s">
        <v>367</v>
      </c>
      <c r="WCN320" s="33" t="s">
        <v>367</v>
      </c>
      <c r="WCO320" s="33" t="s">
        <v>367</v>
      </c>
      <c r="WCP320" s="33" t="s">
        <v>367</v>
      </c>
      <c r="WCQ320" s="33" t="s">
        <v>367</v>
      </c>
      <c r="WCR320" s="33" t="s">
        <v>367</v>
      </c>
      <c r="WCS320" s="33" t="s">
        <v>367</v>
      </c>
      <c r="WCT320" s="33" t="s">
        <v>367</v>
      </c>
      <c r="WCU320" s="33" t="s">
        <v>367</v>
      </c>
      <c r="WCV320" s="33" t="s">
        <v>367</v>
      </c>
      <c r="WCW320" s="33" t="s">
        <v>367</v>
      </c>
      <c r="WCX320" s="33" t="s">
        <v>367</v>
      </c>
      <c r="WCY320" s="33" t="s">
        <v>367</v>
      </c>
      <c r="WCZ320" s="33" t="s">
        <v>367</v>
      </c>
      <c r="WDA320" s="33" t="s">
        <v>367</v>
      </c>
      <c r="WDB320" s="33" t="s">
        <v>367</v>
      </c>
      <c r="WDC320" s="33" t="s">
        <v>367</v>
      </c>
      <c r="WDD320" s="33" t="s">
        <v>367</v>
      </c>
      <c r="WDE320" s="33" t="s">
        <v>367</v>
      </c>
      <c r="WDF320" s="33" t="s">
        <v>367</v>
      </c>
      <c r="WDG320" s="33" t="s">
        <v>367</v>
      </c>
      <c r="WDH320" s="33" t="s">
        <v>367</v>
      </c>
      <c r="WDI320" s="33" t="s">
        <v>367</v>
      </c>
      <c r="WDJ320" s="33" t="s">
        <v>367</v>
      </c>
      <c r="WDK320" s="33" t="s">
        <v>367</v>
      </c>
      <c r="WDL320" s="33" t="s">
        <v>367</v>
      </c>
      <c r="WDM320" s="33" t="s">
        <v>367</v>
      </c>
      <c r="WDN320" s="33" t="s">
        <v>367</v>
      </c>
      <c r="WDO320" s="33" t="s">
        <v>367</v>
      </c>
      <c r="WDP320" s="33" t="s">
        <v>367</v>
      </c>
      <c r="WDQ320" s="33" t="s">
        <v>367</v>
      </c>
      <c r="WDR320" s="33" t="s">
        <v>367</v>
      </c>
      <c r="WDS320" s="33" t="s">
        <v>367</v>
      </c>
      <c r="WDT320" s="33" t="s">
        <v>367</v>
      </c>
      <c r="WDU320" s="33" t="s">
        <v>367</v>
      </c>
      <c r="WDV320" s="33" t="s">
        <v>367</v>
      </c>
      <c r="WDW320" s="33" t="s">
        <v>367</v>
      </c>
      <c r="WDX320" s="33" t="s">
        <v>367</v>
      </c>
      <c r="WDY320" s="33" t="s">
        <v>367</v>
      </c>
      <c r="WDZ320" s="33" t="s">
        <v>367</v>
      </c>
      <c r="WEA320" s="33" t="s">
        <v>367</v>
      </c>
      <c r="WEB320" s="33" t="s">
        <v>367</v>
      </c>
      <c r="WEC320" s="33" t="s">
        <v>367</v>
      </c>
      <c r="WED320" s="33" t="s">
        <v>367</v>
      </c>
      <c r="WEE320" s="33" t="s">
        <v>367</v>
      </c>
      <c r="WEF320" s="33" t="s">
        <v>367</v>
      </c>
      <c r="WEG320" s="33" t="s">
        <v>367</v>
      </c>
      <c r="WEH320" s="33" t="s">
        <v>367</v>
      </c>
      <c r="WEI320" s="33" t="s">
        <v>367</v>
      </c>
      <c r="WEJ320" s="33" t="s">
        <v>367</v>
      </c>
      <c r="WEK320" s="33" t="s">
        <v>367</v>
      </c>
      <c r="WEL320" s="33" t="s">
        <v>367</v>
      </c>
      <c r="WEM320" s="33" t="s">
        <v>367</v>
      </c>
      <c r="WEN320" s="33" t="s">
        <v>367</v>
      </c>
      <c r="WEO320" s="33" t="s">
        <v>367</v>
      </c>
      <c r="WEP320" s="33" t="s">
        <v>367</v>
      </c>
      <c r="WEQ320" s="33" t="s">
        <v>367</v>
      </c>
      <c r="WER320" s="33" t="s">
        <v>367</v>
      </c>
      <c r="WES320" s="33" t="s">
        <v>367</v>
      </c>
      <c r="WET320" s="33" t="s">
        <v>367</v>
      </c>
      <c r="WEU320" s="33" t="s">
        <v>367</v>
      </c>
      <c r="WEV320" s="33" t="s">
        <v>367</v>
      </c>
      <c r="WEW320" s="33" t="s">
        <v>367</v>
      </c>
      <c r="WEX320" s="33" t="s">
        <v>367</v>
      </c>
      <c r="WEY320" s="33" t="s">
        <v>367</v>
      </c>
      <c r="WEZ320" s="33" t="s">
        <v>367</v>
      </c>
      <c r="WFA320" s="33" t="s">
        <v>367</v>
      </c>
      <c r="WFB320" s="33" t="s">
        <v>367</v>
      </c>
      <c r="WFC320" s="33" t="s">
        <v>367</v>
      </c>
      <c r="WFD320" s="33" t="s">
        <v>367</v>
      </c>
      <c r="WFE320" s="33" t="s">
        <v>367</v>
      </c>
      <c r="WFF320" s="33" t="s">
        <v>367</v>
      </c>
      <c r="WFG320" s="33" t="s">
        <v>367</v>
      </c>
      <c r="WFH320" s="33" t="s">
        <v>367</v>
      </c>
      <c r="WFI320" s="33" t="s">
        <v>367</v>
      </c>
      <c r="WFJ320" s="33" t="s">
        <v>367</v>
      </c>
      <c r="WFK320" s="33" t="s">
        <v>367</v>
      </c>
      <c r="WFL320" s="33" t="s">
        <v>367</v>
      </c>
      <c r="WFM320" s="33" t="s">
        <v>367</v>
      </c>
      <c r="WFN320" s="33" t="s">
        <v>367</v>
      </c>
      <c r="WFO320" s="33" t="s">
        <v>367</v>
      </c>
      <c r="WFP320" s="33" t="s">
        <v>367</v>
      </c>
      <c r="WFQ320" s="33" t="s">
        <v>367</v>
      </c>
      <c r="WFR320" s="33" t="s">
        <v>367</v>
      </c>
      <c r="WFS320" s="33" t="s">
        <v>367</v>
      </c>
      <c r="WFT320" s="33" t="s">
        <v>367</v>
      </c>
      <c r="WFU320" s="33" t="s">
        <v>367</v>
      </c>
      <c r="WFV320" s="33" t="s">
        <v>367</v>
      </c>
      <c r="WFW320" s="33" t="s">
        <v>367</v>
      </c>
      <c r="WFX320" s="33" t="s">
        <v>367</v>
      </c>
      <c r="WFY320" s="33" t="s">
        <v>367</v>
      </c>
      <c r="WFZ320" s="33" t="s">
        <v>367</v>
      </c>
      <c r="WGA320" s="33" t="s">
        <v>367</v>
      </c>
      <c r="WGB320" s="33" t="s">
        <v>367</v>
      </c>
      <c r="WGC320" s="33" t="s">
        <v>367</v>
      </c>
      <c r="WGD320" s="33" t="s">
        <v>367</v>
      </c>
      <c r="WGE320" s="33" t="s">
        <v>367</v>
      </c>
      <c r="WGF320" s="33" t="s">
        <v>367</v>
      </c>
      <c r="WGG320" s="33" t="s">
        <v>367</v>
      </c>
      <c r="WGH320" s="33" t="s">
        <v>367</v>
      </c>
      <c r="WGI320" s="33" t="s">
        <v>367</v>
      </c>
      <c r="WGJ320" s="33" t="s">
        <v>367</v>
      </c>
      <c r="WGK320" s="33" t="s">
        <v>367</v>
      </c>
      <c r="WGL320" s="33" t="s">
        <v>367</v>
      </c>
      <c r="WGM320" s="33" t="s">
        <v>367</v>
      </c>
      <c r="WGN320" s="33" t="s">
        <v>367</v>
      </c>
      <c r="WGO320" s="33" t="s">
        <v>367</v>
      </c>
      <c r="WGP320" s="33" t="s">
        <v>367</v>
      </c>
      <c r="WGQ320" s="33" t="s">
        <v>367</v>
      </c>
      <c r="WGR320" s="33" t="s">
        <v>367</v>
      </c>
      <c r="WGS320" s="33" t="s">
        <v>367</v>
      </c>
      <c r="WGT320" s="33" t="s">
        <v>367</v>
      </c>
      <c r="WGU320" s="33" t="s">
        <v>367</v>
      </c>
      <c r="WGV320" s="33" t="s">
        <v>367</v>
      </c>
      <c r="WGW320" s="33" t="s">
        <v>367</v>
      </c>
      <c r="WGX320" s="33" t="s">
        <v>367</v>
      </c>
      <c r="WGY320" s="33" t="s">
        <v>367</v>
      </c>
      <c r="WGZ320" s="33" t="s">
        <v>367</v>
      </c>
      <c r="WHA320" s="33" t="s">
        <v>367</v>
      </c>
      <c r="WHB320" s="33" t="s">
        <v>367</v>
      </c>
      <c r="WHC320" s="33" t="s">
        <v>367</v>
      </c>
      <c r="WHD320" s="33" t="s">
        <v>367</v>
      </c>
      <c r="WHE320" s="33" t="s">
        <v>367</v>
      </c>
      <c r="WHF320" s="33" t="s">
        <v>367</v>
      </c>
      <c r="WHG320" s="33" t="s">
        <v>367</v>
      </c>
      <c r="WHH320" s="33" t="s">
        <v>367</v>
      </c>
      <c r="WHI320" s="33" t="s">
        <v>367</v>
      </c>
      <c r="WHJ320" s="33" t="s">
        <v>367</v>
      </c>
      <c r="WHK320" s="33" t="s">
        <v>367</v>
      </c>
      <c r="WHL320" s="33" t="s">
        <v>367</v>
      </c>
      <c r="WHM320" s="33" t="s">
        <v>367</v>
      </c>
      <c r="WHN320" s="33" t="s">
        <v>367</v>
      </c>
      <c r="WHO320" s="33" t="s">
        <v>367</v>
      </c>
      <c r="WHP320" s="33" t="s">
        <v>367</v>
      </c>
      <c r="WHQ320" s="33" t="s">
        <v>367</v>
      </c>
      <c r="WHR320" s="33" t="s">
        <v>367</v>
      </c>
      <c r="WHS320" s="33" t="s">
        <v>367</v>
      </c>
      <c r="WHT320" s="33" t="s">
        <v>367</v>
      </c>
      <c r="WHU320" s="33" t="s">
        <v>367</v>
      </c>
      <c r="WHV320" s="33" t="s">
        <v>367</v>
      </c>
      <c r="WHW320" s="33" t="s">
        <v>367</v>
      </c>
      <c r="WHX320" s="33" t="s">
        <v>367</v>
      </c>
      <c r="WHY320" s="33" t="s">
        <v>367</v>
      </c>
      <c r="WHZ320" s="33" t="s">
        <v>367</v>
      </c>
      <c r="WIA320" s="33" t="s">
        <v>367</v>
      </c>
      <c r="WIB320" s="33" t="s">
        <v>367</v>
      </c>
      <c r="WIC320" s="33" t="s">
        <v>367</v>
      </c>
      <c r="WID320" s="33" t="s">
        <v>367</v>
      </c>
      <c r="WIE320" s="33" t="s">
        <v>367</v>
      </c>
      <c r="WIF320" s="33" t="s">
        <v>367</v>
      </c>
      <c r="WIG320" s="33" t="s">
        <v>367</v>
      </c>
      <c r="WIH320" s="33" t="s">
        <v>367</v>
      </c>
      <c r="WII320" s="33" t="s">
        <v>367</v>
      </c>
      <c r="WIJ320" s="33" t="s">
        <v>367</v>
      </c>
      <c r="WIK320" s="33" t="s">
        <v>367</v>
      </c>
      <c r="WIL320" s="33" t="s">
        <v>367</v>
      </c>
      <c r="WIM320" s="33" t="s">
        <v>367</v>
      </c>
      <c r="WIN320" s="33" t="s">
        <v>367</v>
      </c>
      <c r="WIO320" s="33" t="s">
        <v>367</v>
      </c>
      <c r="WIP320" s="33" t="s">
        <v>367</v>
      </c>
      <c r="WIQ320" s="33" t="s">
        <v>367</v>
      </c>
      <c r="WIR320" s="33" t="s">
        <v>367</v>
      </c>
      <c r="WIS320" s="33" t="s">
        <v>367</v>
      </c>
      <c r="WIT320" s="33" t="s">
        <v>367</v>
      </c>
      <c r="WIU320" s="33" t="s">
        <v>367</v>
      </c>
      <c r="WIV320" s="33" t="s">
        <v>367</v>
      </c>
      <c r="WIW320" s="33" t="s">
        <v>367</v>
      </c>
      <c r="WIX320" s="33" t="s">
        <v>367</v>
      </c>
      <c r="WIY320" s="33" t="s">
        <v>367</v>
      </c>
      <c r="WIZ320" s="33" t="s">
        <v>367</v>
      </c>
      <c r="WJA320" s="33" t="s">
        <v>367</v>
      </c>
      <c r="WJB320" s="33" t="s">
        <v>367</v>
      </c>
      <c r="WJC320" s="33" t="s">
        <v>367</v>
      </c>
      <c r="WJD320" s="33" t="s">
        <v>367</v>
      </c>
      <c r="WJE320" s="33" t="s">
        <v>367</v>
      </c>
      <c r="WJF320" s="33" t="s">
        <v>367</v>
      </c>
      <c r="WJG320" s="33" t="s">
        <v>367</v>
      </c>
      <c r="WJH320" s="33" t="s">
        <v>367</v>
      </c>
      <c r="WJI320" s="33" t="s">
        <v>367</v>
      </c>
      <c r="WJJ320" s="33" t="s">
        <v>367</v>
      </c>
      <c r="WJK320" s="33" t="s">
        <v>367</v>
      </c>
      <c r="WJL320" s="33" t="s">
        <v>367</v>
      </c>
      <c r="WJM320" s="33" t="s">
        <v>367</v>
      </c>
      <c r="WJN320" s="33" t="s">
        <v>367</v>
      </c>
      <c r="WJO320" s="33" t="s">
        <v>367</v>
      </c>
      <c r="WJP320" s="33" t="s">
        <v>367</v>
      </c>
      <c r="WJQ320" s="33" t="s">
        <v>367</v>
      </c>
      <c r="WJR320" s="33" t="s">
        <v>367</v>
      </c>
      <c r="WJS320" s="33" t="s">
        <v>367</v>
      </c>
      <c r="WJT320" s="33" t="s">
        <v>367</v>
      </c>
      <c r="WJU320" s="33" t="s">
        <v>367</v>
      </c>
      <c r="WJV320" s="33" t="s">
        <v>367</v>
      </c>
      <c r="WJW320" s="33" t="s">
        <v>367</v>
      </c>
      <c r="WJX320" s="33" t="s">
        <v>367</v>
      </c>
      <c r="WJY320" s="33" t="s">
        <v>367</v>
      </c>
      <c r="WJZ320" s="33" t="s">
        <v>367</v>
      </c>
      <c r="WKA320" s="33" t="s">
        <v>367</v>
      </c>
      <c r="WKB320" s="33" t="s">
        <v>367</v>
      </c>
      <c r="WKC320" s="33" t="s">
        <v>367</v>
      </c>
      <c r="WKD320" s="33" t="s">
        <v>367</v>
      </c>
      <c r="WKE320" s="33" t="s">
        <v>367</v>
      </c>
      <c r="WKF320" s="33" t="s">
        <v>367</v>
      </c>
      <c r="WKG320" s="33" t="s">
        <v>367</v>
      </c>
      <c r="WKH320" s="33" t="s">
        <v>367</v>
      </c>
      <c r="WKI320" s="33" t="s">
        <v>367</v>
      </c>
      <c r="WKJ320" s="33" t="s">
        <v>367</v>
      </c>
      <c r="WKK320" s="33" t="s">
        <v>367</v>
      </c>
      <c r="WKL320" s="33" t="s">
        <v>367</v>
      </c>
      <c r="WKM320" s="33" t="s">
        <v>367</v>
      </c>
      <c r="WKN320" s="33" t="s">
        <v>367</v>
      </c>
      <c r="WKO320" s="33" t="s">
        <v>367</v>
      </c>
      <c r="WKP320" s="33" t="s">
        <v>367</v>
      </c>
      <c r="WKQ320" s="33" t="s">
        <v>367</v>
      </c>
      <c r="WKR320" s="33" t="s">
        <v>367</v>
      </c>
      <c r="WKS320" s="33" t="s">
        <v>367</v>
      </c>
      <c r="WKT320" s="33" t="s">
        <v>367</v>
      </c>
      <c r="WKU320" s="33" t="s">
        <v>367</v>
      </c>
      <c r="WKV320" s="33" t="s">
        <v>367</v>
      </c>
      <c r="WKW320" s="33" t="s">
        <v>367</v>
      </c>
      <c r="WKX320" s="33" t="s">
        <v>367</v>
      </c>
      <c r="WKY320" s="33" t="s">
        <v>367</v>
      </c>
      <c r="WKZ320" s="33" t="s">
        <v>367</v>
      </c>
      <c r="WLA320" s="33" t="s">
        <v>367</v>
      </c>
      <c r="WLB320" s="33" t="s">
        <v>367</v>
      </c>
      <c r="WLC320" s="33" t="s">
        <v>367</v>
      </c>
      <c r="WLD320" s="33" t="s">
        <v>367</v>
      </c>
      <c r="WLE320" s="33" t="s">
        <v>367</v>
      </c>
      <c r="WLF320" s="33" t="s">
        <v>367</v>
      </c>
      <c r="WLG320" s="33" t="s">
        <v>367</v>
      </c>
      <c r="WLH320" s="33" t="s">
        <v>367</v>
      </c>
      <c r="WLI320" s="33" t="s">
        <v>367</v>
      </c>
      <c r="WLJ320" s="33" t="s">
        <v>367</v>
      </c>
      <c r="WLK320" s="33" t="s">
        <v>367</v>
      </c>
      <c r="WLL320" s="33" t="s">
        <v>367</v>
      </c>
      <c r="WLM320" s="33" t="s">
        <v>367</v>
      </c>
      <c r="WLN320" s="33" t="s">
        <v>367</v>
      </c>
      <c r="WLO320" s="33" t="s">
        <v>367</v>
      </c>
      <c r="WLP320" s="33" t="s">
        <v>367</v>
      </c>
      <c r="WLQ320" s="33" t="s">
        <v>367</v>
      </c>
      <c r="WLR320" s="33" t="s">
        <v>367</v>
      </c>
      <c r="WLS320" s="33" t="s">
        <v>367</v>
      </c>
      <c r="WLT320" s="33" t="s">
        <v>367</v>
      </c>
      <c r="WLU320" s="33" t="s">
        <v>367</v>
      </c>
      <c r="WLV320" s="33" t="s">
        <v>367</v>
      </c>
      <c r="WLW320" s="33" t="s">
        <v>367</v>
      </c>
      <c r="WLX320" s="33" t="s">
        <v>367</v>
      </c>
      <c r="WLY320" s="33" t="s">
        <v>367</v>
      </c>
      <c r="WLZ320" s="33" t="s">
        <v>367</v>
      </c>
      <c r="WMA320" s="33" t="s">
        <v>367</v>
      </c>
      <c r="WMB320" s="33" t="s">
        <v>367</v>
      </c>
      <c r="WMC320" s="33" t="s">
        <v>367</v>
      </c>
      <c r="WMD320" s="33" t="s">
        <v>367</v>
      </c>
      <c r="WME320" s="33" t="s">
        <v>367</v>
      </c>
      <c r="WMF320" s="33" t="s">
        <v>367</v>
      </c>
      <c r="WMG320" s="33" t="s">
        <v>367</v>
      </c>
      <c r="WMH320" s="33" t="s">
        <v>367</v>
      </c>
      <c r="WMI320" s="33" t="s">
        <v>367</v>
      </c>
      <c r="WMJ320" s="33" t="s">
        <v>367</v>
      </c>
      <c r="WMK320" s="33" t="s">
        <v>367</v>
      </c>
      <c r="WML320" s="33" t="s">
        <v>367</v>
      </c>
      <c r="WMM320" s="33" t="s">
        <v>367</v>
      </c>
      <c r="WMN320" s="33" t="s">
        <v>367</v>
      </c>
      <c r="WMO320" s="33" t="s">
        <v>367</v>
      </c>
      <c r="WMP320" s="33" t="s">
        <v>367</v>
      </c>
      <c r="WMQ320" s="33" t="s">
        <v>367</v>
      </c>
      <c r="WMR320" s="33" t="s">
        <v>367</v>
      </c>
      <c r="WMS320" s="33" t="s">
        <v>367</v>
      </c>
      <c r="WMT320" s="33" t="s">
        <v>367</v>
      </c>
      <c r="WMU320" s="33" t="s">
        <v>367</v>
      </c>
      <c r="WMV320" s="33" t="s">
        <v>367</v>
      </c>
      <c r="WMW320" s="33" t="s">
        <v>367</v>
      </c>
      <c r="WMX320" s="33" t="s">
        <v>367</v>
      </c>
      <c r="WMY320" s="33" t="s">
        <v>367</v>
      </c>
      <c r="WMZ320" s="33" t="s">
        <v>367</v>
      </c>
      <c r="WNA320" s="33" t="s">
        <v>367</v>
      </c>
      <c r="WNB320" s="33" t="s">
        <v>367</v>
      </c>
      <c r="WNC320" s="33" t="s">
        <v>367</v>
      </c>
      <c r="WND320" s="33" t="s">
        <v>367</v>
      </c>
      <c r="WNE320" s="33" t="s">
        <v>367</v>
      </c>
      <c r="WNF320" s="33" t="s">
        <v>367</v>
      </c>
      <c r="WNG320" s="33" t="s">
        <v>367</v>
      </c>
      <c r="WNH320" s="33" t="s">
        <v>367</v>
      </c>
      <c r="WNI320" s="33" t="s">
        <v>367</v>
      </c>
      <c r="WNJ320" s="33" t="s">
        <v>367</v>
      </c>
      <c r="WNK320" s="33" t="s">
        <v>367</v>
      </c>
      <c r="WNL320" s="33" t="s">
        <v>367</v>
      </c>
      <c r="WNM320" s="33" t="s">
        <v>367</v>
      </c>
      <c r="WNN320" s="33" t="s">
        <v>367</v>
      </c>
      <c r="WNO320" s="33" t="s">
        <v>367</v>
      </c>
      <c r="WNP320" s="33" t="s">
        <v>367</v>
      </c>
      <c r="WNQ320" s="33" t="s">
        <v>367</v>
      </c>
      <c r="WNR320" s="33" t="s">
        <v>367</v>
      </c>
      <c r="WNS320" s="33" t="s">
        <v>367</v>
      </c>
      <c r="WNT320" s="33" t="s">
        <v>367</v>
      </c>
      <c r="WNU320" s="33" t="s">
        <v>367</v>
      </c>
      <c r="WNV320" s="33" t="s">
        <v>367</v>
      </c>
      <c r="WNW320" s="33" t="s">
        <v>367</v>
      </c>
      <c r="WNX320" s="33" t="s">
        <v>367</v>
      </c>
      <c r="WNY320" s="33" t="s">
        <v>367</v>
      </c>
      <c r="WNZ320" s="33" t="s">
        <v>367</v>
      </c>
      <c r="WOA320" s="33" t="s">
        <v>367</v>
      </c>
      <c r="WOB320" s="33" t="s">
        <v>367</v>
      </c>
      <c r="WOC320" s="33" t="s">
        <v>367</v>
      </c>
      <c r="WOD320" s="33" t="s">
        <v>367</v>
      </c>
      <c r="WOE320" s="33" t="s">
        <v>367</v>
      </c>
      <c r="WOF320" s="33" t="s">
        <v>367</v>
      </c>
      <c r="WOG320" s="33" t="s">
        <v>367</v>
      </c>
      <c r="WOH320" s="33" t="s">
        <v>367</v>
      </c>
      <c r="WOI320" s="33" t="s">
        <v>367</v>
      </c>
      <c r="WOJ320" s="33" t="s">
        <v>367</v>
      </c>
      <c r="WOK320" s="33" t="s">
        <v>367</v>
      </c>
      <c r="WOL320" s="33" t="s">
        <v>367</v>
      </c>
      <c r="WOM320" s="33" t="s">
        <v>367</v>
      </c>
      <c r="WON320" s="33" t="s">
        <v>367</v>
      </c>
      <c r="WOO320" s="33" t="s">
        <v>367</v>
      </c>
      <c r="WOP320" s="33" t="s">
        <v>367</v>
      </c>
      <c r="WOQ320" s="33" t="s">
        <v>367</v>
      </c>
      <c r="WOR320" s="33" t="s">
        <v>367</v>
      </c>
      <c r="WOS320" s="33" t="s">
        <v>367</v>
      </c>
      <c r="WOT320" s="33" t="s">
        <v>367</v>
      </c>
      <c r="WOU320" s="33" t="s">
        <v>367</v>
      </c>
      <c r="WOV320" s="33" t="s">
        <v>367</v>
      </c>
      <c r="WOW320" s="33" t="s">
        <v>367</v>
      </c>
      <c r="WOX320" s="33" t="s">
        <v>367</v>
      </c>
      <c r="WOY320" s="33" t="s">
        <v>367</v>
      </c>
      <c r="WOZ320" s="33" t="s">
        <v>367</v>
      </c>
      <c r="WPA320" s="33" t="s">
        <v>367</v>
      </c>
      <c r="WPB320" s="33" t="s">
        <v>367</v>
      </c>
      <c r="WPC320" s="33" t="s">
        <v>367</v>
      </c>
      <c r="WPD320" s="33" t="s">
        <v>367</v>
      </c>
      <c r="WPE320" s="33" t="s">
        <v>367</v>
      </c>
      <c r="WPF320" s="33" t="s">
        <v>367</v>
      </c>
      <c r="WPG320" s="33" t="s">
        <v>367</v>
      </c>
      <c r="WPH320" s="33" t="s">
        <v>367</v>
      </c>
      <c r="WPI320" s="33" t="s">
        <v>367</v>
      </c>
      <c r="WPJ320" s="33" t="s">
        <v>367</v>
      </c>
      <c r="WPK320" s="33" t="s">
        <v>367</v>
      </c>
      <c r="WPL320" s="33" t="s">
        <v>367</v>
      </c>
      <c r="WPM320" s="33" t="s">
        <v>367</v>
      </c>
      <c r="WPN320" s="33" t="s">
        <v>367</v>
      </c>
      <c r="WPO320" s="33" t="s">
        <v>367</v>
      </c>
      <c r="WPP320" s="33" t="s">
        <v>367</v>
      </c>
      <c r="WPQ320" s="33" t="s">
        <v>367</v>
      </c>
      <c r="WPR320" s="33" t="s">
        <v>367</v>
      </c>
      <c r="WPS320" s="33" t="s">
        <v>367</v>
      </c>
      <c r="WPT320" s="33" t="s">
        <v>367</v>
      </c>
      <c r="WPU320" s="33" t="s">
        <v>367</v>
      </c>
      <c r="WPV320" s="33" t="s">
        <v>367</v>
      </c>
      <c r="WPW320" s="33" t="s">
        <v>367</v>
      </c>
      <c r="WPX320" s="33" t="s">
        <v>367</v>
      </c>
      <c r="WPY320" s="33" t="s">
        <v>367</v>
      </c>
      <c r="WPZ320" s="33" t="s">
        <v>367</v>
      </c>
      <c r="WQA320" s="33" t="s">
        <v>367</v>
      </c>
      <c r="WQB320" s="33" t="s">
        <v>367</v>
      </c>
      <c r="WQC320" s="33" t="s">
        <v>367</v>
      </c>
      <c r="WQD320" s="33" t="s">
        <v>367</v>
      </c>
      <c r="WQE320" s="33" t="s">
        <v>367</v>
      </c>
      <c r="WQF320" s="33" t="s">
        <v>367</v>
      </c>
      <c r="WQG320" s="33" t="s">
        <v>367</v>
      </c>
      <c r="WQH320" s="33" t="s">
        <v>367</v>
      </c>
      <c r="WQI320" s="33" t="s">
        <v>367</v>
      </c>
      <c r="WQJ320" s="33" t="s">
        <v>367</v>
      </c>
      <c r="WQK320" s="33" t="s">
        <v>367</v>
      </c>
      <c r="WQL320" s="33" t="s">
        <v>367</v>
      </c>
      <c r="WQM320" s="33" t="s">
        <v>367</v>
      </c>
      <c r="WQN320" s="33" t="s">
        <v>367</v>
      </c>
      <c r="WQO320" s="33" t="s">
        <v>367</v>
      </c>
      <c r="WQP320" s="33" t="s">
        <v>367</v>
      </c>
      <c r="WQQ320" s="33" t="s">
        <v>367</v>
      </c>
      <c r="WQR320" s="33" t="s">
        <v>367</v>
      </c>
      <c r="WQS320" s="33" t="s">
        <v>367</v>
      </c>
      <c r="WQT320" s="33" t="s">
        <v>367</v>
      </c>
      <c r="WQU320" s="33" t="s">
        <v>367</v>
      </c>
      <c r="WQV320" s="33" t="s">
        <v>367</v>
      </c>
      <c r="WQW320" s="33" t="s">
        <v>367</v>
      </c>
      <c r="WQX320" s="33" t="s">
        <v>367</v>
      </c>
      <c r="WQY320" s="33" t="s">
        <v>367</v>
      </c>
      <c r="WQZ320" s="33" t="s">
        <v>367</v>
      </c>
      <c r="WRA320" s="33" t="s">
        <v>367</v>
      </c>
      <c r="WRB320" s="33" t="s">
        <v>367</v>
      </c>
      <c r="WRC320" s="33" t="s">
        <v>367</v>
      </c>
      <c r="WRD320" s="33" t="s">
        <v>367</v>
      </c>
      <c r="WRE320" s="33" t="s">
        <v>367</v>
      </c>
      <c r="WRF320" s="33" t="s">
        <v>367</v>
      </c>
      <c r="WRG320" s="33" t="s">
        <v>367</v>
      </c>
      <c r="WRH320" s="33" t="s">
        <v>367</v>
      </c>
      <c r="WRI320" s="33" t="s">
        <v>367</v>
      </c>
      <c r="WRJ320" s="33" t="s">
        <v>367</v>
      </c>
      <c r="WRK320" s="33" t="s">
        <v>367</v>
      </c>
      <c r="WRL320" s="33" t="s">
        <v>367</v>
      </c>
      <c r="WRM320" s="33" t="s">
        <v>367</v>
      </c>
      <c r="WRN320" s="33" t="s">
        <v>367</v>
      </c>
      <c r="WRO320" s="33" t="s">
        <v>367</v>
      </c>
      <c r="WRP320" s="33" t="s">
        <v>367</v>
      </c>
      <c r="WRQ320" s="33" t="s">
        <v>367</v>
      </c>
      <c r="WRR320" s="33" t="s">
        <v>367</v>
      </c>
      <c r="WRS320" s="33" t="s">
        <v>367</v>
      </c>
      <c r="WRT320" s="33" t="s">
        <v>367</v>
      </c>
      <c r="WRU320" s="33" t="s">
        <v>367</v>
      </c>
      <c r="WRV320" s="33" t="s">
        <v>367</v>
      </c>
      <c r="WRW320" s="33" t="s">
        <v>367</v>
      </c>
      <c r="WRX320" s="33" t="s">
        <v>367</v>
      </c>
      <c r="WRY320" s="33" t="s">
        <v>367</v>
      </c>
      <c r="WRZ320" s="33" t="s">
        <v>367</v>
      </c>
      <c r="WSA320" s="33" t="s">
        <v>367</v>
      </c>
      <c r="WSB320" s="33" t="s">
        <v>367</v>
      </c>
      <c r="WSC320" s="33" t="s">
        <v>367</v>
      </c>
      <c r="WSD320" s="33" t="s">
        <v>367</v>
      </c>
      <c r="WSE320" s="33" t="s">
        <v>367</v>
      </c>
      <c r="WSF320" s="33" t="s">
        <v>367</v>
      </c>
      <c r="WSG320" s="33" t="s">
        <v>367</v>
      </c>
      <c r="WSH320" s="33" t="s">
        <v>367</v>
      </c>
      <c r="WSI320" s="33" t="s">
        <v>367</v>
      </c>
      <c r="WSJ320" s="33" t="s">
        <v>367</v>
      </c>
      <c r="WSK320" s="33" t="s">
        <v>367</v>
      </c>
      <c r="WSL320" s="33" t="s">
        <v>367</v>
      </c>
      <c r="WSM320" s="33" t="s">
        <v>367</v>
      </c>
      <c r="WSN320" s="33" t="s">
        <v>367</v>
      </c>
      <c r="WSO320" s="33" t="s">
        <v>367</v>
      </c>
      <c r="WSP320" s="33" t="s">
        <v>367</v>
      </c>
      <c r="WSQ320" s="33" t="s">
        <v>367</v>
      </c>
      <c r="WSR320" s="33" t="s">
        <v>367</v>
      </c>
      <c r="WSS320" s="33" t="s">
        <v>367</v>
      </c>
      <c r="WST320" s="33" t="s">
        <v>367</v>
      </c>
      <c r="WSU320" s="33" t="s">
        <v>367</v>
      </c>
      <c r="WSV320" s="33" t="s">
        <v>367</v>
      </c>
      <c r="WSW320" s="33" t="s">
        <v>367</v>
      </c>
      <c r="WSX320" s="33" t="s">
        <v>367</v>
      </c>
      <c r="WSY320" s="33" t="s">
        <v>367</v>
      </c>
      <c r="WSZ320" s="33" t="s">
        <v>367</v>
      </c>
      <c r="WTA320" s="33" t="s">
        <v>367</v>
      </c>
      <c r="WTB320" s="33" t="s">
        <v>367</v>
      </c>
      <c r="WTC320" s="33" t="s">
        <v>367</v>
      </c>
      <c r="WTD320" s="33" t="s">
        <v>367</v>
      </c>
      <c r="WTE320" s="33" t="s">
        <v>367</v>
      </c>
      <c r="WTF320" s="33" t="s">
        <v>367</v>
      </c>
      <c r="WTG320" s="33" t="s">
        <v>367</v>
      </c>
      <c r="WTH320" s="33" t="s">
        <v>367</v>
      </c>
      <c r="WTI320" s="33" t="s">
        <v>367</v>
      </c>
      <c r="WTJ320" s="33" t="s">
        <v>367</v>
      </c>
      <c r="WTK320" s="33" t="s">
        <v>367</v>
      </c>
      <c r="WTL320" s="33" t="s">
        <v>367</v>
      </c>
      <c r="WTM320" s="33" t="s">
        <v>367</v>
      </c>
      <c r="WTN320" s="33" t="s">
        <v>367</v>
      </c>
      <c r="WTO320" s="33" t="s">
        <v>367</v>
      </c>
      <c r="WTP320" s="33" t="s">
        <v>367</v>
      </c>
      <c r="WTQ320" s="33" t="s">
        <v>367</v>
      </c>
      <c r="WTR320" s="33" t="s">
        <v>367</v>
      </c>
      <c r="WTS320" s="33" t="s">
        <v>367</v>
      </c>
      <c r="WTT320" s="33" t="s">
        <v>367</v>
      </c>
      <c r="WTU320" s="33" t="s">
        <v>367</v>
      </c>
      <c r="WTV320" s="33" t="s">
        <v>367</v>
      </c>
      <c r="WTW320" s="33" t="s">
        <v>367</v>
      </c>
      <c r="WTX320" s="33" t="s">
        <v>367</v>
      </c>
      <c r="WTY320" s="33" t="s">
        <v>367</v>
      </c>
      <c r="WTZ320" s="33" t="s">
        <v>367</v>
      </c>
      <c r="WUA320" s="33" t="s">
        <v>367</v>
      </c>
      <c r="WUB320" s="33" t="s">
        <v>367</v>
      </c>
      <c r="WUC320" s="33" t="s">
        <v>367</v>
      </c>
      <c r="WUD320" s="33" t="s">
        <v>367</v>
      </c>
      <c r="WUE320" s="33" t="s">
        <v>367</v>
      </c>
      <c r="WUF320" s="33" t="s">
        <v>367</v>
      </c>
      <c r="WUG320" s="33" t="s">
        <v>367</v>
      </c>
      <c r="WUH320" s="33" t="s">
        <v>367</v>
      </c>
      <c r="WUI320" s="33" t="s">
        <v>367</v>
      </c>
      <c r="WUJ320" s="33" t="s">
        <v>367</v>
      </c>
      <c r="WUK320" s="33" t="s">
        <v>367</v>
      </c>
      <c r="WUL320" s="33" t="s">
        <v>367</v>
      </c>
      <c r="WUM320" s="33" t="s">
        <v>367</v>
      </c>
      <c r="WUN320" s="33" t="s">
        <v>367</v>
      </c>
      <c r="WUO320" s="33" t="s">
        <v>367</v>
      </c>
      <c r="WUP320" s="33" t="s">
        <v>367</v>
      </c>
      <c r="WUQ320" s="33" t="s">
        <v>367</v>
      </c>
      <c r="WUR320" s="33" t="s">
        <v>367</v>
      </c>
      <c r="WUS320" s="33" t="s">
        <v>367</v>
      </c>
      <c r="WUT320" s="33" t="s">
        <v>367</v>
      </c>
      <c r="WUU320" s="33" t="s">
        <v>367</v>
      </c>
      <c r="WUV320" s="33" t="s">
        <v>367</v>
      </c>
      <c r="WUW320" s="33" t="s">
        <v>367</v>
      </c>
      <c r="WUX320" s="33" t="s">
        <v>367</v>
      </c>
      <c r="WUY320" s="33" t="s">
        <v>367</v>
      </c>
      <c r="WUZ320" s="33" t="s">
        <v>367</v>
      </c>
      <c r="WVA320" s="33" t="s">
        <v>367</v>
      </c>
      <c r="WVB320" s="33" t="s">
        <v>367</v>
      </c>
      <c r="WVC320" s="33" t="s">
        <v>367</v>
      </c>
      <c r="WVD320" s="33" t="s">
        <v>367</v>
      </c>
      <c r="WVE320" s="33" t="s">
        <v>367</v>
      </c>
      <c r="WVF320" s="33" t="s">
        <v>367</v>
      </c>
      <c r="WVG320" s="33" t="s">
        <v>367</v>
      </c>
      <c r="WVH320" s="33" t="s">
        <v>367</v>
      </c>
      <c r="WVI320" s="33" t="s">
        <v>367</v>
      </c>
      <c r="WVJ320" s="33" t="s">
        <v>367</v>
      </c>
      <c r="WVK320" s="33" t="s">
        <v>367</v>
      </c>
      <c r="WVL320" s="33" t="s">
        <v>367</v>
      </c>
      <c r="WVM320" s="33" t="s">
        <v>367</v>
      </c>
      <c r="WVN320" s="33" t="s">
        <v>367</v>
      </c>
      <c r="WVO320" s="33" t="s">
        <v>367</v>
      </c>
      <c r="WVP320" s="33" t="s">
        <v>367</v>
      </c>
      <c r="WVQ320" s="33" t="s">
        <v>367</v>
      </c>
      <c r="WVR320" s="33" t="s">
        <v>367</v>
      </c>
      <c r="WVS320" s="33" t="s">
        <v>367</v>
      </c>
      <c r="WVT320" s="33" t="s">
        <v>367</v>
      </c>
      <c r="WVU320" s="33" t="s">
        <v>367</v>
      </c>
      <c r="WVV320" s="33" t="s">
        <v>367</v>
      </c>
      <c r="WVW320" s="33" t="s">
        <v>367</v>
      </c>
      <c r="WVX320" s="33" t="s">
        <v>367</v>
      </c>
      <c r="WVY320" s="33" t="s">
        <v>367</v>
      </c>
      <c r="WVZ320" s="33" t="s">
        <v>367</v>
      </c>
      <c r="WWA320" s="33" t="s">
        <v>367</v>
      </c>
      <c r="WWB320" s="33" t="s">
        <v>367</v>
      </c>
      <c r="WWC320" s="33" t="s">
        <v>367</v>
      </c>
      <c r="WWD320" s="33" t="s">
        <v>367</v>
      </c>
      <c r="WWE320" s="33" t="s">
        <v>367</v>
      </c>
      <c r="WWF320" s="33" t="s">
        <v>367</v>
      </c>
      <c r="WWG320" s="33" t="s">
        <v>367</v>
      </c>
      <c r="WWH320" s="33" t="s">
        <v>367</v>
      </c>
      <c r="WWI320" s="33" t="s">
        <v>367</v>
      </c>
      <c r="WWJ320" s="33" t="s">
        <v>367</v>
      </c>
      <c r="WWK320" s="33" t="s">
        <v>367</v>
      </c>
      <c r="WWL320" s="33" t="s">
        <v>367</v>
      </c>
      <c r="WWM320" s="33" t="s">
        <v>367</v>
      </c>
      <c r="WWN320" s="33" t="s">
        <v>367</v>
      </c>
      <c r="WWO320" s="33" t="s">
        <v>367</v>
      </c>
      <c r="WWP320" s="33" t="s">
        <v>367</v>
      </c>
      <c r="WWQ320" s="33" t="s">
        <v>367</v>
      </c>
      <c r="WWR320" s="33" t="s">
        <v>367</v>
      </c>
      <c r="WWS320" s="33" t="s">
        <v>367</v>
      </c>
      <c r="WWT320" s="33" t="s">
        <v>367</v>
      </c>
      <c r="WWU320" s="33" t="s">
        <v>367</v>
      </c>
      <c r="WWV320" s="33" t="s">
        <v>367</v>
      </c>
      <c r="WWW320" s="33" t="s">
        <v>367</v>
      </c>
      <c r="WWX320" s="33" t="s">
        <v>367</v>
      </c>
      <c r="WWY320" s="33" t="s">
        <v>367</v>
      </c>
      <c r="WWZ320" s="33" t="s">
        <v>367</v>
      </c>
      <c r="WXA320" s="33" t="s">
        <v>367</v>
      </c>
      <c r="WXB320" s="33" t="s">
        <v>367</v>
      </c>
      <c r="WXC320" s="33" t="s">
        <v>367</v>
      </c>
      <c r="WXD320" s="33" t="s">
        <v>367</v>
      </c>
      <c r="WXE320" s="33" t="s">
        <v>367</v>
      </c>
      <c r="WXF320" s="33" t="s">
        <v>367</v>
      </c>
      <c r="WXG320" s="33" t="s">
        <v>367</v>
      </c>
      <c r="WXH320" s="33" t="s">
        <v>367</v>
      </c>
      <c r="WXI320" s="33" t="s">
        <v>367</v>
      </c>
      <c r="WXJ320" s="33" t="s">
        <v>367</v>
      </c>
      <c r="WXK320" s="33" t="s">
        <v>367</v>
      </c>
      <c r="WXL320" s="33" t="s">
        <v>367</v>
      </c>
      <c r="WXM320" s="33" t="s">
        <v>367</v>
      </c>
      <c r="WXN320" s="33" t="s">
        <v>367</v>
      </c>
      <c r="WXO320" s="33" t="s">
        <v>367</v>
      </c>
    </row>
    <row r="321" spans="1:16187" x14ac:dyDescent="0.25">
      <c r="A321" s="98">
        <f t="shared" si="36"/>
        <v>306</v>
      </c>
      <c r="B321" s="99">
        <f t="shared" si="37"/>
        <v>111</v>
      </c>
      <c r="C321" s="92"/>
      <c r="D321" s="92" t="s">
        <v>593</v>
      </c>
      <c r="E321" s="78">
        <f t="shared" si="38"/>
        <v>54474244.048956797</v>
      </c>
      <c r="F321" s="52">
        <v>16034044.152180096</v>
      </c>
      <c r="G321" s="52">
        <v>5691851.8389192764</v>
      </c>
      <c r="H321" s="52">
        <v>6092197.7857524259</v>
      </c>
      <c r="I321" s="52">
        <v>3794974.5043992773</v>
      </c>
      <c r="J321" s="52">
        <v>2792950.7234944897</v>
      </c>
      <c r="K321" s="52"/>
      <c r="L321" s="52">
        <v>582245.94929312461</v>
      </c>
      <c r="M321" s="52"/>
      <c r="N321" s="52"/>
      <c r="O321" s="52"/>
      <c r="P321" s="109"/>
      <c r="Q321" s="52">
        <v>16788121.983090475</v>
      </c>
      <c r="R321" s="52">
        <v>1515314.3848925564</v>
      </c>
      <c r="S321" s="79">
        <v>50298.009527999995</v>
      </c>
      <c r="T321" s="80">
        <v>1132244.7174070757</v>
      </c>
      <c r="U321" s="31">
        <f t="shared" si="39"/>
        <v>7</v>
      </c>
    </row>
    <row r="322" spans="1:16187" x14ac:dyDescent="0.25">
      <c r="A322" s="98">
        <f t="shared" si="36"/>
        <v>307</v>
      </c>
      <c r="B322" s="99">
        <f t="shared" si="37"/>
        <v>112</v>
      </c>
      <c r="C322" s="92" t="s">
        <v>73</v>
      </c>
      <c r="D322" s="92" t="s">
        <v>205</v>
      </c>
      <c r="E322" s="78">
        <f t="shared" si="38"/>
        <v>14675956.192334456</v>
      </c>
      <c r="F322" s="52">
        <v>6939356.6437431425</v>
      </c>
      <c r="G322" s="52">
        <v>0</v>
      </c>
      <c r="H322" s="52">
        <v>0</v>
      </c>
      <c r="I322" s="52">
        <v>0</v>
      </c>
      <c r="J322" s="52">
        <v>818458.35</v>
      </c>
      <c r="K322" s="52"/>
      <c r="L322" s="52">
        <v>266268.26596902258</v>
      </c>
      <c r="M322" s="52">
        <v>0</v>
      </c>
      <c r="N322" s="52">
        <v>6490827.1100000003</v>
      </c>
      <c r="O322" s="52">
        <v>0</v>
      </c>
      <c r="P322" s="52">
        <v>0</v>
      </c>
      <c r="Q322" s="52">
        <v>0</v>
      </c>
      <c r="R322" s="52"/>
      <c r="S322" s="79"/>
      <c r="T322" s="80">
        <v>161045.8226222918</v>
      </c>
      <c r="U322" s="31">
        <f t="shared" si="39"/>
        <v>4</v>
      </c>
    </row>
    <row r="323" spans="1:16187" x14ac:dyDescent="0.25">
      <c r="A323" s="98">
        <f t="shared" si="36"/>
        <v>308</v>
      </c>
      <c r="B323" s="99">
        <f t="shared" si="37"/>
        <v>113</v>
      </c>
      <c r="C323" s="92" t="s">
        <v>73</v>
      </c>
      <c r="D323" s="92" t="s">
        <v>207</v>
      </c>
      <c r="E323" s="78">
        <f t="shared" si="38"/>
        <v>494347.02441200003</v>
      </c>
      <c r="F323" s="52">
        <v>0</v>
      </c>
      <c r="G323" s="52">
        <v>0</v>
      </c>
      <c r="H323" s="52">
        <v>0</v>
      </c>
      <c r="I323" s="52">
        <v>0</v>
      </c>
      <c r="J323" s="52">
        <v>491444.9</v>
      </c>
      <c r="K323" s="52"/>
      <c r="L323" s="52"/>
      <c r="M323" s="52">
        <v>0</v>
      </c>
      <c r="N323" s="52">
        <v>0</v>
      </c>
      <c r="O323" s="52">
        <v>0</v>
      </c>
      <c r="P323" s="52"/>
      <c r="Q323" s="52"/>
      <c r="R323" s="52"/>
      <c r="S323" s="79"/>
      <c r="T323" s="80">
        <v>2902.1244119999997</v>
      </c>
      <c r="U323" s="31">
        <f t="shared" si="39"/>
        <v>1</v>
      </c>
    </row>
    <row r="324" spans="1:16187" x14ac:dyDescent="0.25">
      <c r="A324" s="98">
        <f t="shared" si="36"/>
        <v>309</v>
      </c>
      <c r="B324" s="99">
        <f t="shared" si="37"/>
        <v>114</v>
      </c>
      <c r="C324" s="92" t="s">
        <v>73</v>
      </c>
      <c r="D324" s="92" t="s">
        <v>370</v>
      </c>
      <c r="E324" s="78">
        <f t="shared" si="38"/>
        <v>3954803.0756240007</v>
      </c>
      <c r="F324" s="52">
        <v>3286355.0600000005</v>
      </c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>
        <v>0</v>
      </c>
      <c r="R324" s="52">
        <v>157569.70000000001</v>
      </c>
      <c r="S324" s="79">
        <v>24000</v>
      </c>
      <c r="T324" s="80">
        <v>486878.31562400004</v>
      </c>
      <c r="U324" s="31">
        <f t="shared" si="39"/>
        <v>1</v>
      </c>
      <c r="V324" s="1" t="s">
        <v>717</v>
      </c>
    </row>
    <row r="325" spans="1:16187" x14ac:dyDescent="0.25">
      <c r="A325" s="98">
        <f t="shared" si="36"/>
        <v>310</v>
      </c>
      <c r="B325" s="99">
        <f t="shared" si="37"/>
        <v>115</v>
      </c>
      <c r="C325" s="92" t="s">
        <v>73</v>
      </c>
      <c r="D325" s="92" t="s">
        <v>372</v>
      </c>
      <c r="E325" s="78">
        <f t="shared" si="38"/>
        <v>16015618.41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/>
      <c r="L325" s="52"/>
      <c r="M325" s="52">
        <v>0</v>
      </c>
      <c r="N325" s="52">
        <v>0</v>
      </c>
      <c r="O325" s="52">
        <v>0</v>
      </c>
      <c r="P325" s="52">
        <v>0</v>
      </c>
      <c r="Q325" s="52">
        <v>15672884.176026</v>
      </c>
      <c r="R325" s="52"/>
      <c r="S325" s="79"/>
      <c r="T325" s="80">
        <v>342734.23397399997</v>
      </c>
      <c r="U325" s="31">
        <f t="shared" si="39"/>
        <v>1</v>
      </c>
    </row>
    <row r="326" spans="1:16187" x14ac:dyDescent="0.25">
      <c r="A326" s="98">
        <f t="shared" si="36"/>
        <v>311</v>
      </c>
      <c r="B326" s="99">
        <f t="shared" si="37"/>
        <v>116</v>
      </c>
      <c r="C326" s="92" t="s">
        <v>73</v>
      </c>
      <c r="D326" s="92" t="s">
        <v>208</v>
      </c>
      <c r="E326" s="78">
        <f t="shared" si="38"/>
        <v>7682194.3148301998</v>
      </c>
      <c r="F326" s="52">
        <v>0</v>
      </c>
      <c r="G326" s="52">
        <v>0</v>
      </c>
      <c r="H326" s="52"/>
      <c r="I326" s="52">
        <v>0</v>
      </c>
      <c r="J326" s="52">
        <v>0</v>
      </c>
      <c r="K326" s="52"/>
      <c r="L326" s="52"/>
      <c r="M326" s="52">
        <v>0</v>
      </c>
      <c r="N326" s="52">
        <v>7389654.1600000001</v>
      </c>
      <c r="O326" s="52">
        <v>0</v>
      </c>
      <c r="P326" s="52"/>
      <c r="Q326" s="52">
        <v>0</v>
      </c>
      <c r="R326" s="52"/>
      <c r="S326" s="79"/>
      <c r="T326" s="80">
        <v>292540.15483020002</v>
      </c>
      <c r="U326" s="31">
        <f t="shared" si="39"/>
        <v>1</v>
      </c>
      <c r="V326" s="1" t="s">
        <v>717</v>
      </c>
    </row>
    <row r="327" spans="1:16187" x14ac:dyDescent="0.25">
      <c r="A327" s="98">
        <f t="shared" si="36"/>
        <v>312</v>
      </c>
      <c r="B327" s="99">
        <f t="shared" si="37"/>
        <v>117</v>
      </c>
      <c r="C327" s="92" t="s">
        <v>73</v>
      </c>
      <c r="D327" s="92" t="s">
        <v>479</v>
      </c>
      <c r="E327" s="78">
        <f t="shared" si="38"/>
        <v>2498104.0629126201</v>
      </c>
      <c r="F327" s="52"/>
      <c r="G327" s="52">
        <v>1245773.46</v>
      </c>
      <c r="H327" s="96">
        <v>1202952.82</v>
      </c>
      <c r="I327" s="52"/>
      <c r="J327" s="52"/>
      <c r="K327" s="52"/>
      <c r="L327" s="52"/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52"/>
      <c r="S327" s="79"/>
      <c r="T327" s="80">
        <v>49377.782912620009</v>
      </c>
      <c r="U327" s="31">
        <f t="shared" si="39"/>
        <v>2</v>
      </c>
    </row>
    <row r="328" spans="1:16187" x14ac:dyDescent="0.25">
      <c r="A328" s="98">
        <f t="shared" si="36"/>
        <v>313</v>
      </c>
      <c r="B328" s="99">
        <f t="shared" si="37"/>
        <v>118</v>
      </c>
      <c r="C328" s="92" t="s">
        <v>73</v>
      </c>
      <c r="D328" s="92" t="s">
        <v>210</v>
      </c>
      <c r="E328" s="78">
        <f t="shared" si="38"/>
        <v>1024499.247894</v>
      </c>
      <c r="F328" s="52"/>
      <c r="G328" s="52"/>
      <c r="H328" s="52"/>
      <c r="I328" s="52">
        <v>0</v>
      </c>
      <c r="J328" s="52">
        <v>1020388.92</v>
      </c>
      <c r="K328" s="52"/>
      <c r="L328" s="52"/>
      <c r="M328" s="52"/>
      <c r="N328" s="52"/>
      <c r="O328" s="52"/>
      <c r="P328" s="52"/>
      <c r="Q328" s="52"/>
      <c r="R328" s="52"/>
      <c r="S328" s="79"/>
      <c r="T328" s="80">
        <v>4110.327894</v>
      </c>
      <c r="U328" s="31">
        <f t="shared" si="39"/>
        <v>1</v>
      </c>
    </row>
    <row r="329" spans="1:16187" x14ac:dyDescent="0.25">
      <c r="A329" s="98">
        <f t="shared" si="36"/>
        <v>314</v>
      </c>
      <c r="B329" s="99">
        <f t="shared" si="37"/>
        <v>119</v>
      </c>
      <c r="C329" s="92"/>
      <c r="D329" s="92" t="s">
        <v>657</v>
      </c>
      <c r="E329" s="78">
        <f t="shared" si="38"/>
        <v>11931064.43</v>
      </c>
      <c r="F329" s="52"/>
      <c r="G329" s="52"/>
      <c r="H329" s="52"/>
      <c r="I329" s="52"/>
      <c r="J329" s="52"/>
      <c r="K329" s="52"/>
      <c r="L329" s="52"/>
      <c r="M329" s="52"/>
      <c r="N329" s="52">
        <v>11429694.42415854</v>
      </c>
      <c r="O329" s="52"/>
      <c r="P329" s="52"/>
      <c r="Q329" s="52"/>
      <c r="R329" s="52">
        <v>227425.73782900031</v>
      </c>
      <c r="S329" s="79">
        <v>24000</v>
      </c>
      <c r="T329" s="80">
        <v>249944.26801245942</v>
      </c>
      <c r="U329" s="31">
        <f t="shared" si="39"/>
        <v>1</v>
      </c>
    </row>
    <row r="330" spans="1:16187" x14ac:dyDescent="0.25">
      <c r="A330" s="98">
        <f t="shared" si="36"/>
        <v>315</v>
      </c>
      <c r="B330" s="99">
        <f t="shared" si="37"/>
        <v>120</v>
      </c>
      <c r="C330" s="92" t="s">
        <v>73</v>
      </c>
      <c r="D330" s="92" t="s">
        <v>373</v>
      </c>
      <c r="E330" s="78">
        <f>SUBTOTAL(9,F330:T330)</f>
        <v>1835710.56090784</v>
      </c>
      <c r="F330" s="52"/>
      <c r="G330" s="52"/>
      <c r="H330" s="52"/>
      <c r="I330" s="52">
        <v>1155001.04</v>
      </c>
      <c r="J330" s="52">
        <v>0</v>
      </c>
      <c r="K330" s="52"/>
      <c r="L330" s="52"/>
      <c r="M330" s="52">
        <v>0</v>
      </c>
      <c r="N330" s="52"/>
      <c r="O330" s="52">
        <v>0</v>
      </c>
      <c r="P330" s="52">
        <v>0</v>
      </c>
      <c r="Q330" s="52"/>
      <c r="R330" s="52">
        <v>160007.0122</v>
      </c>
      <c r="S330" s="79">
        <v>37048.782200000001</v>
      </c>
      <c r="T330" s="80">
        <v>483653.72650783998</v>
      </c>
      <c r="U330" s="31">
        <f t="shared" si="39"/>
        <v>1</v>
      </c>
      <c r="V330" s="1" t="s">
        <v>717</v>
      </c>
    </row>
    <row r="331" spans="1:16187" x14ac:dyDescent="0.25">
      <c r="A331" s="98">
        <f t="shared" si="36"/>
        <v>316</v>
      </c>
      <c r="B331" s="99">
        <f t="shared" si="37"/>
        <v>121</v>
      </c>
      <c r="C331" s="92" t="s">
        <v>73</v>
      </c>
      <c r="D331" s="92" t="s">
        <v>211</v>
      </c>
      <c r="E331" s="78">
        <f t="shared" si="38"/>
        <v>1024198.037306</v>
      </c>
      <c r="F331" s="52"/>
      <c r="G331" s="52"/>
      <c r="H331" s="52"/>
      <c r="I331" s="52"/>
      <c r="J331" s="52">
        <v>1013323.25</v>
      </c>
      <c r="K331" s="52"/>
      <c r="L331" s="52"/>
      <c r="M331" s="52"/>
      <c r="N331" s="52"/>
      <c r="O331" s="52"/>
      <c r="P331" s="52"/>
      <c r="Q331" s="52"/>
      <c r="R331" s="52"/>
      <c r="S331" s="79"/>
      <c r="T331" s="80">
        <v>10874.787306</v>
      </c>
      <c r="U331" s="31">
        <f t="shared" si="39"/>
        <v>1</v>
      </c>
    </row>
    <row r="332" spans="1:16187" x14ac:dyDescent="0.25">
      <c r="A332" s="98">
        <f t="shared" si="36"/>
        <v>317</v>
      </c>
      <c r="B332" s="99">
        <f t="shared" si="37"/>
        <v>122</v>
      </c>
      <c r="C332" s="92" t="s">
        <v>73</v>
      </c>
      <c r="D332" s="92" t="s">
        <v>85</v>
      </c>
      <c r="E332" s="78">
        <f t="shared" si="38"/>
        <v>1245038.665028</v>
      </c>
      <c r="F332" s="52"/>
      <c r="G332" s="52"/>
      <c r="H332" s="52"/>
      <c r="I332" s="52"/>
      <c r="J332" s="52">
        <v>1240916.79</v>
      </c>
      <c r="K332" s="52"/>
      <c r="L332" s="52"/>
      <c r="M332" s="52"/>
      <c r="N332" s="52"/>
      <c r="O332" s="52"/>
      <c r="P332" s="52"/>
      <c r="Q332" s="52">
        <v>0</v>
      </c>
      <c r="R332" s="52"/>
      <c r="S332" s="79"/>
      <c r="T332" s="80">
        <v>4121.8750279999986</v>
      </c>
      <c r="U332" s="31">
        <f t="shared" si="39"/>
        <v>1</v>
      </c>
    </row>
    <row r="333" spans="1:16187" x14ac:dyDescent="0.25">
      <c r="A333" s="98">
        <f t="shared" si="36"/>
        <v>318</v>
      </c>
      <c r="B333" s="99">
        <f t="shared" si="37"/>
        <v>123</v>
      </c>
      <c r="C333" s="92" t="s">
        <v>73</v>
      </c>
      <c r="D333" s="92" t="s">
        <v>374</v>
      </c>
      <c r="E333" s="78">
        <f t="shared" si="38"/>
        <v>3402678.6930303574</v>
      </c>
      <c r="F333" s="52"/>
      <c r="G333" s="52"/>
      <c r="H333" s="52">
        <v>1751486.18</v>
      </c>
      <c r="I333" s="52"/>
      <c r="J333" s="52"/>
      <c r="K333" s="52"/>
      <c r="L333" s="52"/>
      <c r="M333" s="52">
        <v>0</v>
      </c>
      <c r="N333" s="52"/>
      <c r="O333" s="52"/>
      <c r="P333" s="52"/>
      <c r="Q333" s="52"/>
      <c r="R333" s="52"/>
      <c r="S333" s="79"/>
      <c r="T333" s="80">
        <v>1651192.5130303577</v>
      </c>
      <c r="U333" s="31">
        <f t="shared" si="39"/>
        <v>1</v>
      </c>
      <c r="V333" s="1" t="s">
        <v>717</v>
      </c>
    </row>
    <row r="334" spans="1:16187" s="50" customFormat="1" x14ac:dyDescent="0.25">
      <c r="A334" s="98">
        <f t="shared" si="36"/>
        <v>319</v>
      </c>
      <c r="B334" s="99">
        <f t="shared" si="37"/>
        <v>124</v>
      </c>
      <c r="C334" s="112" t="s">
        <v>610</v>
      </c>
      <c r="D334" s="92" t="s">
        <v>480</v>
      </c>
      <c r="E334" s="78">
        <f t="shared" si="38"/>
        <v>73380912.513798714</v>
      </c>
      <c r="F334" s="52">
        <v>8835258.7268668804</v>
      </c>
      <c r="G334" s="52">
        <v>5161965.2787407041</v>
      </c>
      <c r="H334" s="52">
        <v>5569271.4127483098</v>
      </c>
      <c r="I334" s="52">
        <v>4295867.3561627036</v>
      </c>
      <c r="J334" s="52">
        <v>2018239.6388054877</v>
      </c>
      <c r="K334" s="52"/>
      <c r="L334" s="52">
        <v>418101.46163142752</v>
      </c>
      <c r="M334" s="52"/>
      <c r="N334" s="52"/>
      <c r="O334" s="52"/>
      <c r="P334" s="52">
        <v>31664608.563177813</v>
      </c>
      <c r="Q334" s="52">
        <v>12348392.029822793</v>
      </c>
      <c r="R334" s="52">
        <v>1482907.8558986555</v>
      </c>
      <c r="S334" s="52">
        <v>48725.618500800003</v>
      </c>
      <c r="T334" s="113">
        <v>1537574.5714431447</v>
      </c>
      <c r="U334" s="31">
        <f t="shared" si="39"/>
        <v>8</v>
      </c>
      <c r="CW334" s="50" t="s">
        <v>610</v>
      </c>
      <c r="CX334" s="50" t="s">
        <v>610</v>
      </c>
      <c r="CY334" s="50" t="s">
        <v>610</v>
      </c>
      <c r="CZ334" s="50" t="s">
        <v>610</v>
      </c>
      <c r="DA334" s="50" t="s">
        <v>610</v>
      </c>
      <c r="DB334" s="50" t="s">
        <v>610</v>
      </c>
      <c r="DC334" s="50" t="s">
        <v>610</v>
      </c>
      <c r="DD334" s="50" t="s">
        <v>610</v>
      </c>
      <c r="DE334" s="50" t="s">
        <v>610</v>
      </c>
      <c r="DF334" s="50" t="s">
        <v>610</v>
      </c>
      <c r="DG334" s="50" t="s">
        <v>610</v>
      </c>
      <c r="DH334" s="50" t="s">
        <v>610</v>
      </c>
      <c r="DI334" s="50" t="s">
        <v>610</v>
      </c>
      <c r="DJ334" s="50" t="s">
        <v>610</v>
      </c>
      <c r="DK334" s="50" t="s">
        <v>610</v>
      </c>
      <c r="DL334" s="50" t="s">
        <v>610</v>
      </c>
      <c r="DM334" s="50" t="s">
        <v>610</v>
      </c>
      <c r="DN334" s="50" t="s">
        <v>610</v>
      </c>
      <c r="DO334" s="50" t="s">
        <v>610</v>
      </c>
      <c r="DP334" s="50" t="s">
        <v>610</v>
      </c>
      <c r="DQ334" s="50" t="s">
        <v>610</v>
      </c>
      <c r="DR334" s="50" t="s">
        <v>610</v>
      </c>
      <c r="DS334" s="50" t="s">
        <v>610</v>
      </c>
      <c r="DT334" s="50" t="s">
        <v>610</v>
      </c>
      <c r="DU334" s="50" t="s">
        <v>610</v>
      </c>
      <c r="DV334" s="50" t="s">
        <v>610</v>
      </c>
      <c r="DW334" s="50" t="s">
        <v>610</v>
      </c>
      <c r="DX334" s="50" t="s">
        <v>610</v>
      </c>
      <c r="DY334" s="50" t="s">
        <v>610</v>
      </c>
      <c r="DZ334" s="50" t="s">
        <v>610</v>
      </c>
      <c r="EA334" s="50" t="s">
        <v>610</v>
      </c>
      <c r="EB334" s="50" t="s">
        <v>610</v>
      </c>
      <c r="EC334" s="50" t="s">
        <v>610</v>
      </c>
      <c r="ED334" s="50" t="s">
        <v>610</v>
      </c>
      <c r="EE334" s="50" t="s">
        <v>610</v>
      </c>
      <c r="EF334" s="50" t="s">
        <v>610</v>
      </c>
      <c r="EG334" s="50" t="s">
        <v>610</v>
      </c>
      <c r="EH334" s="50" t="s">
        <v>610</v>
      </c>
      <c r="EI334" s="50" t="s">
        <v>610</v>
      </c>
      <c r="EJ334" s="50" t="s">
        <v>610</v>
      </c>
      <c r="EK334" s="50" t="s">
        <v>610</v>
      </c>
      <c r="EL334" s="50" t="s">
        <v>610</v>
      </c>
      <c r="EM334" s="50" t="s">
        <v>610</v>
      </c>
      <c r="EN334" s="50" t="s">
        <v>610</v>
      </c>
      <c r="EO334" s="50" t="s">
        <v>610</v>
      </c>
      <c r="EP334" s="50" t="s">
        <v>610</v>
      </c>
      <c r="EQ334" s="50" t="s">
        <v>610</v>
      </c>
      <c r="ER334" s="50" t="s">
        <v>610</v>
      </c>
      <c r="ES334" s="50" t="s">
        <v>610</v>
      </c>
      <c r="ET334" s="50" t="s">
        <v>610</v>
      </c>
      <c r="EU334" s="50" t="s">
        <v>610</v>
      </c>
      <c r="EV334" s="50" t="s">
        <v>610</v>
      </c>
      <c r="EW334" s="50" t="s">
        <v>610</v>
      </c>
      <c r="EX334" s="50" t="s">
        <v>610</v>
      </c>
      <c r="EY334" s="50" t="s">
        <v>610</v>
      </c>
      <c r="EZ334" s="50" t="s">
        <v>610</v>
      </c>
      <c r="FA334" s="50" t="s">
        <v>610</v>
      </c>
      <c r="FB334" s="50" t="s">
        <v>610</v>
      </c>
      <c r="FC334" s="50" t="s">
        <v>610</v>
      </c>
      <c r="FD334" s="50" t="s">
        <v>610</v>
      </c>
      <c r="FE334" s="50" t="s">
        <v>610</v>
      </c>
      <c r="FF334" s="50" t="s">
        <v>610</v>
      </c>
      <c r="FG334" s="50" t="s">
        <v>610</v>
      </c>
      <c r="FH334" s="50" t="s">
        <v>610</v>
      </c>
      <c r="FI334" s="50" t="s">
        <v>610</v>
      </c>
      <c r="FJ334" s="50" t="s">
        <v>610</v>
      </c>
      <c r="FK334" s="50" t="s">
        <v>610</v>
      </c>
      <c r="FL334" s="50" t="s">
        <v>610</v>
      </c>
      <c r="FM334" s="50" t="s">
        <v>610</v>
      </c>
      <c r="FN334" s="50" t="s">
        <v>610</v>
      </c>
      <c r="FO334" s="50" t="s">
        <v>610</v>
      </c>
      <c r="FP334" s="50" t="s">
        <v>610</v>
      </c>
      <c r="FQ334" s="50" t="s">
        <v>610</v>
      </c>
      <c r="FR334" s="50" t="s">
        <v>610</v>
      </c>
      <c r="FS334" s="50" t="s">
        <v>610</v>
      </c>
      <c r="FT334" s="50" t="s">
        <v>610</v>
      </c>
      <c r="FU334" s="50" t="s">
        <v>610</v>
      </c>
      <c r="FV334" s="50" t="s">
        <v>610</v>
      </c>
      <c r="FW334" s="50" t="s">
        <v>610</v>
      </c>
      <c r="FX334" s="50" t="s">
        <v>610</v>
      </c>
      <c r="FY334" s="50" t="s">
        <v>610</v>
      </c>
      <c r="FZ334" s="50" t="s">
        <v>610</v>
      </c>
      <c r="GA334" s="50" t="s">
        <v>610</v>
      </c>
      <c r="GB334" s="50" t="s">
        <v>610</v>
      </c>
      <c r="GC334" s="50" t="s">
        <v>610</v>
      </c>
      <c r="GD334" s="50" t="s">
        <v>610</v>
      </c>
      <c r="GE334" s="50" t="s">
        <v>610</v>
      </c>
      <c r="GF334" s="50" t="s">
        <v>610</v>
      </c>
      <c r="GG334" s="50" t="s">
        <v>610</v>
      </c>
      <c r="GH334" s="50" t="s">
        <v>610</v>
      </c>
      <c r="GI334" s="50" t="s">
        <v>610</v>
      </c>
      <c r="GJ334" s="50" t="s">
        <v>610</v>
      </c>
      <c r="GK334" s="50" t="s">
        <v>610</v>
      </c>
      <c r="GL334" s="50" t="s">
        <v>610</v>
      </c>
      <c r="GM334" s="50" t="s">
        <v>610</v>
      </c>
      <c r="GN334" s="50" t="s">
        <v>610</v>
      </c>
      <c r="GO334" s="50" t="s">
        <v>610</v>
      </c>
      <c r="GP334" s="50" t="s">
        <v>610</v>
      </c>
      <c r="GQ334" s="50" t="s">
        <v>610</v>
      </c>
      <c r="GR334" s="50" t="s">
        <v>610</v>
      </c>
      <c r="GS334" s="50" t="s">
        <v>610</v>
      </c>
      <c r="GT334" s="50" t="s">
        <v>610</v>
      </c>
      <c r="GU334" s="50" t="s">
        <v>610</v>
      </c>
      <c r="GV334" s="50" t="s">
        <v>610</v>
      </c>
      <c r="GW334" s="50" t="s">
        <v>610</v>
      </c>
      <c r="GX334" s="50" t="s">
        <v>610</v>
      </c>
      <c r="GY334" s="50" t="s">
        <v>610</v>
      </c>
      <c r="GZ334" s="50" t="s">
        <v>610</v>
      </c>
      <c r="HA334" s="50" t="s">
        <v>610</v>
      </c>
      <c r="HB334" s="50" t="s">
        <v>610</v>
      </c>
      <c r="HC334" s="50" t="s">
        <v>610</v>
      </c>
      <c r="HD334" s="50" t="s">
        <v>610</v>
      </c>
      <c r="HE334" s="50" t="s">
        <v>610</v>
      </c>
      <c r="HF334" s="50" t="s">
        <v>610</v>
      </c>
      <c r="HG334" s="50" t="s">
        <v>610</v>
      </c>
      <c r="HH334" s="50" t="s">
        <v>610</v>
      </c>
      <c r="HI334" s="50" t="s">
        <v>610</v>
      </c>
      <c r="HJ334" s="50" t="s">
        <v>610</v>
      </c>
      <c r="HK334" s="50" t="s">
        <v>610</v>
      </c>
      <c r="HL334" s="50" t="s">
        <v>610</v>
      </c>
      <c r="HM334" s="50" t="s">
        <v>610</v>
      </c>
      <c r="HN334" s="50" t="s">
        <v>610</v>
      </c>
      <c r="HO334" s="50" t="s">
        <v>610</v>
      </c>
      <c r="HP334" s="50" t="s">
        <v>610</v>
      </c>
      <c r="HQ334" s="50" t="s">
        <v>610</v>
      </c>
      <c r="HR334" s="50" t="s">
        <v>610</v>
      </c>
      <c r="HS334" s="50" t="s">
        <v>610</v>
      </c>
      <c r="HT334" s="50" t="s">
        <v>610</v>
      </c>
      <c r="HU334" s="50" t="s">
        <v>610</v>
      </c>
      <c r="HV334" s="50" t="s">
        <v>610</v>
      </c>
      <c r="HW334" s="50" t="s">
        <v>610</v>
      </c>
      <c r="HX334" s="50" t="s">
        <v>610</v>
      </c>
      <c r="HY334" s="50" t="s">
        <v>610</v>
      </c>
      <c r="HZ334" s="50" t="s">
        <v>610</v>
      </c>
      <c r="IA334" s="50" t="s">
        <v>610</v>
      </c>
      <c r="IB334" s="50" t="s">
        <v>610</v>
      </c>
      <c r="IC334" s="50" t="s">
        <v>610</v>
      </c>
      <c r="ID334" s="50" t="s">
        <v>610</v>
      </c>
      <c r="IE334" s="50" t="s">
        <v>610</v>
      </c>
      <c r="IF334" s="50" t="s">
        <v>610</v>
      </c>
      <c r="IG334" s="50" t="s">
        <v>610</v>
      </c>
      <c r="IH334" s="50" t="s">
        <v>610</v>
      </c>
      <c r="II334" s="50" t="s">
        <v>610</v>
      </c>
      <c r="IJ334" s="50" t="s">
        <v>610</v>
      </c>
      <c r="IK334" s="50" t="s">
        <v>610</v>
      </c>
      <c r="IL334" s="50" t="s">
        <v>610</v>
      </c>
      <c r="IM334" s="50" t="s">
        <v>610</v>
      </c>
      <c r="IN334" s="50" t="s">
        <v>610</v>
      </c>
      <c r="IO334" s="50" t="s">
        <v>610</v>
      </c>
      <c r="IP334" s="50" t="s">
        <v>610</v>
      </c>
      <c r="IQ334" s="50" t="s">
        <v>610</v>
      </c>
      <c r="IR334" s="50" t="s">
        <v>610</v>
      </c>
      <c r="IS334" s="50" t="s">
        <v>610</v>
      </c>
      <c r="IT334" s="50" t="s">
        <v>610</v>
      </c>
      <c r="IU334" s="50" t="s">
        <v>610</v>
      </c>
      <c r="IV334" s="50" t="s">
        <v>610</v>
      </c>
      <c r="IW334" s="50" t="s">
        <v>610</v>
      </c>
      <c r="IX334" s="50" t="s">
        <v>610</v>
      </c>
      <c r="IY334" s="50" t="s">
        <v>610</v>
      </c>
      <c r="IZ334" s="50" t="s">
        <v>610</v>
      </c>
      <c r="JA334" s="50" t="s">
        <v>610</v>
      </c>
      <c r="JB334" s="50" t="s">
        <v>610</v>
      </c>
      <c r="JC334" s="50" t="s">
        <v>610</v>
      </c>
      <c r="JD334" s="50" t="s">
        <v>610</v>
      </c>
      <c r="JE334" s="50" t="s">
        <v>610</v>
      </c>
      <c r="JF334" s="50" t="s">
        <v>610</v>
      </c>
      <c r="JG334" s="50" t="s">
        <v>610</v>
      </c>
      <c r="JH334" s="50" t="s">
        <v>610</v>
      </c>
      <c r="JI334" s="50" t="s">
        <v>610</v>
      </c>
      <c r="JJ334" s="50" t="s">
        <v>610</v>
      </c>
      <c r="JK334" s="50" t="s">
        <v>610</v>
      </c>
      <c r="JL334" s="50" t="s">
        <v>610</v>
      </c>
      <c r="JM334" s="50" t="s">
        <v>610</v>
      </c>
      <c r="JN334" s="50" t="s">
        <v>610</v>
      </c>
      <c r="JO334" s="50" t="s">
        <v>610</v>
      </c>
      <c r="JP334" s="50" t="s">
        <v>610</v>
      </c>
      <c r="JQ334" s="50" t="s">
        <v>610</v>
      </c>
      <c r="JR334" s="50" t="s">
        <v>610</v>
      </c>
      <c r="JS334" s="50" t="s">
        <v>610</v>
      </c>
      <c r="JT334" s="50" t="s">
        <v>610</v>
      </c>
      <c r="JU334" s="50" t="s">
        <v>610</v>
      </c>
      <c r="JV334" s="50" t="s">
        <v>610</v>
      </c>
      <c r="JW334" s="50" t="s">
        <v>610</v>
      </c>
      <c r="JX334" s="50" t="s">
        <v>610</v>
      </c>
      <c r="JY334" s="50" t="s">
        <v>610</v>
      </c>
      <c r="JZ334" s="50" t="s">
        <v>610</v>
      </c>
      <c r="KA334" s="50" t="s">
        <v>610</v>
      </c>
      <c r="KB334" s="50" t="s">
        <v>610</v>
      </c>
      <c r="KC334" s="50" t="s">
        <v>610</v>
      </c>
      <c r="KD334" s="50" t="s">
        <v>610</v>
      </c>
      <c r="KE334" s="50" t="s">
        <v>610</v>
      </c>
      <c r="KF334" s="50" t="s">
        <v>610</v>
      </c>
      <c r="KG334" s="50" t="s">
        <v>610</v>
      </c>
      <c r="KH334" s="50" t="s">
        <v>610</v>
      </c>
      <c r="KI334" s="50" t="s">
        <v>610</v>
      </c>
      <c r="KJ334" s="50" t="s">
        <v>610</v>
      </c>
      <c r="KK334" s="50" t="s">
        <v>610</v>
      </c>
      <c r="KL334" s="50" t="s">
        <v>610</v>
      </c>
      <c r="KM334" s="50" t="s">
        <v>610</v>
      </c>
      <c r="KN334" s="50" t="s">
        <v>610</v>
      </c>
      <c r="KO334" s="50" t="s">
        <v>610</v>
      </c>
      <c r="KP334" s="50" t="s">
        <v>610</v>
      </c>
      <c r="KQ334" s="50" t="s">
        <v>610</v>
      </c>
      <c r="KR334" s="50" t="s">
        <v>610</v>
      </c>
      <c r="KS334" s="50" t="s">
        <v>610</v>
      </c>
      <c r="KT334" s="50" t="s">
        <v>610</v>
      </c>
      <c r="KU334" s="50" t="s">
        <v>610</v>
      </c>
      <c r="KV334" s="50" t="s">
        <v>610</v>
      </c>
      <c r="KW334" s="50" t="s">
        <v>610</v>
      </c>
      <c r="KX334" s="50" t="s">
        <v>610</v>
      </c>
      <c r="KY334" s="50" t="s">
        <v>610</v>
      </c>
      <c r="KZ334" s="50" t="s">
        <v>610</v>
      </c>
      <c r="LA334" s="50" t="s">
        <v>610</v>
      </c>
      <c r="LB334" s="50" t="s">
        <v>610</v>
      </c>
      <c r="LC334" s="50" t="s">
        <v>610</v>
      </c>
      <c r="LD334" s="50" t="s">
        <v>610</v>
      </c>
      <c r="LE334" s="50" t="s">
        <v>610</v>
      </c>
      <c r="LF334" s="50" t="s">
        <v>610</v>
      </c>
      <c r="LG334" s="50" t="s">
        <v>610</v>
      </c>
      <c r="LH334" s="50" t="s">
        <v>610</v>
      </c>
      <c r="LI334" s="50" t="s">
        <v>610</v>
      </c>
      <c r="LJ334" s="50" t="s">
        <v>610</v>
      </c>
      <c r="LK334" s="50" t="s">
        <v>610</v>
      </c>
      <c r="LL334" s="50" t="s">
        <v>610</v>
      </c>
      <c r="LM334" s="50" t="s">
        <v>610</v>
      </c>
      <c r="LN334" s="50" t="s">
        <v>610</v>
      </c>
      <c r="LO334" s="50" t="s">
        <v>610</v>
      </c>
      <c r="LP334" s="50" t="s">
        <v>610</v>
      </c>
      <c r="LQ334" s="50" t="s">
        <v>610</v>
      </c>
      <c r="LR334" s="50" t="s">
        <v>610</v>
      </c>
      <c r="LS334" s="50" t="s">
        <v>610</v>
      </c>
      <c r="LT334" s="50" t="s">
        <v>610</v>
      </c>
      <c r="LU334" s="50" t="s">
        <v>610</v>
      </c>
      <c r="LV334" s="50" t="s">
        <v>610</v>
      </c>
      <c r="LW334" s="50" t="s">
        <v>610</v>
      </c>
      <c r="LX334" s="50" t="s">
        <v>610</v>
      </c>
      <c r="LY334" s="50" t="s">
        <v>610</v>
      </c>
      <c r="LZ334" s="50" t="s">
        <v>610</v>
      </c>
      <c r="MA334" s="50" t="s">
        <v>610</v>
      </c>
      <c r="MB334" s="50" t="s">
        <v>610</v>
      </c>
      <c r="MC334" s="50" t="s">
        <v>610</v>
      </c>
      <c r="MD334" s="50" t="s">
        <v>610</v>
      </c>
      <c r="ME334" s="50" t="s">
        <v>610</v>
      </c>
      <c r="MF334" s="50" t="s">
        <v>610</v>
      </c>
      <c r="MG334" s="50" t="s">
        <v>610</v>
      </c>
      <c r="MH334" s="50" t="s">
        <v>610</v>
      </c>
      <c r="MI334" s="50" t="s">
        <v>610</v>
      </c>
      <c r="MJ334" s="50" t="s">
        <v>610</v>
      </c>
      <c r="MK334" s="50" t="s">
        <v>610</v>
      </c>
      <c r="ML334" s="50" t="s">
        <v>610</v>
      </c>
      <c r="MM334" s="50" t="s">
        <v>610</v>
      </c>
      <c r="MN334" s="50" t="s">
        <v>610</v>
      </c>
      <c r="MO334" s="50" t="s">
        <v>610</v>
      </c>
      <c r="MP334" s="50" t="s">
        <v>610</v>
      </c>
      <c r="MQ334" s="50" t="s">
        <v>610</v>
      </c>
      <c r="MR334" s="50" t="s">
        <v>610</v>
      </c>
      <c r="MS334" s="50" t="s">
        <v>610</v>
      </c>
      <c r="MT334" s="50" t="s">
        <v>610</v>
      </c>
      <c r="MU334" s="50" t="s">
        <v>610</v>
      </c>
      <c r="MV334" s="50" t="s">
        <v>610</v>
      </c>
      <c r="MW334" s="50" t="s">
        <v>610</v>
      </c>
      <c r="MX334" s="50" t="s">
        <v>610</v>
      </c>
      <c r="MY334" s="50" t="s">
        <v>610</v>
      </c>
      <c r="MZ334" s="50" t="s">
        <v>610</v>
      </c>
      <c r="NA334" s="50" t="s">
        <v>610</v>
      </c>
      <c r="NB334" s="50" t="s">
        <v>610</v>
      </c>
      <c r="NC334" s="50" t="s">
        <v>610</v>
      </c>
      <c r="ND334" s="50" t="s">
        <v>610</v>
      </c>
      <c r="NE334" s="50" t="s">
        <v>610</v>
      </c>
      <c r="NF334" s="50" t="s">
        <v>610</v>
      </c>
      <c r="NG334" s="50" t="s">
        <v>610</v>
      </c>
      <c r="NH334" s="50" t="s">
        <v>610</v>
      </c>
      <c r="NI334" s="50" t="s">
        <v>610</v>
      </c>
      <c r="NJ334" s="50" t="s">
        <v>610</v>
      </c>
      <c r="NK334" s="50" t="s">
        <v>610</v>
      </c>
      <c r="NL334" s="50" t="s">
        <v>610</v>
      </c>
      <c r="NM334" s="50" t="s">
        <v>610</v>
      </c>
      <c r="NN334" s="50" t="s">
        <v>610</v>
      </c>
      <c r="NO334" s="50" t="s">
        <v>610</v>
      </c>
      <c r="NP334" s="50" t="s">
        <v>610</v>
      </c>
      <c r="NQ334" s="50" t="s">
        <v>610</v>
      </c>
      <c r="NR334" s="50" t="s">
        <v>610</v>
      </c>
      <c r="NS334" s="50" t="s">
        <v>610</v>
      </c>
      <c r="NT334" s="50" t="s">
        <v>610</v>
      </c>
      <c r="NU334" s="50" t="s">
        <v>610</v>
      </c>
      <c r="NV334" s="50" t="s">
        <v>610</v>
      </c>
      <c r="NW334" s="50" t="s">
        <v>610</v>
      </c>
      <c r="NX334" s="50" t="s">
        <v>610</v>
      </c>
      <c r="NY334" s="50" t="s">
        <v>610</v>
      </c>
      <c r="NZ334" s="50" t="s">
        <v>610</v>
      </c>
      <c r="OA334" s="50" t="s">
        <v>610</v>
      </c>
      <c r="OB334" s="50" t="s">
        <v>610</v>
      </c>
      <c r="OC334" s="50" t="s">
        <v>610</v>
      </c>
      <c r="OD334" s="50" t="s">
        <v>610</v>
      </c>
      <c r="OE334" s="50" t="s">
        <v>610</v>
      </c>
      <c r="OF334" s="50" t="s">
        <v>610</v>
      </c>
      <c r="OG334" s="50" t="s">
        <v>610</v>
      </c>
      <c r="OH334" s="50" t="s">
        <v>610</v>
      </c>
      <c r="OI334" s="50" t="s">
        <v>610</v>
      </c>
      <c r="OJ334" s="50" t="s">
        <v>610</v>
      </c>
      <c r="OK334" s="50" t="s">
        <v>610</v>
      </c>
      <c r="OL334" s="50" t="s">
        <v>610</v>
      </c>
      <c r="OM334" s="50" t="s">
        <v>610</v>
      </c>
      <c r="ON334" s="50" t="s">
        <v>610</v>
      </c>
      <c r="OO334" s="50" t="s">
        <v>610</v>
      </c>
      <c r="OP334" s="50" t="s">
        <v>610</v>
      </c>
      <c r="OQ334" s="50" t="s">
        <v>610</v>
      </c>
      <c r="OR334" s="50" t="s">
        <v>610</v>
      </c>
      <c r="OS334" s="50" t="s">
        <v>610</v>
      </c>
      <c r="OT334" s="50" t="s">
        <v>610</v>
      </c>
      <c r="OU334" s="50" t="s">
        <v>610</v>
      </c>
      <c r="OV334" s="50" t="s">
        <v>610</v>
      </c>
      <c r="OW334" s="50" t="s">
        <v>610</v>
      </c>
      <c r="OX334" s="50" t="s">
        <v>610</v>
      </c>
      <c r="OY334" s="50" t="s">
        <v>610</v>
      </c>
      <c r="OZ334" s="50" t="s">
        <v>610</v>
      </c>
      <c r="PA334" s="50" t="s">
        <v>610</v>
      </c>
      <c r="PB334" s="50" t="s">
        <v>610</v>
      </c>
      <c r="PC334" s="50" t="s">
        <v>610</v>
      </c>
      <c r="PD334" s="50" t="s">
        <v>610</v>
      </c>
      <c r="PE334" s="50" t="s">
        <v>610</v>
      </c>
      <c r="PF334" s="50" t="s">
        <v>610</v>
      </c>
      <c r="PG334" s="50" t="s">
        <v>610</v>
      </c>
      <c r="PH334" s="50" t="s">
        <v>610</v>
      </c>
      <c r="PI334" s="50" t="s">
        <v>610</v>
      </c>
      <c r="PJ334" s="50" t="s">
        <v>610</v>
      </c>
      <c r="PK334" s="50" t="s">
        <v>610</v>
      </c>
      <c r="PL334" s="50" t="s">
        <v>610</v>
      </c>
      <c r="PM334" s="50" t="s">
        <v>610</v>
      </c>
      <c r="PN334" s="50" t="s">
        <v>610</v>
      </c>
      <c r="PO334" s="50" t="s">
        <v>610</v>
      </c>
      <c r="PP334" s="50" t="s">
        <v>610</v>
      </c>
      <c r="PQ334" s="50" t="s">
        <v>610</v>
      </c>
      <c r="PR334" s="50" t="s">
        <v>610</v>
      </c>
      <c r="PS334" s="50" t="s">
        <v>610</v>
      </c>
      <c r="PT334" s="50" t="s">
        <v>610</v>
      </c>
      <c r="PU334" s="50" t="s">
        <v>610</v>
      </c>
      <c r="PV334" s="50" t="s">
        <v>610</v>
      </c>
      <c r="PW334" s="50" t="s">
        <v>610</v>
      </c>
      <c r="PX334" s="50" t="s">
        <v>610</v>
      </c>
      <c r="PY334" s="50" t="s">
        <v>610</v>
      </c>
      <c r="PZ334" s="50" t="s">
        <v>610</v>
      </c>
      <c r="QA334" s="50" t="s">
        <v>610</v>
      </c>
      <c r="QB334" s="50" t="s">
        <v>610</v>
      </c>
      <c r="QC334" s="50" t="s">
        <v>610</v>
      </c>
      <c r="QD334" s="50" t="s">
        <v>610</v>
      </c>
      <c r="QE334" s="50" t="s">
        <v>610</v>
      </c>
      <c r="QF334" s="50" t="s">
        <v>610</v>
      </c>
      <c r="QG334" s="50" t="s">
        <v>610</v>
      </c>
      <c r="QH334" s="50" t="s">
        <v>610</v>
      </c>
      <c r="QI334" s="50" t="s">
        <v>610</v>
      </c>
      <c r="QJ334" s="50" t="s">
        <v>610</v>
      </c>
      <c r="QK334" s="50" t="s">
        <v>610</v>
      </c>
      <c r="QL334" s="50" t="s">
        <v>610</v>
      </c>
      <c r="QM334" s="50" t="s">
        <v>610</v>
      </c>
      <c r="QN334" s="50" t="s">
        <v>610</v>
      </c>
      <c r="QO334" s="50" t="s">
        <v>610</v>
      </c>
      <c r="QP334" s="50" t="s">
        <v>610</v>
      </c>
      <c r="QQ334" s="50" t="s">
        <v>610</v>
      </c>
      <c r="QR334" s="50" t="s">
        <v>610</v>
      </c>
      <c r="QS334" s="50" t="s">
        <v>610</v>
      </c>
      <c r="QT334" s="50" t="s">
        <v>610</v>
      </c>
      <c r="QU334" s="50" t="s">
        <v>610</v>
      </c>
      <c r="QV334" s="50" t="s">
        <v>610</v>
      </c>
      <c r="QW334" s="50" t="s">
        <v>610</v>
      </c>
      <c r="QX334" s="50" t="s">
        <v>610</v>
      </c>
      <c r="QY334" s="50" t="s">
        <v>610</v>
      </c>
      <c r="QZ334" s="50" t="s">
        <v>610</v>
      </c>
      <c r="RA334" s="50" t="s">
        <v>610</v>
      </c>
      <c r="RB334" s="50" t="s">
        <v>610</v>
      </c>
      <c r="RC334" s="50" t="s">
        <v>610</v>
      </c>
      <c r="RD334" s="50" t="s">
        <v>610</v>
      </c>
      <c r="RE334" s="50" t="s">
        <v>610</v>
      </c>
      <c r="RF334" s="50" t="s">
        <v>610</v>
      </c>
      <c r="RG334" s="50" t="s">
        <v>610</v>
      </c>
      <c r="RH334" s="50" t="s">
        <v>610</v>
      </c>
      <c r="RI334" s="50" t="s">
        <v>610</v>
      </c>
      <c r="RJ334" s="50" t="s">
        <v>610</v>
      </c>
      <c r="RK334" s="50" t="s">
        <v>610</v>
      </c>
      <c r="RL334" s="50" t="s">
        <v>610</v>
      </c>
      <c r="RM334" s="50" t="s">
        <v>610</v>
      </c>
      <c r="RN334" s="50" t="s">
        <v>610</v>
      </c>
      <c r="RO334" s="50" t="s">
        <v>610</v>
      </c>
      <c r="RP334" s="50" t="s">
        <v>610</v>
      </c>
      <c r="RQ334" s="50" t="s">
        <v>610</v>
      </c>
      <c r="RR334" s="50" t="s">
        <v>610</v>
      </c>
      <c r="RS334" s="50" t="s">
        <v>610</v>
      </c>
      <c r="RT334" s="50" t="s">
        <v>610</v>
      </c>
      <c r="RU334" s="50" t="s">
        <v>610</v>
      </c>
      <c r="RV334" s="50" t="s">
        <v>610</v>
      </c>
      <c r="RW334" s="50" t="s">
        <v>610</v>
      </c>
      <c r="RX334" s="50" t="s">
        <v>610</v>
      </c>
      <c r="RY334" s="50" t="s">
        <v>610</v>
      </c>
      <c r="RZ334" s="50" t="s">
        <v>610</v>
      </c>
      <c r="SA334" s="50" t="s">
        <v>610</v>
      </c>
      <c r="SB334" s="50" t="s">
        <v>610</v>
      </c>
      <c r="SC334" s="50" t="s">
        <v>610</v>
      </c>
      <c r="SD334" s="50" t="s">
        <v>610</v>
      </c>
      <c r="SE334" s="50" t="s">
        <v>610</v>
      </c>
      <c r="SF334" s="50" t="s">
        <v>610</v>
      </c>
      <c r="SG334" s="50" t="s">
        <v>610</v>
      </c>
      <c r="SH334" s="50" t="s">
        <v>610</v>
      </c>
      <c r="SI334" s="50" t="s">
        <v>610</v>
      </c>
      <c r="SJ334" s="50" t="s">
        <v>610</v>
      </c>
      <c r="SK334" s="50" t="s">
        <v>610</v>
      </c>
      <c r="SL334" s="50" t="s">
        <v>610</v>
      </c>
      <c r="SM334" s="50" t="s">
        <v>610</v>
      </c>
      <c r="SN334" s="50" t="s">
        <v>610</v>
      </c>
      <c r="SO334" s="50" t="s">
        <v>610</v>
      </c>
      <c r="SP334" s="50" t="s">
        <v>610</v>
      </c>
      <c r="SQ334" s="50" t="s">
        <v>610</v>
      </c>
      <c r="SR334" s="50" t="s">
        <v>610</v>
      </c>
      <c r="SS334" s="50" t="s">
        <v>610</v>
      </c>
      <c r="ST334" s="50" t="s">
        <v>610</v>
      </c>
      <c r="SU334" s="50" t="s">
        <v>610</v>
      </c>
      <c r="SV334" s="50" t="s">
        <v>610</v>
      </c>
      <c r="SW334" s="50" t="s">
        <v>610</v>
      </c>
      <c r="SX334" s="50" t="s">
        <v>610</v>
      </c>
      <c r="SY334" s="50" t="s">
        <v>610</v>
      </c>
      <c r="SZ334" s="50" t="s">
        <v>610</v>
      </c>
      <c r="TA334" s="50" t="s">
        <v>610</v>
      </c>
      <c r="TB334" s="50" t="s">
        <v>610</v>
      </c>
      <c r="TC334" s="50" t="s">
        <v>610</v>
      </c>
      <c r="TD334" s="50" t="s">
        <v>610</v>
      </c>
      <c r="TE334" s="50" t="s">
        <v>610</v>
      </c>
      <c r="TF334" s="50" t="s">
        <v>610</v>
      </c>
      <c r="TG334" s="50" t="s">
        <v>610</v>
      </c>
      <c r="TH334" s="50" t="s">
        <v>610</v>
      </c>
      <c r="TI334" s="50" t="s">
        <v>610</v>
      </c>
      <c r="TJ334" s="50" t="s">
        <v>610</v>
      </c>
      <c r="TK334" s="50" t="s">
        <v>610</v>
      </c>
      <c r="TL334" s="50" t="s">
        <v>610</v>
      </c>
      <c r="TM334" s="50" t="s">
        <v>610</v>
      </c>
      <c r="TN334" s="50" t="s">
        <v>610</v>
      </c>
      <c r="TO334" s="50" t="s">
        <v>610</v>
      </c>
      <c r="TP334" s="50" t="s">
        <v>610</v>
      </c>
      <c r="TQ334" s="50" t="s">
        <v>610</v>
      </c>
      <c r="TR334" s="50" t="s">
        <v>610</v>
      </c>
      <c r="TS334" s="50" t="s">
        <v>610</v>
      </c>
      <c r="TT334" s="50" t="s">
        <v>610</v>
      </c>
      <c r="TU334" s="50" t="s">
        <v>610</v>
      </c>
      <c r="TV334" s="50" t="s">
        <v>610</v>
      </c>
      <c r="TW334" s="50" t="s">
        <v>610</v>
      </c>
      <c r="TX334" s="50" t="s">
        <v>610</v>
      </c>
      <c r="TY334" s="50" t="s">
        <v>610</v>
      </c>
      <c r="TZ334" s="50" t="s">
        <v>610</v>
      </c>
      <c r="UA334" s="50" t="s">
        <v>610</v>
      </c>
      <c r="UB334" s="50" t="s">
        <v>610</v>
      </c>
      <c r="UC334" s="50" t="s">
        <v>610</v>
      </c>
      <c r="UD334" s="50" t="s">
        <v>610</v>
      </c>
      <c r="UE334" s="50" t="s">
        <v>610</v>
      </c>
      <c r="UF334" s="50" t="s">
        <v>610</v>
      </c>
      <c r="UG334" s="50" t="s">
        <v>610</v>
      </c>
      <c r="UH334" s="50" t="s">
        <v>610</v>
      </c>
      <c r="UI334" s="50" t="s">
        <v>610</v>
      </c>
      <c r="UJ334" s="50" t="s">
        <v>610</v>
      </c>
      <c r="UK334" s="50" t="s">
        <v>610</v>
      </c>
      <c r="UL334" s="50" t="s">
        <v>610</v>
      </c>
      <c r="UM334" s="50" t="s">
        <v>610</v>
      </c>
      <c r="UN334" s="50" t="s">
        <v>610</v>
      </c>
      <c r="UO334" s="50" t="s">
        <v>610</v>
      </c>
      <c r="UP334" s="50" t="s">
        <v>610</v>
      </c>
      <c r="UQ334" s="50" t="s">
        <v>610</v>
      </c>
      <c r="UR334" s="50" t="s">
        <v>610</v>
      </c>
      <c r="US334" s="50" t="s">
        <v>610</v>
      </c>
      <c r="UT334" s="50" t="s">
        <v>610</v>
      </c>
      <c r="UU334" s="50" t="s">
        <v>610</v>
      </c>
      <c r="UV334" s="50" t="s">
        <v>610</v>
      </c>
      <c r="UW334" s="50" t="s">
        <v>610</v>
      </c>
      <c r="UX334" s="50" t="s">
        <v>610</v>
      </c>
      <c r="UY334" s="50" t="s">
        <v>610</v>
      </c>
      <c r="UZ334" s="50" t="s">
        <v>610</v>
      </c>
      <c r="VA334" s="50" t="s">
        <v>610</v>
      </c>
      <c r="VB334" s="50" t="s">
        <v>610</v>
      </c>
      <c r="VC334" s="50" t="s">
        <v>610</v>
      </c>
      <c r="VD334" s="50" t="s">
        <v>610</v>
      </c>
      <c r="VE334" s="50" t="s">
        <v>610</v>
      </c>
      <c r="VF334" s="50" t="s">
        <v>610</v>
      </c>
      <c r="VG334" s="50" t="s">
        <v>610</v>
      </c>
      <c r="VH334" s="50" t="s">
        <v>610</v>
      </c>
      <c r="VI334" s="50" t="s">
        <v>610</v>
      </c>
      <c r="VJ334" s="50" t="s">
        <v>610</v>
      </c>
      <c r="VK334" s="50" t="s">
        <v>610</v>
      </c>
      <c r="VL334" s="50" t="s">
        <v>610</v>
      </c>
      <c r="VM334" s="50" t="s">
        <v>610</v>
      </c>
      <c r="VN334" s="50" t="s">
        <v>610</v>
      </c>
      <c r="VO334" s="50" t="s">
        <v>610</v>
      </c>
      <c r="VP334" s="50" t="s">
        <v>610</v>
      </c>
      <c r="VQ334" s="50" t="s">
        <v>610</v>
      </c>
      <c r="VR334" s="50" t="s">
        <v>610</v>
      </c>
      <c r="VS334" s="50" t="s">
        <v>610</v>
      </c>
      <c r="VT334" s="50" t="s">
        <v>610</v>
      </c>
      <c r="VU334" s="50" t="s">
        <v>610</v>
      </c>
      <c r="VV334" s="50" t="s">
        <v>610</v>
      </c>
      <c r="VW334" s="50" t="s">
        <v>610</v>
      </c>
      <c r="VX334" s="50" t="s">
        <v>610</v>
      </c>
      <c r="VY334" s="50" t="s">
        <v>610</v>
      </c>
      <c r="VZ334" s="50" t="s">
        <v>610</v>
      </c>
      <c r="WA334" s="50" t="s">
        <v>610</v>
      </c>
      <c r="WB334" s="50" t="s">
        <v>610</v>
      </c>
      <c r="WC334" s="50" t="s">
        <v>610</v>
      </c>
      <c r="WD334" s="50" t="s">
        <v>610</v>
      </c>
      <c r="WE334" s="50" t="s">
        <v>610</v>
      </c>
      <c r="WF334" s="50" t="s">
        <v>610</v>
      </c>
      <c r="WG334" s="50" t="s">
        <v>610</v>
      </c>
      <c r="WH334" s="50" t="s">
        <v>610</v>
      </c>
      <c r="WI334" s="50" t="s">
        <v>610</v>
      </c>
      <c r="WJ334" s="50" t="s">
        <v>610</v>
      </c>
      <c r="WK334" s="50" t="s">
        <v>610</v>
      </c>
      <c r="WL334" s="50" t="s">
        <v>610</v>
      </c>
      <c r="WM334" s="50" t="s">
        <v>610</v>
      </c>
      <c r="WN334" s="50" t="s">
        <v>610</v>
      </c>
      <c r="WO334" s="50" t="s">
        <v>610</v>
      </c>
      <c r="WP334" s="50" t="s">
        <v>610</v>
      </c>
      <c r="WQ334" s="50" t="s">
        <v>610</v>
      </c>
      <c r="WR334" s="50" t="s">
        <v>610</v>
      </c>
      <c r="WS334" s="50" t="s">
        <v>610</v>
      </c>
      <c r="WT334" s="50" t="s">
        <v>610</v>
      </c>
      <c r="WU334" s="50" t="s">
        <v>610</v>
      </c>
      <c r="WV334" s="50" t="s">
        <v>610</v>
      </c>
      <c r="WW334" s="50" t="s">
        <v>610</v>
      </c>
      <c r="WX334" s="50" t="s">
        <v>610</v>
      </c>
      <c r="WY334" s="50" t="s">
        <v>610</v>
      </c>
      <c r="WZ334" s="50" t="s">
        <v>610</v>
      </c>
      <c r="XA334" s="50" t="s">
        <v>610</v>
      </c>
      <c r="XB334" s="50" t="s">
        <v>610</v>
      </c>
      <c r="XC334" s="50" t="s">
        <v>610</v>
      </c>
      <c r="XD334" s="50" t="s">
        <v>610</v>
      </c>
      <c r="XE334" s="50" t="s">
        <v>610</v>
      </c>
      <c r="XF334" s="50" t="s">
        <v>610</v>
      </c>
      <c r="XG334" s="50" t="s">
        <v>610</v>
      </c>
      <c r="XH334" s="50" t="s">
        <v>610</v>
      </c>
      <c r="XI334" s="50" t="s">
        <v>610</v>
      </c>
      <c r="XJ334" s="50" t="s">
        <v>610</v>
      </c>
      <c r="XK334" s="50" t="s">
        <v>610</v>
      </c>
      <c r="XL334" s="50" t="s">
        <v>610</v>
      </c>
      <c r="XM334" s="50" t="s">
        <v>610</v>
      </c>
      <c r="XN334" s="50" t="s">
        <v>610</v>
      </c>
      <c r="XO334" s="50" t="s">
        <v>610</v>
      </c>
      <c r="XP334" s="50" t="s">
        <v>610</v>
      </c>
      <c r="XQ334" s="50" t="s">
        <v>610</v>
      </c>
      <c r="XR334" s="50" t="s">
        <v>610</v>
      </c>
      <c r="XS334" s="50" t="s">
        <v>610</v>
      </c>
      <c r="XT334" s="50" t="s">
        <v>610</v>
      </c>
      <c r="XU334" s="50" t="s">
        <v>610</v>
      </c>
      <c r="XV334" s="50" t="s">
        <v>610</v>
      </c>
      <c r="XW334" s="50" t="s">
        <v>610</v>
      </c>
      <c r="XX334" s="50" t="s">
        <v>610</v>
      </c>
      <c r="XY334" s="50" t="s">
        <v>610</v>
      </c>
      <c r="XZ334" s="50" t="s">
        <v>610</v>
      </c>
      <c r="YA334" s="50" t="s">
        <v>610</v>
      </c>
      <c r="YB334" s="50" t="s">
        <v>610</v>
      </c>
      <c r="YC334" s="50" t="s">
        <v>610</v>
      </c>
      <c r="YD334" s="50" t="s">
        <v>610</v>
      </c>
      <c r="YE334" s="50" t="s">
        <v>610</v>
      </c>
      <c r="YF334" s="50" t="s">
        <v>610</v>
      </c>
      <c r="YG334" s="50" t="s">
        <v>610</v>
      </c>
      <c r="YH334" s="50" t="s">
        <v>610</v>
      </c>
      <c r="YI334" s="50" t="s">
        <v>610</v>
      </c>
      <c r="YJ334" s="50" t="s">
        <v>610</v>
      </c>
      <c r="YK334" s="50" t="s">
        <v>610</v>
      </c>
      <c r="YL334" s="50" t="s">
        <v>610</v>
      </c>
      <c r="YM334" s="50" t="s">
        <v>610</v>
      </c>
      <c r="YN334" s="50" t="s">
        <v>610</v>
      </c>
      <c r="YO334" s="50" t="s">
        <v>610</v>
      </c>
      <c r="YP334" s="50" t="s">
        <v>610</v>
      </c>
      <c r="YQ334" s="50" t="s">
        <v>610</v>
      </c>
      <c r="YR334" s="50" t="s">
        <v>610</v>
      </c>
      <c r="YS334" s="50" t="s">
        <v>610</v>
      </c>
      <c r="YT334" s="50" t="s">
        <v>610</v>
      </c>
      <c r="YU334" s="50" t="s">
        <v>610</v>
      </c>
      <c r="YV334" s="50" t="s">
        <v>610</v>
      </c>
      <c r="YW334" s="50" t="s">
        <v>610</v>
      </c>
      <c r="YX334" s="50" t="s">
        <v>610</v>
      </c>
      <c r="YY334" s="50" t="s">
        <v>610</v>
      </c>
      <c r="YZ334" s="50" t="s">
        <v>610</v>
      </c>
      <c r="ZA334" s="50" t="s">
        <v>610</v>
      </c>
      <c r="ZB334" s="50" t="s">
        <v>610</v>
      </c>
      <c r="ZC334" s="50" t="s">
        <v>610</v>
      </c>
      <c r="ZD334" s="50" t="s">
        <v>610</v>
      </c>
      <c r="ZE334" s="50" t="s">
        <v>610</v>
      </c>
      <c r="ZF334" s="50" t="s">
        <v>610</v>
      </c>
      <c r="ZG334" s="50" t="s">
        <v>610</v>
      </c>
      <c r="ZH334" s="50" t="s">
        <v>610</v>
      </c>
      <c r="ZI334" s="50" t="s">
        <v>610</v>
      </c>
      <c r="ZJ334" s="50" t="s">
        <v>610</v>
      </c>
      <c r="ZK334" s="50" t="s">
        <v>610</v>
      </c>
      <c r="ZL334" s="50" t="s">
        <v>610</v>
      </c>
      <c r="ZM334" s="50" t="s">
        <v>610</v>
      </c>
      <c r="ZN334" s="50" t="s">
        <v>610</v>
      </c>
      <c r="ZO334" s="50" t="s">
        <v>610</v>
      </c>
      <c r="ZP334" s="50" t="s">
        <v>610</v>
      </c>
      <c r="ZQ334" s="50" t="s">
        <v>610</v>
      </c>
      <c r="ZR334" s="50" t="s">
        <v>610</v>
      </c>
      <c r="ZS334" s="50" t="s">
        <v>610</v>
      </c>
      <c r="ZT334" s="50" t="s">
        <v>610</v>
      </c>
      <c r="ZU334" s="50" t="s">
        <v>610</v>
      </c>
      <c r="ZV334" s="50" t="s">
        <v>610</v>
      </c>
      <c r="ZW334" s="50" t="s">
        <v>610</v>
      </c>
      <c r="ZX334" s="50" t="s">
        <v>610</v>
      </c>
      <c r="ZY334" s="50" t="s">
        <v>610</v>
      </c>
      <c r="ZZ334" s="50" t="s">
        <v>610</v>
      </c>
      <c r="AAA334" s="50" t="s">
        <v>610</v>
      </c>
      <c r="AAB334" s="50" t="s">
        <v>610</v>
      </c>
      <c r="AAC334" s="50" t="s">
        <v>610</v>
      </c>
      <c r="AAD334" s="50" t="s">
        <v>610</v>
      </c>
      <c r="AAE334" s="50" t="s">
        <v>610</v>
      </c>
      <c r="AAF334" s="50" t="s">
        <v>610</v>
      </c>
      <c r="AAG334" s="50" t="s">
        <v>610</v>
      </c>
      <c r="AAH334" s="50" t="s">
        <v>610</v>
      </c>
      <c r="AAI334" s="50" t="s">
        <v>610</v>
      </c>
      <c r="AAJ334" s="50" t="s">
        <v>610</v>
      </c>
      <c r="AAK334" s="50" t="s">
        <v>610</v>
      </c>
      <c r="AAL334" s="50" t="s">
        <v>610</v>
      </c>
      <c r="AAM334" s="50" t="s">
        <v>610</v>
      </c>
      <c r="AAN334" s="50" t="s">
        <v>610</v>
      </c>
      <c r="AAO334" s="50" t="s">
        <v>610</v>
      </c>
      <c r="AAP334" s="50" t="s">
        <v>610</v>
      </c>
      <c r="AAQ334" s="50" t="s">
        <v>610</v>
      </c>
      <c r="AAR334" s="50" t="s">
        <v>610</v>
      </c>
      <c r="AAS334" s="50" t="s">
        <v>610</v>
      </c>
      <c r="AAT334" s="50" t="s">
        <v>610</v>
      </c>
      <c r="AAU334" s="50" t="s">
        <v>610</v>
      </c>
      <c r="AAV334" s="50" t="s">
        <v>610</v>
      </c>
      <c r="AAW334" s="50" t="s">
        <v>610</v>
      </c>
      <c r="AAX334" s="50" t="s">
        <v>610</v>
      </c>
      <c r="AAY334" s="50" t="s">
        <v>610</v>
      </c>
      <c r="AAZ334" s="50" t="s">
        <v>610</v>
      </c>
      <c r="ABA334" s="50" t="s">
        <v>610</v>
      </c>
      <c r="ABB334" s="50" t="s">
        <v>610</v>
      </c>
      <c r="ABC334" s="50" t="s">
        <v>610</v>
      </c>
      <c r="ABD334" s="50" t="s">
        <v>610</v>
      </c>
      <c r="ABE334" s="50" t="s">
        <v>610</v>
      </c>
      <c r="ABF334" s="50" t="s">
        <v>610</v>
      </c>
      <c r="ABG334" s="50" t="s">
        <v>610</v>
      </c>
      <c r="ABH334" s="50" t="s">
        <v>610</v>
      </c>
      <c r="ABI334" s="50" t="s">
        <v>610</v>
      </c>
      <c r="ABJ334" s="50" t="s">
        <v>610</v>
      </c>
      <c r="ABK334" s="50" t="s">
        <v>610</v>
      </c>
      <c r="ABL334" s="50" t="s">
        <v>610</v>
      </c>
      <c r="ABM334" s="50" t="s">
        <v>610</v>
      </c>
      <c r="ABN334" s="50" t="s">
        <v>610</v>
      </c>
      <c r="ABO334" s="50" t="s">
        <v>610</v>
      </c>
      <c r="ABP334" s="50" t="s">
        <v>610</v>
      </c>
      <c r="ABQ334" s="50" t="s">
        <v>610</v>
      </c>
      <c r="ABR334" s="50" t="s">
        <v>610</v>
      </c>
      <c r="ABS334" s="50" t="s">
        <v>610</v>
      </c>
      <c r="ABT334" s="50" t="s">
        <v>610</v>
      </c>
      <c r="ABU334" s="50" t="s">
        <v>610</v>
      </c>
      <c r="ABV334" s="50" t="s">
        <v>610</v>
      </c>
      <c r="ABW334" s="50" t="s">
        <v>610</v>
      </c>
      <c r="ABX334" s="50" t="s">
        <v>610</v>
      </c>
      <c r="ABY334" s="50" t="s">
        <v>610</v>
      </c>
      <c r="ABZ334" s="50" t="s">
        <v>610</v>
      </c>
      <c r="ACA334" s="50" t="s">
        <v>610</v>
      </c>
      <c r="ACB334" s="50" t="s">
        <v>610</v>
      </c>
      <c r="ACC334" s="50" t="s">
        <v>610</v>
      </c>
      <c r="ACD334" s="50" t="s">
        <v>610</v>
      </c>
      <c r="ACE334" s="50" t="s">
        <v>610</v>
      </c>
      <c r="ACF334" s="50" t="s">
        <v>610</v>
      </c>
      <c r="ACG334" s="50" t="s">
        <v>610</v>
      </c>
      <c r="ACH334" s="50" t="s">
        <v>610</v>
      </c>
      <c r="ACI334" s="50" t="s">
        <v>610</v>
      </c>
      <c r="ACJ334" s="50" t="s">
        <v>610</v>
      </c>
      <c r="ACK334" s="50" t="s">
        <v>610</v>
      </c>
      <c r="ACL334" s="50" t="s">
        <v>610</v>
      </c>
      <c r="ACM334" s="50" t="s">
        <v>610</v>
      </c>
      <c r="ACN334" s="50" t="s">
        <v>610</v>
      </c>
      <c r="ACO334" s="50" t="s">
        <v>610</v>
      </c>
      <c r="ACP334" s="50" t="s">
        <v>610</v>
      </c>
      <c r="ACQ334" s="50" t="s">
        <v>610</v>
      </c>
      <c r="ACR334" s="50" t="s">
        <v>610</v>
      </c>
      <c r="ACS334" s="50" t="s">
        <v>610</v>
      </c>
      <c r="ACT334" s="50" t="s">
        <v>610</v>
      </c>
      <c r="ACU334" s="50" t="s">
        <v>610</v>
      </c>
      <c r="ACV334" s="50" t="s">
        <v>610</v>
      </c>
      <c r="ACW334" s="50" t="s">
        <v>610</v>
      </c>
      <c r="ACX334" s="50" t="s">
        <v>610</v>
      </c>
      <c r="ACY334" s="50" t="s">
        <v>610</v>
      </c>
      <c r="ACZ334" s="50" t="s">
        <v>610</v>
      </c>
      <c r="ADA334" s="50" t="s">
        <v>610</v>
      </c>
      <c r="ADB334" s="50" t="s">
        <v>610</v>
      </c>
      <c r="ADC334" s="50" t="s">
        <v>610</v>
      </c>
      <c r="ADD334" s="50" t="s">
        <v>610</v>
      </c>
      <c r="ADE334" s="50" t="s">
        <v>610</v>
      </c>
      <c r="ADF334" s="50" t="s">
        <v>610</v>
      </c>
      <c r="ADG334" s="50" t="s">
        <v>610</v>
      </c>
      <c r="ADH334" s="50" t="s">
        <v>610</v>
      </c>
      <c r="ADI334" s="50" t="s">
        <v>610</v>
      </c>
      <c r="ADJ334" s="50" t="s">
        <v>610</v>
      </c>
      <c r="ADK334" s="50" t="s">
        <v>610</v>
      </c>
      <c r="ADL334" s="50" t="s">
        <v>610</v>
      </c>
      <c r="ADM334" s="50" t="s">
        <v>610</v>
      </c>
      <c r="ADN334" s="50" t="s">
        <v>610</v>
      </c>
      <c r="ADO334" s="50" t="s">
        <v>610</v>
      </c>
      <c r="ADP334" s="50" t="s">
        <v>610</v>
      </c>
      <c r="ADQ334" s="50" t="s">
        <v>610</v>
      </c>
      <c r="ADR334" s="50" t="s">
        <v>610</v>
      </c>
      <c r="ADS334" s="50" t="s">
        <v>610</v>
      </c>
      <c r="ADT334" s="50" t="s">
        <v>610</v>
      </c>
      <c r="ADU334" s="50" t="s">
        <v>610</v>
      </c>
      <c r="ADV334" s="50" t="s">
        <v>610</v>
      </c>
      <c r="ADW334" s="50" t="s">
        <v>610</v>
      </c>
      <c r="ADX334" s="50" t="s">
        <v>610</v>
      </c>
      <c r="ADY334" s="50" t="s">
        <v>610</v>
      </c>
      <c r="ADZ334" s="50" t="s">
        <v>610</v>
      </c>
      <c r="AEA334" s="50" t="s">
        <v>610</v>
      </c>
      <c r="AEB334" s="50" t="s">
        <v>610</v>
      </c>
      <c r="AEC334" s="50" t="s">
        <v>610</v>
      </c>
      <c r="AED334" s="50" t="s">
        <v>610</v>
      </c>
      <c r="AEE334" s="50" t="s">
        <v>610</v>
      </c>
      <c r="AEF334" s="50" t="s">
        <v>610</v>
      </c>
      <c r="AEG334" s="50" t="s">
        <v>610</v>
      </c>
      <c r="AEH334" s="50" t="s">
        <v>610</v>
      </c>
      <c r="AEI334" s="50" t="s">
        <v>610</v>
      </c>
      <c r="AEJ334" s="50" t="s">
        <v>610</v>
      </c>
      <c r="AEK334" s="50" t="s">
        <v>610</v>
      </c>
      <c r="AEL334" s="50" t="s">
        <v>610</v>
      </c>
      <c r="AEM334" s="50" t="s">
        <v>610</v>
      </c>
      <c r="AEN334" s="50" t="s">
        <v>610</v>
      </c>
      <c r="AEO334" s="50" t="s">
        <v>610</v>
      </c>
      <c r="AEP334" s="50" t="s">
        <v>610</v>
      </c>
      <c r="AEQ334" s="50" t="s">
        <v>610</v>
      </c>
      <c r="AER334" s="50" t="s">
        <v>610</v>
      </c>
      <c r="AES334" s="50" t="s">
        <v>610</v>
      </c>
      <c r="AET334" s="50" t="s">
        <v>610</v>
      </c>
      <c r="AEU334" s="50" t="s">
        <v>610</v>
      </c>
      <c r="AEV334" s="50" t="s">
        <v>610</v>
      </c>
      <c r="AEW334" s="50" t="s">
        <v>610</v>
      </c>
      <c r="AEX334" s="50" t="s">
        <v>610</v>
      </c>
      <c r="AEY334" s="50" t="s">
        <v>610</v>
      </c>
      <c r="AEZ334" s="50" t="s">
        <v>610</v>
      </c>
      <c r="AFA334" s="50" t="s">
        <v>610</v>
      </c>
      <c r="AFB334" s="50" t="s">
        <v>610</v>
      </c>
      <c r="AFC334" s="50" t="s">
        <v>610</v>
      </c>
      <c r="AFD334" s="50" t="s">
        <v>610</v>
      </c>
      <c r="AFE334" s="50" t="s">
        <v>610</v>
      </c>
      <c r="AFF334" s="50" t="s">
        <v>610</v>
      </c>
      <c r="AFG334" s="50" t="s">
        <v>610</v>
      </c>
      <c r="AFH334" s="50" t="s">
        <v>610</v>
      </c>
      <c r="AFI334" s="50" t="s">
        <v>610</v>
      </c>
      <c r="AFJ334" s="50" t="s">
        <v>610</v>
      </c>
      <c r="AFK334" s="50" t="s">
        <v>610</v>
      </c>
      <c r="AFL334" s="50" t="s">
        <v>610</v>
      </c>
      <c r="AFM334" s="50" t="s">
        <v>610</v>
      </c>
      <c r="AFN334" s="50" t="s">
        <v>610</v>
      </c>
      <c r="AFO334" s="50" t="s">
        <v>610</v>
      </c>
      <c r="AFP334" s="50" t="s">
        <v>610</v>
      </c>
      <c r="AFQ334" s="50" t="s">
        <v>610</v>
      </c>
      <c r="AFR334" s="50" t="s">
        <v>610</v>
      </c>
      <c r="AFS334" s="50" t="s">
        <v>610</v>
      </c>
      <c r="AFT334" s="50" t="s">
        <v>610</v>
      </c>
      <c r="AFU334" s="50" t="s">
        <v>610</v>
      </c>
      <c r="AFV334" s="50" t="s">
        <v>610</v>
      </c>
      <c r="AFW334" s="50" t="s">
        <v>610</v>
      </c>
      <c r="AFX334" s="50" t="s">
        <v>610</v>
      </c>
      <c r="AFY334" s="50" t="s">
        <v>610</v>
      </c>
      <c r="AFZ334" s="50" t="s">
        <v>610</v>
      </c>
      <c r="AGA334" s="50" t="s">
        <v>610</v>
      </c>
      <c r="AGB334" s="50" t="s">
        <v>610</v>
      </c>
      <c r="AGC334" s="50" t="s">
        <v>610</v>
      </c>
      <c r="AGD334" s="50" t="s">
        <v>610</v>
      </c>
      <c r="AGE334" s="50" t="s">
        <v>610</v>
      </c>
      <c r="AGF334" s="50" t="s">
        <v>610</v>
      </c>
      <c r="AGG334" s="50" t="s">
        <v>610</v>
      </c>
      <c r="AGH334" s="50" t="s">
        <v>610</v>
      </c>
      <c r="AGI334" s="50" t="s">
        <v>610</v>
      </c>
      <c r="AGJ334" s="50" t="s">
        <v>610</v>
      </c>
      <c r="AGK334" s="50" t="s">
        <v>610</v>
      </c>
      <c r="AGL334" s="50" t="s">
        <v>610</v>
      </c>
      <c r="AGM334" s="50" t="s">
        <v>610</v>
      </c>
      <c r="AGN334" s="50" t="s">
        <v>610</v>
      </c>
      <c r="AGO334" s="50" t="s">
        <v>610</v>
      </c>
      <c r="AGP334" s="50" t="s">
        <v>610</v>
      </c>
      <c r="AGQ334" s="50" t="s">
        <v>610</v>
      </c>
      <c r="AGR334" s="50" t="s">
        <v>610</v>
      </c>
      <c r="AGS334" s="50" t="s">
        <v>610</v>
      </c>
      <c r="AGT334" s="50" t="s">
        <v>610</v>
      </c>
      <c r="AGU334" s="50" t="s">
        <v>610</v>
      </c>
      <c r="AGV334" s="50" t="s">
        <v>610</v>
      </c>
      <c r="AGW334" s="50" t="s">
        <v>610</v>
      </c>
      <c r="AGX334" s="50" t="s">
        <v>610</v>
      </c>
      <c r="AGY334" s="50" t="s">
        <v>610</v>
      </c>
      <c r="AGZ334" s="50" t="s">
        <v>610</v>
      </c>
      <c r="AHA334" s="50" t="s">
        <v>610</v>
      </c>
      <c r="AHB334" s="50" t="s">
        <v>610</v>
      </c>
      <c r="AHC334" s="50" t="s">
        <v>610</v>
      </c>
      <c r="AHD334" s="50" t="s">
        <v>610</v>
      </c>
      <c r="AHE334" s="50" t="s">
        <v>610</v>
      </c>
      <c r="AHF334" s="50" t="s">
        <v>610</v>
      </c>
      <c r="AHG334" s="50" t="s">
        <v>610</v>
      </c>
      <c r="AHH334" s="50" t="s">
        <v>610</v>
      </c>
      <c r="AHI334" s="50" t="s">
        <v>610</v>
      </c>
      <c r="AHJ334" s="50" t="s">
        <v>610</v>
      </c>
      <c r="AHK334" s="50" t="s">
        <v>610</v>
      </c>
      <c r="AHL334" s="50" t="s">
        <v>610</v>
      </c>
      <c r="AHM334" s="50" t="s">
        <v>610</v>
      </c>
      <c r="AHN334" s="50" t="s">
        <v>610</v>
      </c>
      <c r="AHO334" s="50" t="s">
        <v>610</v>
      </c>
      <c r="AHP334" s="50" t="s">
        <v>610</v>
      </c>
      <c r="AHQ334" s="50" t="s">
        <v>610</v>
      </c>
      <c r="AHR334" s="50" t="s">
        <v>610</v>
      </c>
      <c r="AHS334" s="50" t="s">
        <v>610</v>
      </c>
      <c r="AHT334" s="50" t="s">
        <v>610</v>
      </c>
      <c r="AHU334" s="50" t="s">
        <v>610</v>
      </c>
      <c r="AHV334" s="50" t="s">
        <v>610</v>
      </c>
      <c r="AHW334" s="50" t="s">
        <v>610</v>
      </c>
      <c r="AHX334" s="50" t="s">
        <v>610</v>
      </c>
      <c r="AHY334" s="50" t="s">
        <v>610</v>
      </c>
      <c r="AHZ334" s="50" t="s">
        <v>610</v>
      </c>
      <c r="AIA334" s="50" t="s">
        <v>610</v>
      </c>
      <c r="AIB334" s="50" t="s">
        <v>610</v>
      </c>
      <c r="AIC334" s="50" t="s">
        <v>610</v>
      </c>
      <c r="AID334" s="50" t="s">
        <v>610</v>
      </c>
      <c r="AIE334" s="50" t="s">
        <v>610</v>
      </c>
      <c r="AIF334" s="50" t="s">
        <v>610</v>
      </c>
      <c r="AIG334" s="50" t="s">
        <v>610</v>
      </c>
      <c r="AIH334" s="50" t="s">
        <v>610</v>
      </c>
      <c r="AII334" s="50" t="s">
        <v>610</v>
      </c>
      <c r="AIJ334" s="50" t="s">
        <v>610</v>
      </c>
      <c r="AIK334" s="50" t="s">
        <v>610</v>
      </c>
      <c r="AIL334" s="50" t="s">
        <v>610</v>
      </c>
      <c r="AIM334" s="50" t="s">
        <v>610</v>
      </c>
      <c r="AIN334" s="50" t="s">
        <v>610</v>
      </c>
      <c r="AIO334" s="50" t="s">
        <v>610</v>
      </c>
      <c r="AIP334" s="50" t="s">
        <v>610</v>
      </c>
      <c r="AIQ334" s="50" t="s">
        <v>610</v>
      </c>
      <c r="AIR334" s="50" t="s">
        <v>610</v>
      </c>
      <c r="AIS334" s="50" t="s">
        <v>610</v>
      </c>
      <c r="AIT334" s="50" t="s">
        <v>610</v>
      </c>
      <c r="AIU334" s="50" t="s">
        <v>610</v>
      </c>
      <c r="AIV334" s="50" t="s">
        <v>610</v>
      </c>
      <c r="AIW334" s="50" t="s">
        <v>610</v>
      </c>
      <c r="AIX334" s="50" t="s">
        <v>610</v>
      </c>
      <c r="AIY334" s="50" t="s">
        <v>610</v>
      </c>
      <c r="AIZ334" s="50" t="s">
        <v>610</v>
      </c>
      <c r="AJA334" s="50" t="s">
        <v>610</v>
      </c>
      <c r="AJB334" s="50" t="s">
        <v>610</v>
      </c>
      <c r="AJC334" s="50" t="s">
        <v>610</v>
      </c>
      <c r="AJD334" s="50" t="s">
        <v>610</v>
      </c>
      <c r="AJE334" s="50" t="s">
        <v>610</v>
      </c>
      <c r="AJF334" s="50" t="s">
        <v>610</v>
      </c>
      <c r="AJG334" s="50" t="s">
        <v>610</v>
      </c>
      <c r="AJH334" s="50" t="s">
        <v>610</v>
      </c>
      <c r="AJI334" s="50" t="s">
        <v>610</v>
      </c>
      <c r="AJJ334" s="50" t="s">
        <v>610</v>
      </c>
      <c r="AJK334" s="50" t="s">
        <v>610</v>
      </c>
      <c r="AJL334" s="50" t="s">
        <v>610</v>
      </c>
      <c r="AJM334" s="50" t="s">
        <v>610</v>
      </c>
      <c r="AJN334" s="50" t="s">
        <v>610</v>
      </c>
      <c r="AJO334" s="50" t="s">
        <v>610</v>
      </c>
      <c r="AJP334" s="50" t="s">
        <v>610</v>
      </c>
      <c r="AJQ334" s="50" t="s">
        <v>610</v>
      </c>
      <c r="AJR334" s="50" t="s">
        <v>610</v>
      </c>
      <c r="AJS334" s="50" t="s">
        <v>610</v>
      </c>
      <c r="AJT334" s="50" t="s">
        <v>610</v>
      </c>
      <c r="AJU334" s="50" t="s">
        <v>610</v>
      </c>
      <c r="AJV334" s="50" t="s">
        <v>610</v>
      </c>
      <c r="AJW334" s="50" t="s">
        <v>610</v>
      </c>
      <c r="AJX334" s="50" t="s">
        <v>610</v>
      </c>
      <c r="AJY334" s="50" t="s">
        <v>610</v>
      </c>
      <c r="AJZ334" s="50" t="s">
        <v>610</v>
      </c>
      <c r="AKA334" s="50" t="s">
        <v>610</v>
      </c>
      <c r="AKB334" s="50" t="s">
        <v>610</v>
      </c>
      <c r="AKC334" s="50" t="s">
        <v>610</v>
      </c>
      <c r="AKD334" s="50" t="s">
        <v>610</v>
      </c>
      <c r="AKE334" s="50" t="s">
        <v>610</v>
      </c>
      <c r="AKF334" s="50" t="s">
        <v>610</v>
      </c>
      <c r="AKG334" s="50" t="s">
        <v>610</v>
      </c>
      <c r="AKH334" s="50" t="s">
        <v>610</v>
      </c>
      <c r="AKI334" s="50" t="s">
        <v>610</v>
      </c>
      <c r="AKJ334" s="50" t="s">
        <v>610</v>
      </c>
      <c r="AKK334" s="50" t="s">
        <v>610</v>
      </c>
      <c r="AKL334" s="50" t="s">
        <v>610</v>
      </c>
      <c r="AKM334" s="50" t="s">
        <v>610</v>
      </c>
      <c r="AKN334" s="50" t="s">
        <v>610</v>
      </c>
      <c r="AKO334" s="50" t="s">
        <v>610</v>
      </c>
      <c r="AKP334" s="50" t="s">
        <v>610</v>
      </c>
      <c r="AKQ334" s="50" t="s">
        <v>610</v>
      </c>
      <c r="AKR334" s="50" t="s">
        <v>610</v>
      </c>
      <c r="AKS334" s="50" t="s">
        <v>610</v>
      </c>
      <c r="AKT334" s="50" t="s">
        <v>610</v>
      </c>
      <c r="AKU334" s="50" t="s">
        <v>610</v>
      </c>
      <c r="AKV334" s="50" t="s">
        <v>610</v>
      </c>
      <c r="AKW334" s="50" t="s">
        <v>610</v>
      </c>
      <c r="AKX334" s="50" t="s">
        <v>610</v>
      </c>
      <c r="AKY334" s="50" t="s">
        <v>610</v>
      </c>
      <c r="AKZ334" s="50" t="s">
        <v>610</v>
      </c>
      <c r="ALA334" s="50" t="s">
        <v>610</v>
      </c>
      <c r="ALB334" s="50" t="s">
        <v>610</v>
      </c>
      <c r="ALC334" s="50" t="s">
        <v>610</v>
      </c>
      <c r="ALD334" s="50" t="s">
        <v>610</v>
      </c>
      <c r="ALE334" s="50" t="s">
        <v>610</v>
      </c>
      <c r="ALF334" s="50" t="s">
        <v>610</v>
      </c>
      <c r="ALG334" s="50" t="s">
        <v>610</v>
      </c>
      <c r="ALH334" s="50" t="s">
        <v>610</v>
      </c>
      <c r="ALI334" s="50" t="s">
        <v>610</v>
      </c>
      <c r="ALJ334" s="50" t="s">
        <v>610</v>
      </c>
      <c r="ALK334" s="50" t="s">
        <v>610</v>
      </c>
      <c r="ALL334" s="50" t="s">
        <v>610</v>
      </c>
      <c r="ALM334" s="50" t="s">
        <v>610</v>
      </c>
      <c r="ALN334" s="50" t="s">
        <v>610</v>
      </c>
      <c r="ALO334" s="50" t="s">
        <v>610</v>
      </c>
      <c r="ALP334" s="50" t="s">
        <v>610</v>
      </c>
      <c r="ALQ334" s="50" t="s">
        <v>610</v>
      </c>
      <c r="ALR334" s="50" t="s">
        <v>610</v>
      </c>
      <c r="ALS334" s="50" t="s">
        <v>610</v>
      </c>
      <c r="ALT334" s="50" t="s">
        <v>610</v>
      </c>
      <c r="ALU334" s="50" t="s">
        <v>610</v>
      </c>
      <c r="ALV334" s="50" t="s">
        <v>610</v>
      </c>
      <c r="ALW334" s="50" t="s">
        <v>610</v>
      </c>
      <c r="ALX334" s="50" t="s">
        <v>610</v>
      </c>
      <c r="ALY334" s="50" t="s">
        <v>610</v>
      </c>
      <c r="ALZ334" s="50" t="s">
        <v>610</v>
      </c>
      <c r="AMA334" s="50" t="s">
        <v>610</v>
      </c>
      <c r="AMB334" s="50" t="s">
        <v>610</v>
      </c>
      <c r="AMC334" s="50" t="s">
        <v>610</v>
      </c>
      <c r="AMD334" s="50" t="s">
        <v>610</v>
      </c>
      <c r="AME334" s="50" t="s">
        <v>610</v>
      </c>
      <c r="AMF334" s="50" t="s">
        <v>610</v>
      </c>
      <c r="AMG334" s="50" t="s">
        <v>610</v>
      </c>
      <c r="AMH334" s="50" t="s">
        <v>610</v>
      </c>
      <c r="AMI334" s="50" t="s">
        <v>610</v>
      </c>
      <c r="AMJ334" s="50" t="s">
        <v>610</v>
      </c>
      <c r="AMK334" s="50" t="s">
        <v>610</v>
      </c>
      <c r="AML334" s="50" t="s">
        <v>610</v>
      </c>
      <c r="AMM334" s="50" t="s">
        <v>610</v>
      </c>
      <c r="AMN334" s="50" t="s">
        <v>610</v>
      </c>
      <c r="AMO334" s="50" t="s">
        <v>610</v>
      </c>
      <c r="AMP334" s="50" t="s">
        <v>610</v>
      </c>
      <c r="AMQ334" s="50" t="s">
        <v>610</v>
      </c>
      <c r="AMR334" s="50" t="s">
        <v>610</v>
      </c>
      <c r="AMS334" s="50" t="s">
        <v>610</v>
      </c>
      <c r="AMT334" s="50" t="s">
        <v>610</v>
      </c>
      <c r="AMU334" s="50" t="s">
        <v>610</v>
      </c>
      <c r="AMV334" s="50" t="s">
        <v>610</v>
      </c>
      <c r="AMW334" s="50" t="s">
        <v>610</v>
      </c>
      <c r="AMX334" s="50" t="s">
        <v>610</v>
      </c>
      <c r="AMY334" s="50" t="s">
        <v>610</v>
      </c>
      <c r="AMZ334" s="50" t="s">
        <v>610</v>
      </c>
      <c r="ANA334" s="50" t="s">
        <v>610</v>
      </c>
      <c r="ANB334" s="50" t="s">
        <v>610</v>
      </c>
      <c r="ANC334" s="50" t="s">
        <v>610</v>
      </c>
      <c r="AND334" s="50" t="s">
        <v>610</v>
      </c>
      <c r="ANE334" s="50" t="s">
        <v>610</v>
      </c>
      <c r="ANF334" s="50" t="s">
        <v>610</v>
      </c>
      <c r="ANG334" s="50" t="s">
        <v>610</v>
      </c>
      <c r="ANH334" s="50" t="s">
        <v>610</v>
      </c>
      <c r="ANI334" s="50" t="s">
        <v>610</v>
      </c>
      <c r="ANJ334" s="50" t="s">
        <v>610</v>
      </c>
      <c r="ANK334" s="50" t="s">
        <v>610</v>
      </c>
      <c r="ANL334" s="50" t="s">
        <v>610</v>
      </c>
      <c r="ANM334" s="50" t="s">
        <v>610</v>
      </c>
      <c r="ANN334" s="50" t="s">
        <v>610</v>
      </c>
      <c r="ANO334" s="50" t="s">
        <v>610</v>
      </c>
      <c r="ANP334" s="50" t="s">
        <v>610</v>
      </c>
      <c r="ANQ334" s="50" t="s">
        <v>610</v>
      </c>
      <c r="ANR334" s="50" t="s">
        <v>610</v>
      </c>
      <c r="ANS334" s="50" t="s">
        <v>610</v>
      </c>
      <c r="ANT334" s="50" t="s">
        <v>610</v>
      </c>
      <c r="ANU334" s="50" t="s">
        <v>610</v>
      </c>
      <c r="ANV334" s="50" t="s">
        <v>610</v>
      </c>
      <c r="ANW334" s="50" t="s">
        <v>610</v>
      </c>
      <c r="ANX334" s="50" t="s">
        <v>610</v>
      </c>
      <c r="ANY334" s="50" t="s">
        <v>610</v>
      </c>
      <c r="ANZ334" s="50" t="s">
        <v>610</v>
      </c>
      <c r="AOA334" s="50" t="s">
        <v>610</v>
      </c>
      <c r="AOB334" s="50" t="s">
        <v>610</v>
      </c>
      <c r="AOC334" s="50" t="s">
        <v>610</v>
      </c>
      <c r="AOD334" s="50" t="s">
        <v>610</v>
      </c>
      <c r="AOE334" s="50" t="s">
        <v>610</v>
      </c>
      <c r="AOF334" s="50" t="s">
        <v>610</v>
      </c>
      <c r="AOG334" s="50" t="s">
        <v>610</v>
      </c>
      <c r="AOH334" s="50" t="s">
        <v>610</v>
      </c>
      <c r="AOI334" s="50" t="s">
        <v>610</v>
      </c>
      <c r="AOJ334" s="50" t="s">
        <v>610</v>
      </c>
      <c r="AOK334" s="50" t="s">
        <v>610</v>
      </c>
      <c r="AOL334" s="50" t="s">
        <v>610</v>
      </c>
      <c r="AOM334" s="50" t="s">
        <v>610</v>
      </c>
      <c r="AON334" s="50" t="s">
        <v>610</v>
      </c>
      <c r="AOO334" s="50" t="s">
        <v>610</v>
      </c>
      <c r="AOP334" s="50" t="s">
        <v>610</v>
      </c>
      <c r="AOQ334" s="50" t="s">
        <v>610</v>
      </c>
      <c r="AOR334" s="50" t="s">
        <v>610</v>
      </c>
      <c r="AOS334" s="50" t="s">
        <v>610</v>
      </c>
      <c r="AOT334" s="50" t="s">
        <v>610</v>
      </c>
      <c r="AOU334" s="50" t="s">
        <v>610</v>
      </c>
      <c r="AOV334" s="50" t="s">
        <v>610</v>
      </c>
      <c r="AOW334" s="50" t="s">
        <v>610</v>
      </c>
      <c r="AOX334" s="50" t="s">
        <v>610</v>
      </c>
      <c r="AOY334" s="50" t="s">
        <v>610</v>
      </c>
      <c r="AOZ334" s="50" t="s">
        <v>610</v>
      </c>
      <c r="APA334" s="50" t="s">
        <v>610</v>
      </c>
      <c r="APB334" s="50" t="s">
        <v>610</v>
      </c>
      <c r="APC334" s="50" t="s">
        <v>610</v>
      </c>
      <c r="APD334" s="50" t="s">
        <v>610</v>
      </c>
      <c r="APE334" s="50" t="s">
        <v>610</v>
      </c>
      <c r="APF334" s="50" t="s">
        <v>610</v>
      </c>
      <c r="APG334" s="50" t="s">
        <v>610</v>
      </c>
      <c r="APH334" s="50" t="s">
        <v>610</v>
      </c>
      <c r="API334" s="50" t="s">
        <v>610</v>
      </c>
      <c r="APJ334" s="50" t="s">
        <v>610</v>
      </c>
      <c r="APK334" s="50" t="s">
        <v>610</v>
      </c>
      <c r="APL334" s="50" t="s">
        <v>610</v>
      </c>
      <c r="APM334" s="50" t="s">
        <v>610</v>
      </c>
      <c r="APN334" s="50" t="s">
        <v>610</v>
      </c>
      <c r="APO334" s="50" t="s">
        <v>610</v>
      </c>
      <c r="APP334" s="50" t="s">
        <v>610</v>
      </c>
      <c r="APQ334" s="50" t="s">
        <v>610</v>
      </c>
      <c r="APR334" s="50" t="s">
        <v>610</v>
      </c>
      <c r="APS334" s="50" t="s">
        <v>610</v>
      </c>
      <c r="APT334" s="50" t="s">
        <v>610</v>
      </c>
      <c r="APU334" s="50" t="s">
        <v>610</v>
      </c>
      <c r="APV334" s="50" t="s">
        <v>610</v>
      </c>
      <c r="APW334" s="50" t="s">
        <v>610</v>
      </c>
      <c r="APX334" s="50" t="s">
        <v>610</v>
      </c>
      <c r="APY334" s="50" t="s">
        <v>610</v>
      </c>
      <c r="APZ334" s="50" t="s">
        <v>610</v>
      </c>
      <c r="AQA334" s="50" t="s">
        <v>610</v>
      </c>
      <c r="AQB334" s="50" t="s">
        <v>610</v>
      </c>
      <c r="AQC334" s="50" t="s">
        <v>610</v>
      </c>
      <c r="AQD334" s="50" t="s">
        <v>610</v>
      </c>
      <c r="AQE334" s="50" t="s">
        <v>610</v>
      </c>
      <c r="AQF334" s="50" t="s">
        <v>610</v>
      </c>
      <c r="AQG334" s="50" t="s">
        <v>610</v>
      </c>
      <c r="AQH334" s="50" t="s">
        <v>610</v>
      </c>
      <c r="AQI334" s="50" t="s">
        <v>610</v>
      </c>
      <c r="AQJ334" s="50" t="s">
        <v>610</v>
      </c>
      <c r="AQK334" s="50" t="s">
        <v>610</v>
      </c>
      <c r="AQL334" s="50" t="s">
        <v>610</v>
      </c>
      <c r="AQM334" s="50" t="s">
        <v>610</v>
      </c>
      <c r="AQN334" s="50" t="s">
        <v>610</v>
      </c>
      <c r="AQO334" s="50" t="s">
        <v>610</v>
      </c>
      <c r="AQP334" s="50" t="s">
        <v>610</v>
      </c>
      <c r="AQQ334" s="50" t="s">
        <v>610</v>
      </c>
      <c r="AQR334" s="50" t="s">
        <v>610</v>
      </c>
      <c r="AQS334" s="50" t="s">
        <v>610</v>
      </c>
      <c r="AQT334" s="50" t="s">
        <v>610</v>
      </c>
      <c r="AQU334" s="50" t="s">
        <v>610</v>
      </c>
      <c r="AQV334" s="50" t="s">
        <v>610</v>
      </c>
      <c r="AQW334" s="50" t="s">
        <v>610</v>
      </c>
      <c r="AQX334" s="50" t="s">
        <v>610</v>
      </c>
      <c r="AQY334" s="50" t="s">
        <v>610</v>
      </c>
      <c r="AQZ334" s="50" t="s">
        <v>610</v>
      </c>
      <c r="ARA334" s="50" t="s">
        <v>610</v>
      </c>
      <c r="ARB334" s="50" t="s">
        <v>610</v>
      </c>
      <c r="ARC334" s="50" t="s">
        <v>610</v>
      </c>
      <c r="ARD334" s="50" t="s">
        <v>610</v>
      </c>
      <c r="ARE334" s="50" t="s">
        <v>610</v>
      </c>
      <c r="ARF334" s="50" t="s">
        <v>610</v>
      </c>
      <c r="ARG334" s="50" t="s">
        <v>610</v>
      </c>
      <c r="ARH334" s="50" t="s">
        <v>610</v>
      </c>
      <c r="ARI334" s="50" t="s">
        <v>610</v>
      </c>
      <c r="ARJ334" s="50" t="s">
        <v>610</v>
      </c>
      <c r="ARK334" s="50" t="s">
        <v>610</v>
      </c>
      <c r="ARL334" s="50" t="s">
        <v>610</v>
      </c>
      <c r="ARM334" s="50" t="s">
        <v>610</v>
      </c>
      <c r="ARN334" s="50" t="s">
        <v>610</v>
      </c>
      <c r="ARO334" s="50" t="s">
        <v>610</v>
      </c>
      <c r="ARP334" s="50" t="s">
        <v>610</v>
      </c>
      <c r="ARQ334" s="50" t="s">
        <v>610</v>
      </c>
      <c r="ARR334" s="50" t="s">
        <v>610</v>
      </c>
      <c r="ARS334" s="50" t="s">
        <v>610</v>
      </c>
      <c r="ART334" s="50" t="s">
        <v>610</v>
      </c>
      <c r="ARU334" s="50" t="s">
        <v>610</v>
      </c>
      <c r="ARV334" s="50" t="s">
        <v>610</v>
      </c>
      <c r="ARW334" s="50" t="s">
        <v>610</v>
      </c>
      <c r="ARX334" s="50" t="s">
        <v>610</v>
      </c>
      <c r="ARY334" s="50" t="s">
        <v>610</v>
      </c>
      <c r="ARZ334" s="50" t="s">
        <v>610</v>
      </c>
      <c r="ASA334" s="50" t="s">
        <v>610</v>
      </c>
      <c r="ASB334" s="50" t="s">
        <v>610</v>
      </c>
      <c r="ASC334" s="50" t="s">
        <v>610</v>
      </c>
      <c r="ASD334" s="50" t="s">
        <v>610</v>
      </c>
      <c r="ASE334" s="50" t="s">
        <v>610</v>
      </c>
      <c r="ASF334" s="50" t="s">
        <v>610</v>
      </c>
      <c r="ASG334" s="50" t="s">
        <v>610</v>
      </c>
      <c r="ASH334" s="50" t="s">
        <v>610</v>
      </c>
      <c r="ASI334" s="50" t="s">
        <v>610</v>
      </c>
      <c r="ASJ334" s="50" t="s">
        <v>610</v>
      </c>
      <c r="ASK334" s="50" t="s">
        <v>610</v>
      </c>
      <c r="ASL334" s="50" t="s">
        <v>610</v>
      </c>
      <c r="ASM334" s="50" t="s">
        <v>610</v>
      </c>
      <c r="ASN334" s="50" t="s">
        <v>610</v>
      </c>
      <c r="ASO334" s="50" t="s">
        <v>610</v>
      </c>
      <c r="ASP334" s="50" t="s">
        <v>610</v>
      </c>
      <c r="ASQ334" s="50" t="s">
        <v>610</v>
      </c>
      <c r="ASR334" s="50" t="s">
        <v>610</v>
      </c>
      <c r="ASS334" s="50" t="s">
        <v>610</v>
      </c>
      <c r="AST334" s="50" t="s">
        <v>610</v>
      </c>
      <c r="ASU334" s="50" t="s">
        <v>610</v>
      </c>
      <c r="ASV334" s="50" t="s">
        <v>610</v>
      </c>
      <c r="ASW334" s="50" t="s">
        <v>610</v>
      </c>
      <c r="ASX334" s="50" t="s">
        <v>610</v>
      </c>
      <c r="ASY334" s="50" t="s">
        <v>610</v>
      </c>
      <c r="ASZ334" s="50" t="s">
        <v>610</v>
      </c>
      <c r="ATA334" s="50" t="s">
        <v>610</v>
      </c>
      <c r="ATB334" s="50" t="s">
        <v>610</v>
      </c>
      <c r="ATC334" s="50" t="s">
        <v>610</v>
      </c>
      <c r="ATD334" s="50" t="s">
        <v>610</v>
      </c>
      <c r="ATE334" s="50" t="s">
        <v>610</v>
      </c>
      <c r="ATF334" s="50" t="s">
        <v>610</v>
      </c>
      <c r="ATG334" s="50" t="s">
        <v>610</v>
      </c>
      <c r="ATH334" s="50" t="s">
        <v>610</v>
      </c>
      <c r="ATI334" s="50" t="s">
        <v>610</v>
      </c>
      <c r="ATJ334" s="50" t="s">
        <v>610</v>
      </c>
      <c r="ATK334" s="50" t="s">
        <v>610</v>
      </c>
      <c r="ATL334" s="50" t="s">
        <v>610</v>
      </c>
      <c r="ATM334" s="50" t="s">
        <v>610</v>
      </c>
      <c r="ATN334" s="50" t="s">
        <v>610</v>
      </c>
      <c r="ATO334" s="50" t="s">
        <v>610</v>
      </c>
      <c r="ATP334" s="50" t="s">
        <v>610</v>
      </c>
      <c r="ATQ334" s="50" t="s">
        <v>610</v>
      </c>
      <c r="ATR334" s="50" t="s">
        <v>610</v>
      </c>
      <c r="ATS334" s="50" t="s">
        <v>610</v>
      </c>
      <c r="ATT334" s="50" t="s">
        <v>610</v>
      </c>
      <c r="ATU334" s="50" t="s">
        <v>610</v>
      </c>
      <c r="ATV334" s="50" t="s">
        <v>610</v>
      </c>
      <c r="ATW334" s="50" t="s">
        <v>610</v>
      </c>
      <c r="ATX334" s="50" t="s">
        <v>610</v>
      </c>
      <c r="ATY334" s="50" t="s">
        <v>610</v>
      </c>
      <c r="ATZ334" s="50" t="s">
        <v>610</v>
      </c>
      <c r="AUA334" s="50" t="s">
        <v>610</v>
      </c>
      <c r="AUB334" s="50" t="s">
        <v>610</v>
      </c>
      <c r="AUC334" s="50" t="s">
        <v>610</v>
      </c>
      <c r="AUD334" s="50" t="s">
        <v>610</v>
      </c>
      <c r="AUE334" s="50" t="s">
        <v>610</v>
      </c>
      <c r="AUF334" s="50" t="s">
        <v>610</v>
      </c>
      <c r="AUG334" s="50" t="s">
        <v>610</v>
      </c>
      <c r="AUH334" s="50" t="s">
        <v>610</v>
      </c>
      <c r="AUI334" s="50" t="s">
        <v>610</v>
      </c>
      <c r="AUJ334" s="50" t="s">
        <v>610</v>
      </c>
      <c r="AUK334" s="50" t="s">
        <v>610</v>
      </c>
      <c r="AUL334" s="50" t="s">
        <v>610</v>
      </c>
      <c r="AUM334" s="50" t="s">
        <v>610</v>
      </c>
      <c r="AUN334" s="50" t="s">
        <v>610</v>
      </c>
      <c r="AUO334" s="50" t="s">
        <v>610</v>
      </c>
      <c r="AUP334" s="50" t="s">
        <v>610</v>
      </c>
      <c r="AUQ334" s="50" t="s">
        <v>610</v>
      </c>
      <c r="AUR334" s="50" t="s">
        <v>610</v>
      </c>
      <c r="AUS334" s="50" t="s">
        <v>610</v>
      </c>
      <c r="AUT334" s="50" t="s">
        <v>610</v>
      </c>
      <c r="AUU334" s="50" t="s">
        <v>610</v>
      </c>
      <c r="AUV334" s="50" t="s">
        <v>610</v>
      </c>
      <c r="AUW334" s="50" t="s">
        <v>610</v>
      </c>
      <c r="AUX334" s="50" t="s">
        <v>610</v>
      </c>
      <c r="AUY334" s="50" t="s">
        <v>610</v>
      </c>
      <c r="AUZ334" s="50" t="s">
        <v>610</v>
      </c>
      <c r="AVA334" s="50" t="s">
        <v>610</v>
      </c>
      <c r="AVB334" s="50" t="s">
        <v>610</v>
      </c>
      <c r="AVC334" s="50" t="s">
        <v>610</v>
      </c>
      <c r="AVD334" s="50" t="s">
        <v>610</v>
      </c>
      <c r="AVE334" s="50" t="s">
        <v>610</v>
      </c>
      <c r="AVF334" s="50" t="s">
        <v>610</v>
      </c>
      <c r="AVG334" s="50" t="s">
        <v>610</v>
      </c>
      <c r="AVH334" s="50" t="s">
        <v>610</v>
      </c>
      <c r="AVI334" s="50" t="s">
        <v>610</v>
      </c>
      <c r="AVJ334" s="50" t="s">
        <v>610</v>
      </c>
      <c r="AVK334" s="50" t="s">
        <v>610</v>
      </c>
      <c r="AVL334" s="50" t="s">
        <v>610</v>
      </c>
      <c r="AVM334" s="50" t="s">
        <v>610</v>
      </c>
      <c r="AVN334" s="50" t="s">
        <v>610</v>
      </c>
      <c r="AVO334" s="50" t="s">
        <v>610</v>
      </c>
      <c r="AVP334" s="50" t="s">
        <v>610</v>
      </c>
      <c r="AVQ334" s="50" t="s">
        <v>610</v>
      </c>
      <c r="AVR334" s="50" t="s">
        <v>610</v>
      </c>
      <c r="AVS334" s="50" t="s">
        <v>610</v>
      </c>
      <c r="AVT334" s="50" t="s">
        <v>610</v>
      </c>
      <c r="AVU334" s="50" t="s">
        <v>610</v>
      </c>
      <c r="AVV334" s="50" t="s">
        <v>610</v>
      </c>
      <c r="AVW334" s="50" t="s">
        <v>610</v>
      </c>
      <c r="AVX334" s="50" t="s">
        <v>610</v>
      </c>
      <c r="AVY334" s="50" t="s">
        <v>610</v>
      </c>
      <c r="AVZ334" s="50" t="s">
        <v>610</v>
      </c>
      <c r="AWA334" s="50" t="s">
        <v>610</v>
      </c>
      <c r="AWB334" s="50" t="s">
        <v>610</v>
      </c>
      <c r="AWC334" s="50" t="s">
        <v>610</v>
      </c>
      <c r="AWD334" s="50" t="s">
        <v>610</v>
      </c>
      <c r="AWE334" s="50" t="s">
        <v>610</v>
      </c>
      <c r="AWF334" s="50" t="s">
        <v>610</v>
      </c>
      <c r="AWG334" s="50" t="s">
        <v>610</v>
      </c>
      <c r="AWH334" s="50" t="s">
        <v>610</v>
      </c>
      <c r="AWI334" s="50" t="s">
        <v>610</v>
      </c>
      <c r="AWJ334" s="50" t="s">
        <v>610</v>
      </c>
      <c r="AWK334" s="50" t="s">
        <v>610</v>
      </c>
      <c r="AWL334" s="50" t="s">
        <v>610</v>
      </c>
      <c r="AWM334" s="50" t="s">
        <v>610</v>
      </c>
      <c r="AWN334" s="50" t="s">
        <v>610</v>
      </c>
      <c r="AWO334" s="50" t="s">
        <v>610</v>
      </c>
      <c r="AWP334" s="50" t="s">
        <v>610</v>
      </c>
      <c r="AWQ334" s="50" t="s">
        <v>610</v>
      </c>
      <c r="AWR334" s="50" t="s">
        <v>610</v>
      </c>
      <c r="AWS334" s="50" t="s">
        <v>610</v>
      </c>
      <c r="AWT334" s="50" t="s">
        <v>610</v>
      </c>
      <c r="AWU334" s="50" t="s">
        <v>610</v>
      </c>
      <c r="AWV334" s="50" t="s">
        <v>610</v>
      </c>
      <c r="AWW334" s="50" t="s">
        <v>610</v>
      </c>
      <c r="AWX334" s="50" t="s">
        <v>610</v>
      </c>
      <c r="AWY334" s="50" t="s">
        <v>610</v>
      </c>
      <c r="AWZ334" s="50" t="s">
        <v>610</v>
      </c>
      <c r="AXA334" s="50" t="s">
        <v>610</v>
      </c>
      <c r="AXB334" s="50" t="s">
        <v>610</v>
      </c>
      <c r="AXC334" s="50" t="s">
        <v>610</v>
      </c>
      <c r="AXD334" s="50" t="s">
        <v>610</v>
      </c>
      <c r="AXE334" s="50" t="s">
        <v>610</v>
      </c>
      <c r="AXF334" s="50" t="s">
        <v>610</v>
      </c>
      <c r="AXG334" s="50" t="s">
        <v>610</v>
      </c>
      <c r="AXH334" s="50" t="s">
        <v>610</v>
      </c>
      <c r="AXI334" s="50" t="s">
        <v>610</v>
      </c>
      <c r="AXJ334" s="50" t="s">
        <v>610</v>
      </c>
      <c r="AXK334" s="50" t="s">
        <v>610</v>
      </c>
      <c r="AXL334" s="50" t="s">
        <v>610</v>
      </c>
      <c r="AXM334" s="50" t="s">
        <v>610</v>
      </c>
      <c r="AXN334" s="50" t="s">
        <v>610</v>
      </c>
      <c r="AXO334" s="50" t="s">
        <v>610</v>
      </c>
      <c r="AXP334" s="50" t="s">
        <v>610</v>
      </c>
      <c r="AXQ334" s="50" t="s">
        <v>610</v>
      </c>
      <c r="AXR334" s="50" t="s">
        <v>610</v>
      </c>
      <c r="AXS334" s="50" t="s">
        <v>610</v>
      </c>
      <c r="AXT334" s="50" t="s">
        <v>610</v>
      </c>
      <c r="AXU334" s="50" t="s">
        <v>610</v>
      </c>
      <c r="AXV334" s="50" t="s">
        <v>610</v>
      </c>
      <c r="AXW334" s="50" t="s">
        <v>610</v>
      </c>
      <c r="AXX334" s="50" t="s">
        <v>610</v>
      </c>
      <c r="AXY334" s="50" t="s">
        <v>610</v>
      </c>
      <c r="AXZ334" s="50" t="s">
        <v>610</v>
      </c>
      <c r="AYA334" s="50" t="s">
        <v>610</v>
      </c>
      <c r="AYB334" s="50" t="s">
        <v>610</v>
      </c>
      <c r="AYC334" s="50" t="s">
        <v>610</v>
      </c>
      <c r="AYD334" s="50" t="s">
        <v>610</v>
      </c>
      <c r="AYE334" s="50" t="s">
        <v>610</v>
      </c>
      <c r="AYF334" s="50" t="s">
        <v>610</v>
      </c>
      <c r="AYG334" s="50" t="s">
        <v>610</v>
      </c>
      <c r="AYH334" s="50" t="s">
        <v>610</v>
      </c>
      <c r="AYI334" s="50" t="s">
        <v>610</v>
      </c>
      <c r="AYJ334" s="50" t="s">
        <v>610</v>
      </c>
      <c r="AYK334" s="50" t="s">
        <v>610</v>
      </c>
      <c r="AYL334" s="50" t="s">
        <v>610</v>
      </c>
      <c r="AYM334" s="50" t="s">
        <v>610</v>
      </c>
      <c r="AYN334" s="50" t="s">
        <v>610</v>
      </c>
      <c r="AYO334" s="50" t="s">
        <v>610</v>
      </c>
      <c r="AYP334" s="50" t="s">
        <v>610</v>
      </c>
      <c r="AYQ334" s="50" t="s">
        <v>610</v>
      </c>
      <c r="AYR334" s="50" t="s">
        <v>610</v>
      </c>
      <c r="AYS334" s="50" t="s">
        <v>610</v>
      </c>
      <c r="AYT334" s="50" t="s">
        <v>610</v>
      </c>
      <c r="AYU334" s="50" t="s">
        <v>610</v>
      </c>
      <c r="AYV334" s="50" t="s">
        <v>610</v>
      </c>
      <c r="AYW334" s="50" t="s">
        <v>610</v>
      </c>
      <c r="AYX334" s="50" t="s">
        <v>610</v>
      </c>
      <c r="AYY334" s="50" t="s">
        <v>610</v>
      </c>
      <c r="AYZ334" s="50" t="s">
        <v>610</v>
      </c>
      <c r="AZA334" s="50" t="s">
        <v>610</v>
      </c>
      <c r="AZB334" s="50" t="s">
        <v>610</v>
      </c>
      <c r="AZC334" s="50" t="s">
        <v>610</v>
      </c>
      <c r="AZD334" s="50" t="s">
        <v>610</v>
      </c>
      <c r="AZE334" s="50" t="s">
        <v>610</v>
      </c>
      <c r="AZF334" s="50" t="s">
        <v>610</v>
      </c>
      <c r="AZG334" s="50" t="s">
        <v>610</v>
      </c>
      <c r="AZH334" s="50" t="s">
        <v>610</v>
      </c>
      <c r="AZI334" s="50" t="s">
        <v>610</v>
      </c>
      <c r="AZJ334" s="50" t="s">
        <v>610</v>
      </c>
      <c r="AZK334" s="50" t="s">
        <v>610</v>
      </c>
      <c r="AZL334" s="50" t="s">
        <v>610</v>
      </c>
      <c r="AZM334" s="50" t="s">
        <v>610</v>
      </c>
      <c r="AZN334" s="50" t="s">
        <v>610</v>
      </c>
      <c r="AZO334" s="50" t="s">
        <v>610</v>
      </c>
      <c r="AZP334" s="50" t="s">
        <v>610</v>
      </c>
      <c r="AZQ334" s="50" t="s">
        <v>610</v>
      </c>
      <c r="AZR334" s="50" t="s">
        <v>610</v>
      </c>
      <c r="AZS334" s="50" t="s">
        <v>610</v>
      </c>
      <c r="AZT334" s="50" t="s">
        <v>610</v>
      </c>
      <c r="AZU334" s="50" t="s">
        <v>610</v>
      </c>
      <c r="AZV334" s="50" t="s">
        <v>610</v>
      </c>
      <c r="AZW334" s="50" t="s">
        <v>610</v>
      </c>
      <c r="AZX334" s="50" t="s">
        <v>610</v>
      </c>
      <c r="AZY334" s="50" t="s">
        <v>610</v>
      </c>
      <c r="AZZ334" s="50" t="s">
        <v>610</v>
      </c>
      <c r="BAA334" s="50" t="s">
        <v>610</v>
      </c>
      <c r="BAB334" s="50" t="s">
        <v>610</v>
      </c>
      <c r="BAC334" s="50" t="s">
        <v>610</v>
      </c>
      <c r="BAD334" s="50" t="s">
        <v>610</v>
      </c>
      <c r="BAE334" s="50" t="s">
        <v>610</v>
      </c>
      <c r="BAF334" s="50" t="s">
        <v>610</v>
      </c>
      <c r="BAG334" s="50" t="s">
        <v>610</v>
      </c>
      <c r="BAH334" s="50" t="s">
        <v>610</v>
      </c>
      <c r="BAI334" s="50" t="s">
        <v>610</v>
      </c>
      <c r="BAJ334" s="50" t="s">
        <v>610</v>
      </c>
      <c r="BAK334" s="50" t="s">
        <v>610</v>
      </c>
      <c r="BAL334" s="50" t="s">
        <v>610</v>
      </c>
      <c r="BAM334" s="50" t="s">
        <v>610</v>
      </c>
      <c r="BAN334" s="50" t="s">
        <v>610</v>
      </c>
      <c r="BAO334" s="50" t="s">
        <v>610</v>
      </c>
      <c r="BAP334" s="50" t="s">
        <v>610</v>
      </c>
      <c r="BAQ334" s="50" t="s">
        <v>610</v>
      </c>
      <c r="BAR334" s="50" t="s">
        <v>610</v>
      </c>
      <c r="BAS334" s="50" t="s">
        <v>610</v>
      </c>
      <c r="BAT334" s="50" t="s">
        <v>610</v>
      </c>
      <c r="BAU334" s="50" t="s">
        <v>610</v>
      </c>
      <c r="BAV334" s="50" t="s">
        <v>610</v>
      </c>
      <c r="BAW334" s="50" t="s">
        <v>610</v>
      </c>
      <c r="BAX334" s="50" t="s">
        <v>610</v>
      </c>
      <c r="BAY334" s="50" t="s">
        <v>610</v>
      </c>
      <c r="BAZ334" s="50" t="s">
        <v>610</v>
      </c>
      <c r="BBA334" s="50" t="s">
        <v>610</v>
      </c>
      <c r="BBB334" s="50" t="s">
        <v>610</v>
      </c>
      <c r="BBC334" s="50" t="s">
        <v>610</v>
      </c>
      <c r="BBD334" s="50" t="s">
        <v>610</v>
      </c>
      <c r="BBE334" s="50" t="s">
        <v>610</v>
      </c>
      <c r="BBF334" s="50" t="s">
        <v>610</v>
      </c>
      <c r="BBG334" s="50" t="s">
        <v>610</v>
      </c>
      <c r="BBH334" s="50" t="s">
        <v>610</v>
      </c>
      <c r="BBI334" s="50" t="s">
        <v>610</v>
      </c>
      <c r="BBJ334" s="50" t="s">
        <v>610</v>
      </c>
      <c r="BBK334" s="50" t="s">
        <v>610</v>
      </c>
      <c r="BBL334" s="50" t="s">
        <v>610</v>
      </c>
      <c r="BBM334" s="50" t="s">
        <v>610</v>
      </c>
      <c r="BBN334" s="50" t="s">
        <v>610</v>
      </c>
      <c r="BBO334" s="50" t="s">
        <v>610</v>
      </c>
      <c r="BBP334" s="50" t="s">
        <v>610</v>
      </c>
      <c r="BBQ334" s="50" t="s">
        <v>610</v>
      </c>
      <c r="BBR334" s="50" t="s">
        <v>610</v>
      </c>
      <c r="BBS334" s="50" t="s">
        <v>610</v>
      </c>
      <c r="BBT334" s="50" t="s">
        <v>610</v>
      </c>
      <c r="BBU334" s="50" t="s">
        <v>610</v>
      </c>
      <c r="BBV334" s="50" t="s">
        <v>610</v>
      </c>
      <c r="BBW334" s="50" t="s">
        <v>610</v>
      </c>
      <c r="BBX334" s="50" t="s">
        <v>610</v>
      </c>
      <c r="BBY334" s="50" t="s">
        <v>610</v>
      </c>
      <c r="BBZ334" s="50" t="s">
        <v>610</v>
      </c>
      <c r="BCA334" s="50" t="s">
        <v>610</v>
      </c>
      <c r="BCB334" s="50" t="s">
        <v>610</v>
      </c>
      <c r="BCC334" s="50" t="s">
        <v>610</v>
      </c>
      <c r="BCD334" s="50" t="s">
        <v>610</v>
      </c>
      <c r="BCE334" s="50" t="s">
        <v>610</v>
      </c>
      <c r="BCF334" s="50" t="s">
        <v>610</v>
      </c>
      <c r="BCG334" s="50" t="s">
        <v>610</v>
      </c>
      <c r="BCH334" s="50" t="s">
        <v>610</v>
      </c>
      <c r="BCI334" s="50" t="s">
        <v>610</v>
      </c>
      <c r="BCJ334" s="50" t="s">
        <v>610</v>
      </c>
      <c r="BCK334" s="50" t="s">
        <v>610</v>
      </c>
      <c r="BCL334" s="50" t="s">
        <v>610</v>
      </c>
      <c r="BCM334" s="50" t="s">
        <v>610</v>
      </c>
      <c r="BCN334" s="50" t="s">
        <v>610</v>
      </c>
      <c r="BCO334" s="50" t="s">
        <v>610</v>
      </c>
      <c r="BCP334" s="50" t="s">
        <v>610</v>
      </c>
      <c r="BCQ334" s="50" t="s">
        <v>610</v>
      </c>
      <c r="BCR334" s="50" t="s">
        <v>610</v>
      </c>
      <c r="BCS334" s="50" t="s">
        <v>610</v>
      </c>
      <c r="BCT334" s="50" t="s">
        <v>610</v>
      </c>
      <c r="BCU334" s="50" t="s">
        <v>610</v>
      </c>
      <c r="BCV334" s="50" t="s">
        <v>610</v>
      </c>
      <c r="BCW334" s="50" t="s">
        <v>610</v>
      </c>
      <c r="BCX334" s="50" t="s">
        <v>610</v>
      </c>
      <c r="BCY334" s="50" t="s">
        <v>610</v>
      </c>
      <c r="BCZ334" s="50" t="s">
        <v>610</v>
      </c>
      <c r="BDA334" s="50" t="s">
        <v>610</v>
      </c>
      <c r="BDB334" s="50" t="s">
        <v>610</v>
      </c>
      <c r="BDC334" s="50" t="s">
        <v>610</v>
      </c>
      <c r="BDD334" s="50" t="s">
        <v>610</v>
      </c>
      <c r="BDE334" s="50" t="s">
        <v>610</v>
      </c>
      <c r="BDF334" s="50" t="s">
        <v>610</v>
      </c>
      <c r="BDG334" s="50" t="s">
        <v>610</v>
      </c>
      <c r="BDH334" s="50" t="s">
        <v>610</v>
      </c>
      <c r="BDI334" s="50" t="s">
        <v>610</v>
      </c>
      <c r="BDJ334" s="50" t="s">
        <v>610</v>
      </c>
      <c r="BDK334" s="50" t="s">
        <v>610</v>
      </c>
      <c r="BDL334" s="50" t="s">
        <v>610</v>
      </c>
      <c r="BDM334" s="50" t="s">
        <v>610</v>
      </c>
      <c r="BDN334" s="50" t="s">
        <v>610</v>
      </c>
      <c r="BDO334" s="50" t="s">
        <v>610</v>
      </c>
      <c r="BDP334" s="50" t="s">
        <v>610</v>
      </c>
      <c r="BDQ334" s="50" t="s">
        <v>610</v>
      </c>
      <c r="BDR334" s="50" t="s">
        <v>610</v>
      </c>
      <c r="BDS334" s="50" t="s">
        <v>610</v>
      </c>
      <c r="BDT334" s="50" t="s">
        <v>610</v>
      </c>
      <c r="BDU334" s="50" t="s">
        <v>610</v>
      </c>
      <c r="BDV334" s="50" t="s">
        <v>610</v>
      </c>
      <c r="BDW334" s="50" t="s">
        <v>610</v>
      </c>
      <c r="BDX334" s="50" t="s">
        <v>610</v>
      </c>
      <c r="BDY334" s="50" t="s">
        <v>610</v>
      </c>
      <c r="BDZ334" s="50" t="s">
        <v>610</v>
      </c>
      <c r="BEA334" s="50" t="s">
        <v>610</v>
      </c>
      <c r="BEB334" s="50" t="s">
        <v>610</v>
      </c>
      <c r="BEC334" s="50" t="s">
        <v>610</v>
      </c>
      <c r="BED334" s="50" t="s">
        <v>610</v>
      </c>
      <c r="BEE334" s="50" t="s">
        <v>610</v>
      </c>
      <c r="BEF334" s="50" t="s">
        <v>610</v>
      </c>
      <c r="BEG334" s="50" t="s">
        <v>610</v>
      </c>
      <c r="BEH334" s="50" t="s">
        <v>610</v>
      </c>
      <c r="BEI334" s="50" t="s">
        <v>610</v>
      </c>
      <c r="BEJ334" s="50" t="s">
        <v>610</v>
      </c>
      <c r="BEK334" s="50" t="s">
        <v>610</v>
      </c>
      <c r="BEL334" s="50" t="s">
        <v>610</v>
      </c>
      <c r="BEM334" s="50" t="s">
        <v>610</v>
      </c>
      <c r="BEN334" s="50" t="s">
        <v>610</v>
      </c>
      <c r="BEO334" s="50" t="s">
        <v>610</v>
      </c>
      <c r="BEP334" s="50" t="s">
        <v>610</v>
      </c>
      <c r="BEQ334" s="50" t="s">
        <v>610</v>
      </c>
      <c r="BER334" s="50" t="s">
        <v>610</v>
      </c>
      <c r="BES334" s="50" t="s">
        <v>610</v>
      </c>
      <c r="BET334" s="50" t="s">
        <v>610</v>
      </c>
      <c r="BEU334" s="50" t="s">
        <v>610</v>
      </c>
      <c r="BEV334" s="50" t="s">
        <v>610</v>
      </c>
      <c r="BEW334" s="50" t="s">
        <v>610</v>
      </c>
      <c r="BEX334" s="50" t="s">
        <v>610</v>
      </c>
      <c r="BEY334" s="50" t="s">
        <v>610</v>
      </c>
      <c r="BEZ334" s="50" t="s">
        <v>610</v>
      </c>
      <c r="BFA334" s="50" t="s">
        <v>610</v>
      </c>
      <c r="BFB334" s="50" t="s">
        <v>610</v>
      </c>
      <c r="BFC334" s="50" t="s">
        <v>610</v>
      </c>
      <c r="BFD334" s="50" t="s">
        <v>610</v>
      </c>
      <c r="BFE334" s="50" t="s">
        <v>610</v>
      </c>
      <c r="BFF334" s="50" t="s">
        <v>610</v>
      </c>
      <c r="BFG334" s="50" t="s">
        <v>610</v>
      </c>
      <c r="BFH334" s="50" t="s">
        <v>610</v>
      </c>
      <c r="BFI334" s="50" t="s">
        <v>610</v>
      </c>
      <c r="BFJ334" s="50" t="s">
        <v>610</v>
      </c>
      <c r="BFK334" s="50" t="s">
        <v>610</v>
      </c>
      <c r="BFL334" s="50" t="s">
        <v>610</v>
      </c>
      <c r="BFM334" s="50" t="s">
        <v>610</v>
      </c>
      <c r="BFN334" s="50" t="s">
        <v>610</v>
      </c>
      <c r="BFO334" s="50" t="s">
        <v>610</v>
      </c>
      <c r="BFP334" s="50" t="s">
        <v>610</v>
      </c>
      <c r="BFQ334" s="50" t="s">
        <v>610</v>
      </c>
      <c r="BFR334" s="50" t="s">
        <v>610</v>
      </c>
      <c r="BFS334" s="50" t="s">
        <v>610</v>
      </c>
      <c r="BFT334" s="50" t="s">
        <v>610</v>
      </c>
      <c r="BFU334" s="50" t="s">
        <v>610</v>
      </c>
      <c r="BFV334" s="50" t="s">
        <v>610</v>
      </c>
      <c r="BFW334" s="50" t="s">
        <v>610</v>
      </c>
      <c r="BFX334" s="50" t="s">
        <v>610</v>
      </c>
      <c r="BFY334" s="50" t="s">
        <v>610</v>
      </c>
      <c r="BFZ334" s="50" t="s">
        <v>610</v>
      </c>
      <c r="BGA334" s="50" t="s">
        <v>610</v>
      </c>
      <c r="BGB334" s="50" t="s">
        <v>610</v>
      </c>
      <c r="BGC334" s="50" t="s">
        <v>610</v>
      </c>
      <c r="BGD334" s="50" t="s">
        <v>610</v>
      </c>
      <c r="BGE334" s="50" t="s">
        <v>610</v>
      </c>
      <c r="BGF334" s="50" t="s">
        <v>610</v>
      </c>
      <c r="BGG334" s="50" t="s">
        <v>610</v>
      </c>
      <c r="BGH334" s="50" t="s">
        <v>610</v>
      </c>
      <c r="BGI334" s="50" t="s">
        <v>610</v>
      </c>
      <c r="BGJ334" s="50" t="s">
        <v>610</v>
      </c>
      <c r="BGK334" s="50" t="s">
        <v>610</v>
      </c>
      <c r="BGL334" s="50" t="s">
        <v>610</v>
      </c>
      <c r="BGM334" s="50" t="s">
        <v>610</v>
      </c>
      <c r="BGN334" s="50" t="s">
        <v>610</v>
      </c>
      <c r="BGO334" s="50" t="s">
        <v>610</v>
      </c>
      <c r="BGP334" s="50" t="s">
        <v>610</v>
      </c>
      <c r="BGQ334" s="50" t="s">
        <v>610</v>
      </c>
      <c r="BGR334" s="50" t="s">
        <v>610</v>
      </c>
      <c r="BGS334" s="50" t="s">
        <v>610</v>
      </c>
      <c r="BGT334" s="50" t="s">
        <v>610</v>
      </c>
      <c r="BGU334" s="50" t="s">
        <v>610</v>
      </c>
      <c r="BGV334" s="50" t="s">
        <v>610</v>
      </c>
      <c r="BGW334" s="50" t="s">
        <v>610</v>
      </c>
      <c r="BGX334" s="50" t="s">
        <v>610</v>
      </c>
      <c r="BGY334" s="50" t="s">
        <v>610</v>
      </c>
      <c r="BGZ334" s="50" t="s">
        <v>610</v>
      </c>
      <c r="BHA334" s="50" t="s">
        <v>610</v>
      </c>
      <c r="BHB334" s="50" t="s">
        <v>610</v>
      </c>
      <c r="BHC334" s="50" t="s">
        <v>610</v>
      </c>
      <c r="BHD334" s="50" t="s">
        <v>610</v>
      </c>
      <c r="BHE334" s="50" t="s">
        <v>610</v>
      </c>
      <c r="BHF334" s="50" t="s">
        <v>610</v>
      </c>
      <c r="BHG334" s="50" t="s">
        <v>610</v>
      </c>
      <c r="BHH334" s="50" t="s">
        <v>610</v>
      </c>
      <c r="BHI334" s="50" t="s">
        <v>610</v>
      </c>
      <c r="BHJ334" s="50" t="s">
        <v>610</v>
      </c>
      <c r="BHK334" s="50" t="s">
        <v>610</v>
      </c>
      <c r="BHL334" s="50" t="s">
        <v>610</v>
      </c>
      <c r="BHM334" s="50" t="s">
        <v>610</v>
      </c>
      <c r="BHN334" s="50" t="s">
        <v>610</v>
      </c>
      <c r="BHO334" s="50" t="s">
        <v>610</v>
      </c>
      <c r="BHP334" s="50" t="s">
        <v>610</v>
      </c>
      <c r="BHQ334" s="50" t="s">
        <v>610</v>
      </c>
      <c r="BHR334" s="50" t="s">
        <v>610</v>
      </c>
      <c r="BHS334" s="50" t="s">
        <v>610</v>
      </c>
      <c r="BHT334" s="50" t="s">
        <v>610</v>
      </c>
      <c r="BHU334" s="50" t="s">
        <v>610</v>
      </c>
      <c r="BHV334" s="50" t="s">
        <v>610</v>
      </c>
      <c r="BHW334" s="50" t="s">
        <v>610</v>
      </c>
      <c r="BHX334" s="50" t="s">
        <v>610</v>
      </c>
      <c r="BHY334" s="50" t="s">
        <v>610</v>
      </c>
      <c r="BHZ334" s="50" t="s">
        <v>610</v>
      </c>
      <c r="BIA334" s="50" t="s">
        <v>610</v>
      </c>
      <c r="BIB334" s="50" t="s">
        <v>610</v>
      </c>
      <c r="BIC334" s="50" t="s">
        <v>610</v>
      </c>
      <c r="BID334" s="50" t="s">
        <v>610</v>
      </c>
      <c r="BIE334" s="50" t="s">
        <v>610</v>
      </c>
      <c r="BIF334" s="50" t="s">
        <v>610</v>
      </c>
      <c r="BIG334" s="50" t="s">
        <v>610</v>
      </c>
      <c r="BIH334" s="50" t="s">
        <v>610</v>
      </c>
      <c r="BII334" s="50" t="s">
        <v>610</v>
      </c>
      <c r="BIJ334" s="50" t="s">
        <v>610</v>
      </c>
      <c r="BIK334" s="50" t="s">
        <v>610</v>
      </c>
      <c r="BIL334" s="50" t="s">
        <v>610</v>
      </c>
      <c r="BIM334" s="50" t="s">
        <v>610</v>
      </c>
      <c r="BIN334" s="50" t="s">
        <v>610</v>
      </c>
      <c r="BIO334" s="50" t="s">
        <v>610</v>
      </c>
      <c r="BIP334" s="50" t="s">
        <v>610</v>
      </c>
      <c r="BIQ334" s="50" t="s">
        <v>610</v>
      </c>
      <c r="BIR334" s="50" t="s">
        <v>610</v>
      </c>
      <c r="BIS334" s="50" t="s">
        <v>610</v>
      </c>
      <c r="BIT334" s="50" t="s">
        <v>610</v>
      </c>
      <c r="BIU334" s="50" t="s">
        <v>610</v>
      </c>
      <c r="BIV334" s="50" t="s">
        <v>610</v>
      </c>
      <c r="BIW334" s="50" t="s">
        <v>610</v>
      </c>
      <c r="BIX334" s="50" t="s">
        <v>610</v>
      </c>
      <c r="BIY334" s="50" t="s">
        <v>610</v>
      </c>
      <c r="BIZ334" s="50" t="s">
        <v>610</v>
      </c>
      <c r="BJA334" s="50" t="s">
        <v>610</v>
      </c>
      <c r="BJB334" s="50" t="s">
        <v>610</v>
      </c>
      <c r="BJC334" s="50" t="s">
        <v>610</v>
      </c>
      <c r="BJD334" s="50" t="s">
        <v>610</v>
      </c>
      <c r="BJE334" s="50" t="s">
        <v>610</v>
      </c>
      <c r="BJF334" s="50" t="s">
        <v>610</v>
      </c>
      <c r="BJG334" s="50" t="s">
        <v>610</v>
      </c>
      <c r="BJH334" s="50" t="s">
        <v>610</v>
      </c>
      <c r="BJI334" s="50" t="s">
        <v>610</v>
      </c>
      <c r="BJJ334" s="50" t="s">
        <v>610</v>
      </c>
      <c r="BJK334" s="50" t="s">
        <v>610</v>
      </c>
      <c r="BJL334" s="50" t="s">
        <v>610</v>
      </c>
      <c r="BJM334" s="50" t="s">
        <v>610</v>
      </c>
      <c r="BJN334" s="50" t="s">
        <v>610</v>
      </c>
      <c r="BJO334" s="50" t="s">
        <v>610</v>
      </c>
      <c r="BJP334" s="50" t="s">
        <v>610</v>
      </c>
      <c r="BJQ334" s="50" t="s">
        <v>610</v>
      </c>
      <c r="BJR334" s="50" t="s">
        <v>610</v>
      </c>
      <c r="BJS334" s="50" t="s">
        <v>610</v>
      </c>
      <c r="BJT334" s="50" t="s">
        <v>610</v>
      </c>
      <c r="BJU334" s="50" t="s">
        <v>610</v>
      </c>
      <c r="BJV334" s="50" t="s">
        <v>610</v>
      </c>
      <c r="BJW334" s="50" t="s">
        <v>610</v>
      </c>
      <c r="BJX334" s="50" t="s">
        <v>610</v>
      </c>
      <c r="BJY334" s="50" t="s">
        <v>610</v>
      </c>
      <c r="BJZ334" s="50" t="s">
        <v>610</v>
      </c>
      <c r="BKA334" s="50" t="s">
        <v>610</v>
      </c>
      <c r="BKB334" s="50" t="s">
        <v>610</v>
      </c>
      <c r="BKC334" s="50" t="s">
        <v>610</v>
      </c>
      <c r="BKD334" s="50" t="s">
        <v>610</v>
      </c>
      <c r="BKE334" s="50" t="s">
        <v>610</v>
      </c>
      <c r="BKF334" s="50" t="s">
        <v>610</v>
      </c>
      <c r="BKG334" s="50" t="s">
        <v>610</v>
      </c>
      <c r="BKH334" s="50" t="s">
        <v>610</v>
      </c>
      <c r="BKI334" s="50" t="s">
        <v>610</v>
      </c>
      <c r="BKJ334" s="50" t="s">
        <v>610</v>
      </c>
      <c r="BKK334" s="50" t="s">
        <v>610</v>
      </c>
      <c r="BKL334" s="50" t="s">
        <v>610</v>
      </c>
      <c r="BKM334" s="50" t="s">
        <v>610</v>
      </c>
      <c r="BKN334" s="50" t="s">
        <v>610</v>
      </c>
      <c r="BKO334" s="50" t="s">
        <v>610</v>
      </c>
      <c r="BKP334" s="50" t="s">
        <v>610</v>
      </c>
      <c r="BKQ334" s="50" t="s">
        <v>610</v>
      </c>
      <c r="BKR334" s="50" t="s">
        <v>610</v>
      </c>
      <c r="BKS334" s="50" t="s">
        <v>610</v>
      </c>
      <c r="BKT334" s="50" t="s">
        <v>610</v>
      </c>
      <c r="BKU334" s="50" t="s">
        <v>610</v>
      </c>
      <c r="BKV334" s="50" t="s">
        <v>610</v>
      </c>
      <c r="BKW334" s="50" t="s">
        <v>610</v>
      </c>
      <c r="BKX334" s="50" t="s">
        <v>610</v>
      </c>
      <c r="BKY334" s="50" t="s">
        <v>610</v>
      </c>
      <c r="BKZ334" s="50" t="s">
        <v>610</v>
      </c>
      <c r="BLA334" s="50" t="s">
        <v>610</v>
      </c>
      <c r="BLB334" s="50" t="s">
        <v>610</v>
      </c>
      <c r="BLC334" s="50" t="s">
        <v>610</v>
      </c>
      <c r="BLD334" s="50" t="s">
        <v>610</v>
      </c>
      <c r="BLE334" s="50" t="s">
        <v>610</v>
      </c>
      <c r="BLF334" s="50" t="s">
        <v>610</v>
      </c>
      <c r="BLG334" s="50" t="s">
        <v>610</v>
      </c>
      <c r="BLH334" s="50" t="s">
        <v>610</v>
      </c>
      <c r="BLI334" s="50" t="s">
        <v>610</v>
      </c>
      <c r="BLJ334" s="50" t="s">
        <v>610</v>
      </c>
      <c r="BLK334" s="50" t="s">
        <v>610</v>
      </c>
      <c r="BLL334" s="50" t="s">
        <v>610</v>
      </c>
      <c r="BLM334" s="50" t="s">
        <v>610</v>
      </c>
      <c r="BLN334" s="50" t="s">
        <v>610</v>
      </c>
      <c r="BLO334" s="50" t="s">
        <v>610</v>
      </c>
      <c r="BLP334" s="50" t="s">
        <v>610</v>
      </c>
      <c r="BLQ334" s="50" t="s">
        <v>610</v>
      </c>
      <c r="BLR334" s="50" t="s">
        <v>610</v>
      </c>
      <c r="BLS334" s="50" t="s">
        <v>610</v>
      </c>
      <c r="BLT334" s="50" t="s">
        <v>610</v>
      </c>
      <c r="BLU334" s="50" t="s">
        <v>610</v>
      </c>
      <c r="BLV334" s="50" t="s">
        <v>610</v>
      </c>
      <c r="BLW334" s="50" t="s">
        <v>610</v>
      </c>
      <c r="BLX334" s="50" t="s">
        <v>610</v>
      </c>
      <c r="BLY334" s="50" t="s">
        <v>610</v>
      </c>
      <c r="BLZ334" s="50" t="s">
        <v>610</v>
      </c>
      <c r="BMA334" s="50" t="s">
        <v>610</v>
      </c>
      <c r="BMB334" s="50" t="s">
        <v>610</v>
      </c>
      <c r="BMC334" s="50" t="s">
        <v>610</v>
      </c>
      <c r="BMD334" s="50" t="s">
        <v>610</v>
      </c>
      <c r="BME334" s="50" t="s">
        <v>610</v>
      </c>
      <c r="BMF334" s="50" t="s">
        <v>610</v>
      </c>
      <c r="BMG334" s="50" t="s">
        <v>610</v>
      </c>
      <c r="BMH334" s="50" t="s">
        <v>610</v>
      </c>
      <c r="BMI334" s="50" t="s">
        <v>610</v>
      </c>
      <c r="BMJ334" s="50" t="s">
        <v>610</v>
      </c>
      <c r="BMK334" s="50" t="s">
        <v>610</v>
      </c>
      <c r="BML334" s="50" t="s">
        <v>610</v>
      </c>
      <c r="BMM334" s="50" t="s">
        <v>610</v>
      </c>
      <c r="BMN334" s="50" t="s">
        <v>610</v>
      </c>
      <c r="BMO334" s="50" t="s">
        <v>610</v>
      </c>
      <c r="BMP334" s="50" t="s">
        <v>610</v>
      </c>
      <c r="BMQ334" s="50" t="s">
        <v>610</v>
      </c>
      <c r="BMR334" s="50" t="s">
        <v>610</v>
      </c>
      <c r="BMS334" s="50" t="s">
        <v>610</v>
      </c>
      <c r="BMT334" s="50" t="s">
        <v>610</v>
      </c>
      <c r="BMU334" s="50" t="s">
        <v>610</v>
      </c>
      <c r="BMV334" s="50" t="s">
        <v>610</v>
      </c>
      <c r="BMW334" s="50" t="s">
        <v>610</v>
      </c>
      <c r="BMX334" s="50" t="s">
        <v>610</v>
      </c>
      <c r="BMY334" s="50" t="s">
        <v>610</v>
      </c>
      <c r="BMZ334" s="50" t="s">
        <v>610</v>
      </c>
      <c r="BNA334" s="50" t="s">
        <v>610</v>
      </c>
      <c r="BNB334" s="50" t="s">
        <v>610</v>
      </c>
      <c r="BNC334" s="50" t="s">
        <v>610</v>
      </c>
      <c r="BND334" s="50" t="s">
        <v>610</v>
      </c>
      <c r="BNE334" s="50" t="s">
        <v>610</v>
      </c>
      <c r="BNF334" s="50" t="s">
        <v>610</v>
      </c>
      <c r="BNG334" s="50" t="s">
        <v>610</v>
      </c>
      <c r="BNH334" s="50" t="s">
        <v>610</v>
      </c>
      <c r="BNI334" s="50" t="s">
        <v>610</v>
      </c>
      <c r="BNJ334" s="50" t="s">
        <v>610</v>
      </c>
      <c r="BNK334" s="50" t="s">
        <v>610</v>
      </c>
      <c r="BNL334" s="50" t="s">
        <v>610</v>
      </c>
      <c r="BNM334" s="50" t="s">
        <v>610</v>
      </c>
      <c r="BNN334" s="50" t="s">
        <v>610</v>
      </c>
      <c r="BNO334" s="50" t="s">
        <v>610</v>
      </c>
      <c r="BNP334" s="50" t="s">
        <v>610</v>
      </c>
      <c r="BNQ334" s="50" t="s">
        <v>610</v>
      </c>
      <c r="BNR334" s="50" t="s">
        <v>610</v>
      </c>
      <c r="BNS334" s="50" t="s">
        <v>610</v>
      </c>
      <c r="BNT334" s="50" t="s">
        <v>610</v>
      </c>
      <c r="BNU334" s="50" t="s">
        <v>610</v>
      </c>
      <c r="BNV334" s="50" t="s">
        <v>610</v>
      </c>
      <c r="BNW334" s="50" t="s">
        <v>610</v>
      </c>
      <c r="BNX334" s="50" t="s">
        <v>610</v>
      </c>
      <c r="BNY334" s="50" t="s">
        <v>610</v>
      </c>
      <c r="BNZ334" s="50" t="s">
        <v>610</v>
      </c>
      <c r="BOA334" s="50" t="s">
        <v>610</v>
      </c>
      <c r="BOB334" s="50" t="s">
        <v>610</v>
      </c>
      <c r="BOC334" s="50" t="s">
        <v>610</v>
      </c>
      <c r="BOD334" s="50" t="s">
        <v>610</v>
      </c>
      <c r="BOE334" s="50" t="s">
        <v>610</v>
      </c>
      <c r="BOF334" s="50" t="s">
        <v>610</v>
      </c>
      <c r="BOG334" s="50" t="s">
        <v>610</v>
      </c>
      <c r="BOH334" s="50" t="s">
        <v>610</v>
      </c>
      <c r="BOI334" s="50" t="s">
        <v>610</v>
      </c>
      <c r="BOJ334" s="50" t="s">
        <v>610</v>
      </c>
      <c r="BOK334" s="50" t="s">
        <v>610</v>
      </c>
      <c r="BOL334" s="50" t="s">
        <v>610</v>
      </c>
      <c r="BOM334" s="50" t="s">
        <v>610</v>
      </c>
      <c r="BON334" s="50" t="s">
        <v>610</v>
      </c>
      <c r="BOO334" s="50" t="s">
        <v>610</v>
      </c>
      <c r="BOP334" s="50" t="s">
        <v>610</v>
      </c>
      <c r="BOQ334" s="50" t="s">
        <v>610</v>
      </c>
      <c r="BOR334" s="50" t="s">
        <v>610</v>
      </c>
      <c r="BOS334" s="50" t="s">
        <v>610</v>
      </c>
      <c r="BOT334" s="50" t="s">
        <v>610</v>
      </c>
      <c r="BOU334" s="50" t="s">
        <v>610</v>
      </c>
      <c r="BOV334" s="50" t="s">
        <v>610</v>
      </c>
      <c r="BOW334" s="50" t="s">
        <v>610</v>
      </c>
      <c r="BOX334" s="50" t="s">
        <v>610</v>
      </c>
      <c r="BOY334" s="50" t="s">
        <v>610</v>
      </c>
      <c r="BOZ334" s="50" t="s">
        <v>610</v>
      </c>
      <c r="BPA334" s="50" t="s">
        <v>610</v>
      </c>
      <c r="BPB334" s="50" t="s">
        <v>610</v>
      </c>
      <c r="BPC334" s="50" t="s">
        <v>610</v>
      </c>
      <c r="BPD334" s="50" t="s">
        <v>610</v>
      </c>
      <c r="BPE334" s="50" t="s">
        <v>610</v>
      </c>
      <c r="BPF334" s="50" t="s">
        <v>610</v>
      </c>
      <c r="BPG334" s="50" t="s">
        <v>610</v>
      </c>
      <c r="BPH334" s="50" t="s">
        <v>610</v>
      </c>
      <c r="BPI334" s="50" t="s">
        <v>610</v>
      </c>
      <c r="BPJ334" s="50" t="s">
        <v>610</v>
      </c>
      <c r="BPK334" s="50" t="s">
        <v>610</v>
      </c>
      <c r="BPL334" s="50" t="s">
        <v>610</v>
      </c>
      <c r="BPM334" s="50" t="s">
        <v>610</v>
      </c>
      <c r="BPN334" s="50" t="s">
        <v>610</v>
      </c>
      <c r="BPO334" s="50" t="s">
        <v>610</v>
      </c>
      <c r="BPP334" s="50" t="s">
        <v>610</v>
      </c>
      <c r="BPQ334" s="50" t="s">
        <v>610</v>
      </c>
      <c r="BPR334" s="50" t="s">
        <v>610</v>
      </c>
      <c r="BPS334" s="50" t="s">
        <v>610</v>
      </c>
      <c r="BPT334" s="50" t="s">
        <v>610</v>
      </c>
      <c r="BPU334" s="50" t="s">
        <v>610</v>
      </c>
      <c r="BPV334" s="50" t="s">
        <v>610</v>
      </c>
      <c r="BPW334" s="50" t="s">
        <v>610</v>
      </c>
      <c r="BPX334" s="50" t="s">
        <v>610</v>
      </c>
      <c r="BPY334" s="50" t="s">
        <v>610</v>
      </c>
      <c r="BPZ334" s="50" t="s">
        <v>610</v>
      </c>
      <c r="BQA334" s="50" t="s">
        <v>610</v>
      </c>
      <c r="BQB334" s="50" t="s">
        <v>610</v>
      </c>
      <c r="BQC334" s="50" t="s">
        <v>610</v>
      </c>
      <c r="BQD334" s="50" t="s">
        <v>610</v>
      </c>
      <c r="BQE334" s="50" t="s">
        <v>610</v>
      </c>
      <c r="BQF334" s="50" t="s">
        <v>610</v>
      </c>
      <c r="BQG334" s="50" t="s">
        <v>610</v>
      </c>
      <c r="BQH334" s="50" t="s">
        <v>610</v>
      </c>
      <c r="BQI334" s="50" t="s">
        <v>610</v>
      </c>
      <c r="BQJ334" s="50" t="s">
        <v>610</v>
      </c>
      <c r="BQK334" s="50" t="s">
        <v>610</v>
      </c>
      <c r="BQL334" s="50" t="s">
        <v>610</v>
      </c>
      <c r="BQM334" s="50" t="s">
        <v>610</v>
      </c>
      <c r="BQN334" s="50" t="s">
        <v>610</v>
      </c>
      <c r="BQO334" s="50" t="s">
        <v>610</v>
      </c>
      <c r="BQP334" s="50" t="s">
        <v>610</v>
      </c>
      <c r="BQQ334" s="50" t="s">
        <v>610</v>
      </c>
      <c r="BQR334" s="50" t="s">
        <v>610</v>
      </c>
      <c r="BQS334" s="50" t="s">
        <v>610</v>
      </c>
      <c r="BQT334" s="50" t="s">
        <v>610</v>
      </c>
      <c r="BQU334" s="50" t="s">
        <v>610</v>
      </c>
      <c r="BQV334" s="50" t="s">
        <v>610</v>
      </c>
      <c r="BQW334" s="50" t="s">
        <v>610</v>
      </c>
      <c r="BQX334" s="50" t="s">
        <v>610</v>
      </c>
      <c r="BQY334" s="50" t="s">
        <v>610</v>
      </c>
      <c r="BQZ334" s="50" t="s">
        <v>610</v>
      </c>
      <c r="BRA334" s="50" t="s">
        <v>610</v>
      </c>
      <c r="BRB334" s="50" t="s">
        <v>610</v>
      </c>
      <c r="BRC334" s="50" t="s">
        <v>610</v>
      </c>
      <c r="BRD334" s="50" t="s">
        <v>610</v>
      </c>
      <c r="BRE334" s="50" t="s">
        <v>610</v>
      </c>
      <c r="BRF334" s="50" t="s">
        <v>610</v>
      </c>
      <c r="BRG334" s="50" t="s">
        <v>610</v>
      </c>
      <c r="BRH334" s="50" t="s">
        <v>610</v>
      </c>
      <c r="BRI334" s="50" t="s">
        <v>610</v>
      </c>
      <c r="BRJ334" s="50" t="s">
        <v>610</v>
      </c>
      <c r="BRK334" s="50" t="s">
        <v>610</v>
      </c>
      <c r="BRL334" s="50" t="s">
        <v>610</v>
      </c>
      <c r="BRM334" s="50" t="s">
        <v>610</v>
      </c>
      <c r="BRN334" s="50" t="s">
        <v>610</v>
      </c>
      <c r="BRO334" s="50" t="s">
        <v>610</v>
      </c>
      <c r="BRP334" s="50" t="s">
        <v>610</v>
      </c>
      <c r="BRQ334" s="50" t="s">
        <v>610</v>
      </c>
      <c r="BRR334" s="50" t="s">
        <v>610</v>
      </c>
      <c r="BRS334" s="50" t="s">
        <v>610</v>
      </c>
      <c r="BRT334" s="50" t="s">
        <v>610</v>
      </c>
      <c r="BRU334" s="50" t="s">
        <v>610</v>
      </c>
      <c r="BRV334" s="50" t="s">
        <v>610</v>
      </c>
      <c r="BRW334" s="50" t="s">
        <v>610</v>
      </c>
      <c r="BRX334" s="50" t="s">
        <v>610</v>
      </c>
      <c r="BRY334" s="50" t="s">
        <v>610</v>
      </c>
      <c r="BRZ334" s="50" t="s">
        <v>610</v>
      </c>
      <c r="BSA334" s="50" t="s">
        <v>610</v>
      </c>
      <c r="BSB334" s="50" t="s">
        <v>610</v>
      </c>
      <c r="BSC334" s="50" t="s">
        <v>610</v>
      </c>
      <c r="BSD334" s="50" t="s">
        <v>610</v>
      </c>
      <c r="BSE334" s="50" t="s">
        <v>610</v>
      </c>
      <c r="BSF334" s="50" t="s">
        <v>610</v>
      </c>
      <c r="BSG334" s="50" t="s">
        <v>610</v>
      </c>
      <c r="BSH334" s="50" t="s">
        <v>610</v>
      </c>
      <c r="BSI334" s="50" t="s">
        <v>610</v>
      </c>
      <c r="BSJ334" s="50" t="s">
        <v>610</v>
      </c>
      <c r="BSK334" s="50" t="s">
        <v>610</v>
      </c>
      <c r="BSL334" s="50" t="s">
        <v>610</v>
      </c>
      <c r="BSM334" s="50" t="s">
        <v>610</v>
      </c>
      <c r="BSN334" s="50" t="s">
        <v>610</v>
      </c>
      <c r="BSO334" s="50" t="s">
        <v>610</v>
      </c>
      <c r="BSP334" s="50" t="s">
        <v>610</v>
      </c>
      <c r="BSQ334" s="50" t="s">
        <v>610</v>
      </c>
      <c r="BSR334" s="50" t="s">
        <v>610</v>
      </c>
      <c r="BSS334" s="50" t="s">
        <v>610</v>
      </c>
      <c r="BST334" s="50" t="s">
        <v>610</v>
      </c>
      <c r="BSU334" s="50" t="s">
        <v>610</v>
      </c>
      <c r="BSV334" s="50" t="s">
        <v>610</v>
      </c>
      <c r="BSW334" s="50" t="s">
        <v>610</v>
      </c>
      <c r="BSX334" s="50" t="s">
        <v>610</v>
      </c>
      <c r="BSY334" s="50" t="s">
        <v>610</v>
      </c>
      <c r="BSZ334" s="50" t="s">
        <v>610</v>
      </c>
      <c r="BTA334" s="50" t="s">
        <v>610</v>
      </c>
      <c r="BTB334" s="50" t="s">
        <v>610</v>
      </c>
      <c r="BTC334" s="50" t="s">
        <v>610</v>
      </c>
      <c r="BTD334" s="50" t="s">
        <v>610</v>
      </c>
      <c r="BTE334" s="50" t="s">
        <v>610</v>
      </c>
      <c r="BTF334" s="50" t="s">
        <v>610</v>
      </c>
      <c r="BTG334" s="50" t="s">
        <v>610</v>
      </c>
      <c r="BTH334" s="50" t="s">
        <v>610</v>
      </c>
      <c r="BTI334" s="50" t="s">
        <v>610</v>
      </c>
      <c r="BTJ334" s="50" t="s">
        <v>610</v>
      </c>
      <c r="BTK334" s="50" t="s">
        <v>610</v>
      </c>
      <c r="BTL334" s="50" t="s">
        <v>610</v>
      </c>
      <c r="BTM334" s="50" t="s">
        <v>610</v>
      </c>
      <c r="BTN334" s="50" t="s">
        <v>610</v>
      </c>
      <c r="BTO334" s="50" t="s">
        <v>610</v>
      </c>
      <c r="BTP334" s="50" t="s">
        <v>610</v>
      </c>
      <c r="BTQ334" s="50" t="s">
        <v>610</v>
      </c>
      <c r="BTR334" s="50" t="s">
        <v>610</v>
      </c>
      <c r="BTS334" s="50" t="s">
        <v>610</v>
      </c>
      <c r="BTT334" s="50" t="s">
        <v>610</v>
      </c>
      <c r="BTU334" s="50" t="s">
        <v>610</v>
      </c>
      <c r="BTV334" s="50" t="s">
        <v>610</v>
      </c>
      <c r="BTW334" s="50" t="s">
        <v>610</v>
      </c>
      <c r="BTX334" s="50" t="s">
        <v>610</v>
      </c>
      <c r="BTY334" s="50" t="s">
        <v>610</v>
      </c>
      <c r="BTZ334" s="50" t="s">
        <v>610</v>
      </c>
      <c r="BUA334" s="50" t="s">
        <v>610</v>
      </c>
      <c r="BUB334" s="50" t="s">
        <v>610</v>
      </c>
      <c r="BUC334" s="50" t="s">
        <v>610</v>
      </c>
      <c r="BUD334" s="50" t="s">
        <v>610</v>
      </c>
      <c r="BUE334" s="50" t="s">
        <v>610</v>
      </c>
      <c r="BUF334" s="50" t="s">
        <v>610</v>
      </c>
      <c r="BUG334" s="50" t="s">
        <v>610</v>
      </c>
      <c r="BUH334" s="50" t="s">
        <v>610</v>
      </c>
      <c r="BUI334" s="50" t="s">
        <v>610</v>
      </c>
      <c r="BUJ334" s="50" t="s">
        <v>610</v>
      </c>
      <c r="BUK334" s="50" t="s">
        <v>610</v>
      </c>
      <c r="BUL334" s="50" t="s">
        <v>610</v>
      </c>
      <c r="BUM334" s="50" t="s">
        <v>610</v>
      </c>
      <c r="BUN334" s="50" t="s">
        <v>610</v>
      </c>
      <c r="BUO334" s="50" t="s">
        <v>610</v>
      </c>
      <c r="BUP334" s="50" t="s">
        <v>610</v>
      </c>
      <c r="BUQ334" s="50" t="s">
        <v>610</v>
      </c>
      <c r="BUR334" s="50" t="s">
        <v>610</v>
      </c>
      <c r="BUS334" s="50" t="s">
        <v>610</v>
      </c>
      <c r="BUT334" s="50" t="s">
        <v>610</v>
      </c>
      <c r="BUU334" s="50" t="s">
        <v>610</v>
      </c>
      <c r="BUV334" s="50" t="s">
        <v>610</v>
      </c>
      <c r="BUW334" s="50" t="s">
        <v>610</v>
      </c>
      <c r="BUX334" s="50" t="s">
        <v>610</v>
      </c>
      <c r="BUY334" s="50" t="s">
        <v>610</v>
      </c>
      <c r="BUZ334" s="50" t="s">
        <v>610</v>
      </c>
      <c r="BVA334" s="50" t="s">
        <v>610</v>
      </c>
      <c r="BVB334" s="50" t="s">
        <v>610</v>
      </c>
      <c r="BVC334" s="50" t="s">
        <v>610</v>
      </c>
      <c r="BVD334" s="50" t="s">
        <v>610</v>
      </c>
      <c r="BVE334" s="50" t="s">
        <v>610</v>
      </c>
      <c r="BVF334" s="50" t="s">
        <v>610</v>
      </c>
      <c r="BVG334" s="50" t="s">
        <v>610</v>
      </c>
      <c r="BVH334" s="50" t="s">
        <v>610</v>
      </c>
      <c r="BVI334" s="50" t="s">
        <v>610</v>
      </c>
      <c r="BVJ334" s="50" t="s">
        <v>610</v>
      </c>
      <c r="BVK334" s="50" t="s">
        <v>610</v>
      </c>
      <c r="BVL334" s="50" t="s">
        <v>610</v>
      </c>
      <c r="BVM334" s="50" t="s">
        <v>610</v>
      </c>
      <c r="BVN334" s="50" t="s">
        <v>610</v>
      </c>
      <c r="BVO334" s="50" t="s">
        <v>610</v>
      </c>
      <c r="BVP334" s="50" t="s">
        <v>610</v>
      </c>
      <c r="BVQ334" s="50" t="s">
        <v>610</v>
      </c>
      <c r="BVR334" s="50" t="s">
        <v>610</v>
      </c>
      <c r="BVS334" s="50" t="s">
        <v>610</v>
      </c>
      <c r="BVT334" s="50" t="s">
        <v>610</v>
      </c>
      <c r="BVU334" s="50" t="s">
        <v>610</v>
      </c>
      <c r="BVV334" s="50" t="s">
        <v>610</v>
      </c>
      <c r="BVW334" s="50" t="s">
        <v>610</v>
      </c>
      <c r="BVX334" s="50" t="s">
        <v>610</v>
      </c>
      <c r="BVY334" s="50" t="s">
        <v>610</v>
      </c>
      <c r="BVZ334" s="50" t="s">
        <v>610</v>
      </c>
      <c r="BWA334" s="50" t="s">
        <v>610</v>
      </c>
      <c r="BWB334" s="50" t="s">
        <v>610</v>
      </c>
      <c r="BWC334" s="50" t="s">
        <v>610</v>
      </c>
      <c r="BWD334" s="50" t="s">
        <v>610</v>
      </c>
      <c r="BWE334" s="50" t="s">
        <v>610</v>
      </c>
      <c r="BWF334" s="50" t="s">
        <v>610</v>
      </c>
      <c r="BWG334" s="50" t="s">
        <v>610</v>
      </c>
      <c r="BWH334" s="50" t="s">
        <v>610</v>
      </c>
      <c r="BWI334" s="50" t="s">
        <v>610</v>
      </c>
      <c r="BWJ334" s="50" t="s">
        <v>610</v>
      </c>
      <c r="BWK334" s="50" t="s">
        <v>610</v>
      </c>
      <c r="BWL334" s="50" t="s">
        <v>610</v>
      </c>
      <c r="BWM334" s="50" t="s">
        <v>610</v>
      </c>
      <c r="BWN334" s="50" t="s">
        <v>610</v>
      </c>
      <c r="BWO334" s="50" t="s">
        <v>610</v>
      </c>
      <c r="BWP334" s="50" t="s">
        <v>610</v>
      </c>
      <c r="BWQ334" s="50" t="s">
        <v>610</v>
      </c>
      <c r="BWR334" s="50" t="s">
        <v>610</v>
      </c>
      <c r="BWS334" s="50" t="s">
        <v>610</v>
      </c>
      <c r="BWT334" s="50" t="s">
        <v>610</v>
      </c>
      <c r="BWU334" s="50" t="s">
        <v>610</v>
      </c>
      <c r="BWV334" s="50" t="s">
        <v>610</v>
      </c>
      <c r="BWW334" s="50" t="s">
        <v>610</v>
      </c>
      <c r="BWX334" s="50" t="s">
        <v>610</v>
      </c>
      <c r="BWY334" s="50" t="s">
        <v>610</v>
      </c>
      <c r="BWZ334" s="50" t="s">
        <v>610</v>
      </c>
      <c r="BXA334" s="50" t="s">
        <v>610</v>
      </c>
      <c r="BXB334" s="50" t="s">
        <v>610</v>
      </c>
      <c r="BXC334" s="50" t="s">
        <v>610</v>
      </c>
      <c r="BXD334" s="50" t="s">
        <v>610</v>
      </c>
      <c r="BXE334" s="50" t="s">
        <v>610</v>
      </c>
      <c r="BXF334" s="50" t="s">
        <v>610</v>
      </c>
      <c r="BXG334" s="50" t="s">
        <v>610</v>
      </c>
      <c r="BXH334" s="50" t="s">
        <v>610</v>
      </c>
      <c r="BXI334" s="50" t="s">
        <v>610</v>
      </c>
      <c r="BXJ334" s="50" t="s">
        <v>610</v>
      </c>
      <c r="BXK334" s="50" t="s">
        <v>610</v>
      </c>
      <c r="BXL334" s="50" t="s">
        <v>610</v>
      </c>
      <c r="BXM334" s="50" t="s">
        <v>610</v>
      </c>
      <c r="BXN334" s="50" t="s">
        <v>610</v>
      </c>
      <c r="BXO334" s="50" t="s">
        <v>610</v>
      </c>
      <c r="BXP334" s="50" t="s">
        <v>610</v>
      </c>
      <c r="BXQ334" s="50" t="s">
        <v>610</v>
      </c>
      <c r="BXR334" s="50" t="s">
        <v>610</v>
      </c>
      <c r="BXS334" s="50" t="s">
        <v>610</v>
      </c>
      <c r="BXT334" s="50" t="s">
        <v>610</v>
      </c>
      <c r="BXU334" s="50" t="s">
        <v>610</v>
      </c>
      <c r="BXV334" s="50" t="s">
        <v>610</v>
      </c>
      <c r="BXW334" s="50" t="s">
        <v>610</v>
      </c>
      <c r="BXX334" s="50" t="s">
        <v>610</v>
      </c>
      <c r="BXY334" s="50" t="s">
        <v>610</v>
      </c>
      <c r="BXZ334" s="50" t="s">
        <v>610</v>
      </c>
      <c r="BYA334" s="50" t="s">
        <v>610</v>
      </c>
      <c r="BYB334" s="50" t="s">
        <v>610</v>
      </c>
      <c r="BYC334" s="50" t="s">
        <v>610</v>
      </c>
      <c r="BYD334" s="50" t="s">
        <v>610</v>
      </c>
      <c r="BYE334" s="50" t="s">
        <v>610</v>
      </c>
      <c r="BYF334" s="50" t="s">
        <v>610</v>
      </c>
      <c r="BYG334" s="50" t="s">
        <v>610</v>
      </c>
      <c r="BYH334" s="50" t="s">
        <v>610</v>
      </c>
      <c r="BYI334" s="50" t="s">
        <v>610</v>
      </c>
      <c r="BYJ334" s="50" t="s">
        <v>610</v>
      </c>
      <c r="BYK334" s="50" t="s">
        <v>610</v>
      </c>
      <c r="BYL334" s="50" t="s">
        <v>610</v>
      </c>
      <c r="BYM334" s="50" t="s">
        <v>610</v>
      </c>
      <c r="BYN334" s="50" t="s">
        <v>610</v>
      </c>
      <c r="BYO334" s="50" t="s">
        <v>610</v>
      </c>
      <c r="BYP334" s="50" t="s">
        <v>610</v>
      </c>
      <c r="BYQ334" s="50" t="s">
        <v>610</v>
      </c>
      <c r="BYR334" s="50" t="s">
        <v>610</v>
      </c>
      <c r="BYS334" s="50" t="s">
        <v>610</v>
      </c>
      <c r="BYT334" s="50" t="s">
        <v>610</v>
      </c>
      <c r="BYU334" s="50" t="s">
        <v>610</v>
      </c>
      <c r="BYV334" s="50" t="s">
        <v>610</v>
      </c>
      <c r="BYW334" s="50" t="s">
        <v>610</v>
      </c>
      <c r="BYX334" s="50" t="s">
        <v>610</v>
      </c>
      <c r="BYY334" s="50" t="s">
        <v>610</v>
      </c>
      <c r="BYZ334" s="50" t="s">
        <v>610</v>
      </c>
      <c r="BZA334" s="50" t="s">
        <v>610</v>
      </c>
      <c r="BZB334" s="50" t="s">
        <v>610</v>
      </c>
      <c r="BZC334" s="50" t="s">
        <v>610</v>
      </c>
      <c r="BZD334" s="50" t="s">
        <v>610</v>
      </c>
      <c r="BZE334" s="50" t="s">
        <v>610</v>
      </c>
      <c r="BZF334" s="50" t="s">
        <v>610</v>
      </c>
      <c r="BZG334" s="50" t="s">
        <v>610</v>
      </c>
      <c r="BZH334" s="50" t="s">
        <v>610</v>
      </c>
      <c r="BZI334" s="50" t="s">
        <v>610</v>
      </c>
      <c r="BZJ334" s="50" t="s">
        <v>610</v>
      </c>
      <c r="BZK334" s="50" t="s">
        <v>610</v>
      </c>
      <c r="BZL334" s="50" t="s">
        <v>610</v>
      </c>
      <c r="BZM334" s="50" t="s">
        <v>610</v>
      </c>
      <c r="BZN334" s="50" t="s">
        <v>610</v>
      </c>
      <c r="BZO334" s="50" t="s">
        <v>610</v>
      </c>
      <c r="BZP334" s="50" t="s">
        <v>610</v>
      </c>
      <c r="BZQ334" s="50" t="s">
        <v>610</v>
      </c>
      <c r="BZR334" s="50" t="s">
        <v>610</v>
      </c>
      <c r="BZS334" s="50" t="s">
        <v>610</v>
      </c>
      <c r="BZT334" s="50" t="s">
        <v>610</v>
      </c>
      <c r="BZU334" s="50" t="s">
        <v>610</v>
      </c>
      <c r="BZV334" s="50" t="s">
        <v>610</v>
      </c>
      <c r="BZW334" s="50" t="s">
        <v>610</v>
      </c>
      <c r="BZX334" s="50" t="s">
        <v>610</v>
      </c>
      <c r="BZY334" s="50" t="s">
        <v>610</v>
      </c>
      <c r="BZZ334" s="50" t="s">
        <v>610</v>
      </c>
      <c r="CAA334" s="50" t="s">
        <v>610</v>
      </c>
      <c r="CAB334" s="50" t="s">
        <v>610</v>
      </c>
      <c r="CAC334" s="50" t="s">
        <v>610</v>
      </c>
      <c r="CAD334" s="50" t="s">
        <v>610</v>
      </c>
      <c r="CAE334" s="50" t="s">
        <v>610</v>
      </c>
      <c r="CAF334" s="50" t="s">
        <v>610</v>
      </c>
      <c r="CAG334" s="50" t="s">
        <v>610</v>
      </c>
      <c r="CAH334" s="50" t="s">
        <v>610</v>
      </c>
      <c r="CAI334" s="50" t="s">
        <v>610</v>
      </c>
      <c r="CAJ334" s="50" t="s">
        <v>610</v>
      </c>
      <c r="CAK334" s="50" t="s">
        <v>610</v>
      </c>
      <c r="CAL334" s="50" t="s">
        <v>610</v>
      </c>
      <c r="CAM334" s="50" t="s">
        <v>610</v>
      </c>
      <c r="CAN334" s="50" t="s">
        <v>610</v>
      </c>
      <c r="CAO334" s="50" t="s">
        <v>610</v>
      </c>
      <c r="CAP334" s="50" t="s">
        <v>610</v>
      </c>
      <c r="CAQ334" s="50" t="s">
        <v>610</v>
      </c>
      <c r="CAR334" s="50" t="s">
        <v>610</v>
      </c>
      <c r="CAS334" s="50" t="s">
        <v>610</v>
      </c>
      <c r="CAT334" s="50" t="s">
        <v>610</v>
      </c>
      <c r="CAU334" s="50" t="s">
        <v>610</v>
      </c>
      <c r="CAV334" s="50" t="s">
        <v>610</v>
      </c>
      <c r="CAW334" s="50" t="s">
        <v>610</v>
      </c>
      <c r="CAX334" s="50" t="s">
        <v>610</v>
      </c>
      <c r="CAY334" s="50" t="s">
        <v>610</v>
      </c>
      <c r="CAZ334" s="50" t="s">
        <v>610</v>
      </c>
      <c r="CBA334" s="50" t="s">
        <v>610</v>
      </c>
      <c r="CBB334" s="50" t="s">
        <v>610</v>
      </c>
      <c r="CBC334" s="50" t="s">
        <v>610</v>
      </c>
      <c r="CBD334" s="50" t="s">
        <v>610</v>
      </c>
      <c r="CBE334" s="50" t="s">
        <v>610</v>
      </c>
      <c r="CBF334" s="50" t="s">
        <v>610</v>
      </c>
      <c r="CBG334" s="50" t="s">
        <v>610</v>
      </c>
      <c r="CBH334" s="50" t="s">
        <v>610</v>
      </c>
      <c r="CBI334" s="50" t="s">
        <v>610</v>
      </c>
      <c r="CBJ334" s="50" t="s">
        <v>610</v>
      </c>
      <c r="CBK334" s="50" t="s">
        <v>610</v>
      </c>
      <c r="CBL334" s="50" t="s">
        <v>610</v>
      </c>
      <c r="CBM334" s="50" t="s">
        <v>610</v>
      </c>
      <c r="CBN334" s="50" t="s">
        <v>610</v>
      </c>
      <c r="CBO334" s="50" t="s">
        <v>610</v>
      </c>
      <c r="CBP334" s="50" t="s">
        <v>610</v>
      </c>
      <c r="CBQ334" s="50" t="s">
        <v>610</v>
      </c>
      <c r="CBR334" s="50" t="s">
        <v>610</v>
      </c>
      <c r="CBS334" s="50" t="s">
        <v>610</v>
      </c>
      <c r="CBT334" s="50" t="s">
        <v>610</v>
      </c>
      <c r="CBU334" s="50" t="s">
        <v>610</v>
      </c>
      <c r="CBV334" s="50" t="s">
        <v>610</v>
      </c>
      <c r="CBW334" s="50" t="s">
        <v>610</v>
      </c>
      <c r="CBX334" s="50" t="s">
        <v>610</v>
      </c>
      <c r="CBY334" s="50" t="s">
        <v>610</v>
      </c>
      <c r="CBZ334" s="50" t="s">
        <v>610</v>
      </c>
      <c r="CCA334" s="50" t="s">
        <v>610</v>
      </c>
      <c r="CCB334" s="50" t="s">
        <v>610</v>
      </c>
      <c r="CCC334" s="50" t="s">
        <v>610</v>
      </c>
      <c r="CCD334" s="50" t="s">
        <v>610</v>
      </c>
      <c r="CCE334" s="50" t="s">
        <v>610</v>
      </c>
      <c r="CCF334" s="50" t="s">
        <v>610</v>
      </c>
      <c r="CCG334" s="50" t="s">
        <v>610</v>
      </c>
      <c r="CCH334" s="50" t="s">
        <v>610</v>
      </c>
      <c r="CCI334" s="50" t="s">
        <v>610</v>
      </c>
      <c r="CCJ334" s="50" t="s">
        <v>610</v>
      </c>
      <c r="CCK334" s="50" t="s">
        <v>610</v>
      </c>
      <c r="CCL334" s="50" t="s">
        <v>610</v>
      </c>
      <c r="CCM334" s="50" t="s">
        <v>610</v>
      </c>
      <c r="CCN334" s="50" t="s">
        <v>610</v>
      </c>
      <c r="CCO334" s="50" t="s">
        <v>610</v>
      </c>
      <c r="CCP334" s="50" t="s">
        <v>610</v>
      </c>
      <c r="CCQ334" s="50" t="s">
        <v>610</v>
      </c>
      <c r="CCR334" s="50" t="s">
        <v>610</v>
      </c>
      <c r="CCS334" s="50" t="s">
        <v>610</v>
      </c>
      <c r="CCT334" s="50" t="s">
        <v>610</v>
      </c>
      <c r="CCU334" s="50" t="s">
        <v>610</v>
      </c>
      <c r="CCV334" s="50" t="s">
        <v>610</v>
      </c>
      <c r="CCW334" s="50" t="s">
        <v>610</v>
      </c>
      <c r="CCX334" s="50" t="s">
        <v>610</v>
      </c>
      <c r="CCY334" s="50" t="s">
        <v>610</v>
      </c>
      <c r="CCZ334" s="50" t="s">
        <v>610</v>
      </c>
      <c r="CDA334" s="50" t="s">
        <v>610</v>
      </c>
      <c r="CDB334" s="50" t="s">
        <v>610</v>
      </c>
      <c r="CDC334" s="50" t="s">
        <v>610</v>
      </c>
      <c r="CDD334" s="50" t="s">
        <v>610</v>
      </c>
      <c r="CDE334" s="50" t="s">
        <v>610</v>
      </c>
      <c r="CDF334" s="50" t="s">
        <v>610</v>
      </c>
      <c r="CDG334" s="50" t="s">
        <v>610</v>
      </c>
      <c r="CDH334" s="50" t="s">
        <v>610</v>
      </c>
      <c r="CDI334" s="50" t="s">
        <v>610</v>
      </c>
      <c r="CDJ334" s="50" t="s">
        <v>610</v>
      </c>
      <c r="CDK334" s="50" t="s">
        <v>610</v>
      </c>
      <c r="CDL334" s="50" t="s">
        <v>610</v>
      </c>
      <c r="CDM334" s="50" t="s">
        <v>610</v>
      </c>
      <c r="CDN334" s="50" t="s">
        <v>610</v>
      </c>
      <c r="CDO334" s="50" t="s">
        <v>610</v>
      </c>
      <c r="CDP334" s="50" t="s">
        <v>610</v>
      </c>
      <c r="CDQ334" s="50" t="s">
        <v>610</v>
      </c>
      <c r="CDR334" s="50" t="s">
        <v>610</v>
      </c>
      <c r="CDS334" s="50" t="s">
        <v>610</v>
      </c>
      <c r="CDT334" s="50" t="s">
        <v>610</v>
      </c>
      <c r="CDU334" s="50" t="s">
        <v>610</v>
      </c>
      <c r="CDV334" s="50" t="s">
        <v>610</v>
      </c>
      <c r="CDW334" s="50" t="s">
        <v>610</v>
      </c>
      <c r="CDX334" s="50" t="s">
        <v>610</v>
      </c>
      <c r="CDY334" s="50" t="s">
        <v>610</v>
      </c>
      <c r="CDZ334" s="50" t="s">
        <v>610</v>
      </c>
      <c r="CEA334" s="50" t="s">
        <v>610</v>
      </c>
      <c r="CEB334" s="50" t="s">
        <v>610</v>
      </c>
      <c r="CEC334" s="50" t="s">
        <v>610</v>
      </c>
      <c r="CED334" s="50" t="s">
        <v>610</v>
      </c>
      <c r="CEE334" s="50" t="s">
        <v>610</v>
      </c>
      <c r="CEF334" s="50" t="s">
        <v>610</v>
      </c>
      <c r="CEG334" s="50" t="s">
        <v>610</v>
      </c>
      <c r="CEH334" s="50" t="s">
        <v>610</v>
      </c>
      <c r="CEI334" s="50" t="s">
        <v>610</v>
      </c>
      <c r="CEJ334" s="50" t="s">
        <v>610</v>
      </c>
      <c r="CEK334" s="50" t="s">
        <v>610</v>
      </c>
      <c r="CEL334" s="50" t="s">
        <v>610</v>
      </c>
      <c r="CEM334" s="50" t="s">
        <v>610</v>
      </c>
      <c r="CEN334" s="50" t="s">
        <v>610</v>
      </c>
      <c r="CEO334" s="50" t="s">
        <v>610</v>
      </c>
      <c r="CEP334" s="50" t="s">
        <v>610</v>
      </c>
      <c r="CEQ334" s="50" t="s">
        <v>610</v>
      </c>
      <c r="CER334" s="50" t="s">
        <v>610</v>
      </c>
      <c r="CES334" s="50" t="s">
        <v>610</v>
      </c>
      <c r="CET334" s="50" t="s">
        <v>610</v>
      </c>
      <c r="CEU334" s="50" t="s">
        <v>610</v>
      </c>
      <c r="CEV334" s="50" t="s">
        <v>610</v>
      </c>
      <c r="CEW334" s="50" t="s">
        <v>610</v>
      </c>
      <c r="CEX334" s="50" t="s">
        <v>610</v>
      </c>
      <c r="CEY334" s="50" t="s">
        <v>610</v>
      </c>
      <c r="CEZ334" s="50" t="s">
        <v>610</v>
      </c>
      <c r="CFA334" s="50" t="s">
        <v>610</v>
      </c>
      <c r="CFB334" s="50" t="s">
        <v>610</v>
      </c>
      <c r="CFC334" s="50" t="s">
        <v>610</v>
      </c>
      <c r="CFD334" s="50" t="s">
        <v>610</v>
      </c>
      <c r="CFE334" s="50" t="s">
        <v>610</v>
      </c>
      <c r="CFF334" s="50" t="s">
        <v>610</v>
      </c>
      <c r="CFG334" s="50" t="s">
        <v>610</v>
      </c>
      <c r="CFH334" s="50" t="s">
        <v>610</v>
      </c>
      <c r="CFI334" s="50" t="s">
        <v>610</v>
      </c>
      <c r="CFJ334" s="50" t="s">
        <v>610</v>
      </c>
      <c r="CFK334" s="50" t="s">
        <v>610</v>
      </c>
      <c r="CFL334" s="50" t="s">
        <v>610</v>
      </c>
      <c r="CFM334" s="50" t="s">
        <v>610</v>
      </c>
      <c r="CFN334" s="50" t="s">
        <v>610</v>
      </c>
      <c r="CFO334" s="50" t="s">
        <v>610</v>
      </c>
      <c r="CFP334" s="50" t="s">
        <v>610</v>
      </c>
      <c r="CFQ334" s="50" t="s">
        <v>610</v>
      </c>
      <c r="CFR334" s="50" t="s">
        <v>610</v>
      </c>
      <c r="CFS334" s="50" t="s">
        <v>610</v>
      </c>
      <c r="CFT334" s="50" t="s">
        <v>610</v>
      </c>
      <c r="CFU334" s="50" t="s">
        <v>610</v>
      </c>
      <c r="CFV334" s="50" t="s">
        <v>610</v>
      </c>
      <c r="CFW334" s="50" t="s">
        <v>610</v>
      </c>
      <c r="CFX334" s="50" t="s">
        <v>610</v>
      </c>
      <c r="CFY334" s="50" t="s">
        <v>610</v>
      </c>
      <c r="CFZ334" s="50" t="s">
        <v>610</v>
      </c>
      <c r="CGA334" s="50" t="s">
        <v>610</v>
      </c>
      <c r="CGB334" s="50" t="s">
        <v>610</v>
      </c>
      <c r="CGC334" s="50" t="s">
        <v>610</v>
      </c>
      <c r="CGD334" s="50" t="s">
        <v>610</v>
      </c>
      <c r="CGE334" s="50" t="s">
        <v>610</v>
      </c>
      <c r="CGF334" s="50" t="s">
        <v>610</v>
      </c>
      <c r="CGG334" s="50" t="s">
        <v>610</v>
      </c>
      <c r="CGH334" s="50" t="s">
        <v>610</v>
      </c>
      <c r="CGI334" s="50" t="s">
        <v>610</v>
      </c>
      <c r="CGJ334" s="50" t="s">
        <v>610</v>
      </c>
      <c r="CGK334" s="50" t="s">
        <v>610</v>
      </c>
      <c r="CGL334" s="50" t="s">
        <v>610</v>
      </c>
      <c r="CGM334" s="50" t="s">
        <v>610</v>
      </c>
      <c r="CGN334" s="50" t="s">
        <v>610</v>
      </c>
      <c r="CGO334" s="50" t="s">
        <v>610</v>
      </c>
      <c r="CGP334" s="50" t="s">
        <v>610</v>
      </c>
      <c r="CGQ334" s="50" t="s">
        <v>610</v>
      </c>
      <c r="CGR334" s="50" t="s">
        <v>610</v>
      </c>
      <c r="CGS334" s="50" t="s">
        <v>610</v>
      </c>
      <c r="CGT334" s="50" t="s">
        <v>610</v>
      </c>
      <c r="CGU334" s="50" t="s">
        <v>610</v>
      </c>
      <c r="CGV334" s="50" t="s">
        <v>610</v>
      </c>
      <c r="CGW334" s="50" t="s">
        <v>610</v>
      </c>
      <c r="CGX334" s="50" t="s">
        <v>610</v>
      </c>
      <c r="CGY334" s="50" t="s">
        <v>610</v>
      </c>
      <c r="CGZ334" s="50" t="s">
        <v>610</v>
      </c>
      <c r="CHA334" s="50" t="s">
        <v>610</v>
      </c>
      <c r="CHB334" s="50" t="s">
        <v>610</v>
      </c>
      <c r="CHC334" s="50" t="s">
        <v>610</v>
      </c>
      <c r="CHD334" s="50" t="s">
        <v>610</v>
      </c>
      <c r="CHE334" s="50" t="s">
        <v>610</v>
      </c>
      <c r="CHF334" s="50" t="s">
        <v>610</v>
      </c>
      <c r="CHG334" s="50" t="s">
        <v>610</v>
      </c>
      <c r="CHH334" s="50" t="s">
        <v>610</v>
      </c>
      <c r="CHI334" s="50" t="s">
        <v>610</v>
      </c>
      <c r="CHJ334" s="50" t="s">
        <v>610</v>
      </c>
      <c r="CHK334" s="50" t="s">
        <v>610</v>
      </c>
      <c r="CHL334" s="50" t="s">
        <v>610</v>
      </c>
      <c r="CHM334" s="50" t="s">
        <v>610</v>
      </c>
      <c r="CHN334" s="50" t="s">
        <v>610</v>
      </c>
      <c r="CHO334" s="50" t="s">
        <v>610</v>
      </c>
      <c r="CHP334" s="50" t="s">
        <v>610</v>
      </c>
      <c r="CHQ334" s="50" t="s">
        <v>610</v>
      </c>
      <c r="CHR334" s="50" t="s">
        <v>610</v>
      </c>
      <c r="CHS334" s="50" t="s">
        <v>610</v>
      </c>
      <c r="CHT334" s="50" t="s">
        <v>610</v>
      </c>
      <c r="CHU334" s="50" t="s">
        <v>610</v>
      </c>
      <c r="CHV334" s="50" t="s">
        <v>610</v>
      </c>
      <c r="CHW334" s="50" t="s">
        <v>610</v>
      </c>
      <c r="CHX334" s="50" t="s">
        <v>610</v>
      </c>
      <c r="CHY334" s="50" t="s">
        <v>610</v>
      </c>
      <c r="CHZ334" s="50" t="s">
        <v>610</v>
      </c>
      <c r="CIA334" s="50" t="s">
        <v>610</v>
      </c>
      <c r="CIB334" s="50" t="s">
        <v>610</v>
      </c>
      <c r="CIC334" s="50" t="s">
        <v>610</v>
      </c>
      <c r="CID334" s="50" t="s">
        <v>610</v>
      </c>
      <c r="CIE334" s="50" t="s">
        <v>610</v>
      </c>
      <c r="CIF334" s="50" t="s">
        <v>610</v>
      </c>
      <c r="CIG334" s="50" t="s">
        <v>610</v>
      </c>
      <c r="CIH334" s="50" t="s">
        <v>610</v>
      </c>
      <c r="CII334" s="50" t="s">
        <v>610</v>
      </c>
      <c r="CIJ334" s="50" t="s">
        <v>610</v>
      </c>
      <c r="CIK334" s="50" t="s">
        <v>610</v>
      </c>
      <c r="CIL334" s="50" t="s">
        <v>610</v>
      </c>
      <c r="CIM334" s="50" t="s">
        <v>610</v>
      </c>
      <c r="CIN334" s="50" t="s">
        <v>610</v>
      </c>
      <c r="CIO334" s="50" t="s">
        <v>610</v>
      </c>
      <c r="CIP334" s="50" t="s">
        <v>610</v>
      </c>
      <c r="CIQ334" s="50" t="s">
        <v>610</v>
      </c>
      <c r="CIR334" s="50" t="s">
        <v>610</v>
      </c>
      <c r="CIS334" s="50" t="s">
        <v>610</v>
      </c>
      <c r="CIT334" s="50" t="s">
        <v>610</v>
      </c>
      <c r="CIU334" s="50" t="s">
        <v>610</v>
      </c>
      <c r="CIV334" s="50" t="s">
        <v>610</v>
      </c>
      <c r="CIW334" s="50" t="s">
        <v>610</v>
      </c>
      <c r="CIX334" s="50" t="s">
        <v>610</v>
      </c>
      <c r="CIY334" s="50" t="s">
        <v>610</v>
      </c>
      <c r="CIZ334" s="50" t="s">
        <v>610</v>
      </c>
      <c r="CJA334" s="50" t="s">
        <v>610</v>
      </c>
      <c r="CJB334" s="50" t="s">
        <v>610</v>
      </c>
      <c r="CJC334" s="50" t="s">
        <v>610</v>
      </c>
      <c r="CJD334" s="50" t="s">
        <v>610</v>
      </c>
      <c r="CJE334" s="50" t="s">
        <v>610</v>
      </c>
      <c r="CJF334" s="50" t="s">
        <v>610</v>
      </c>
      <c r="CJG334" s="50" t="s">
        <v>610</v>
      </c>
      <c r="CJH334" s="50" t="s">
        <v>610</v>
      </c>
      <c r="CJI334" s="50" t="s">
        <v>610</v>
      </c>
      <c r="CJJ334" s="50" t="s">
        <v>610</v>
      </c>
      <c r="CJK334" s="50" t="s">
        <v>610</v>
      </c>
      <c r="CJL334" s="50" t="s">
        <v>610</v>
      </c>
      <c r="CJM334" s="50" t="s">
        <v>610</v>
      </c>
      <c r="CJN334" s="50" t="s">
        <v>610</v>
      </c>
      <c r="CJO334" s="50" t="s">
        <v>610</v>
      </c>
      <c r="CJP334" s="50" t="s">
        <v>610</v>
      </c>
      <c r="CJQ334" s="50" t="s">
        <v>610</v>
      </c>
      <c r="CJR334" s="50" t="s">
        <v>610</v>
      </c>
      <c r="CJS334" s="50" t="s">
        <v>610</v>
      </c>
      <c r="CJT334" s="50" t="s">
        <v>610</v>
      </c>
      <c r="CJU334" s="50" t="s">
        <v>610</v>
      </c>
      <c r="CJV334" s="50" t="s">
        <v>610</v>
      </c>
      <c r="CJW334" s="50" t="s">
        <v>610</v>
      </c>
      <c r="CJX334" s="50" t="s">
        <v>610</v>
      </c>
      <c r="CJY334" s="50" t="s">
        <v>610</v>
      </c>
      <c r="CJZ334" s="50" t="s">
        <v>610</v>
      </c>
      <c r="CKA334" s="50" t="s">
        <v>610</v>
      </c>
      <c r="CKB334" s="50" t="s">
        <v>610</v>
      </c>
      <c r="CKC334" s="50" t="s">
        <v>610</v>
      </c>
      <c r="CKD334" s="50" t="s">
        <v>610</v>
      </c>
      <c r="CKE334" s="50" t="s">
        <v>610</v>
      </c>
      <c r="CKF334" s="50" t="s">
        <v>610</v>
      </c>
      <c r="CKG334" s="50" t="s">
        <v>610</v>
      </c>
      <c r="CKH334" s="50" t="s">
        <v>610</v>
      </c>
      <c r="CKI334" s="50" t="s">
        <v>610</v>
      </c>
      <c r="CKJ334" s="50" t="s">
        <v>610</v>
      </c>
      <c r="CKK334" s="50" t="s">
        <v>610</v>
      </c>
      <c r="CKL334" s="50" t="s">
        <v>610</v>
      </c>
      <c r="CKM334" s="50" t="s">
        <v>610</v>
      </c>
      <c r="CKN334" s="50" t="s">
        <v>610</v>
      </c>
      <c r="CKO334" s="50" t="s">
        <v>610</v>
      </c>
      <c r="CKP334" s="50" t="s">
        <v>610</v>
      </c>
      <c r="CKQ334" s="50" t="s">
        <v>610</v>
      </c>
      <c r="CKR334" s="50" t="s">
        <v>610</v>
      </c>
      <c r="CKS334" s="50" t="s">
        <v>610</v>
      </c>
      <c r="CKT334" s="50" t="s">
        <v>610</v>
      </c>
      <c r="CKU334" s="50" t="s">
        <v>610</v>
      </c>
      <c r="CKV334" s="50" t="s">
        <v>610</v>
      </c>
      <c r="CKW334" s="50" t="s">
        <v>610</v>
      </c>
      <c r="CKX334" s="50" t="s">
        <v>610</v>
      </c>
      <c r="CKY334" s="50" t="s">
        <v>610</v>
      </c>
      <c r="CKZ334" s="50" t="s">
        <v>610</v>
      </c>
      <c r="CLA334" s="50" t="s">
        <v>610</v>
      </c>
      <c r="CLB334" s="50" t="s">
        <v>610</v>
      </c>
      <c r="CLC334" s="50" t="s">
        <v>610</v>
      </c>
      <c r="CLD334" s="50" t="s">
        <v>610</v>
      </c>
      <c r="CLE334" s="50" t="s">
        <v>610</v>
      </c>
      <c r="CLF334" s="50" t="s">
        <v>610</v>
      </c>
      <c r="CLG334" s="50" t="s">
        <v>610</v>
      </c>
      <c r="CLH334" s="50" t="s">
        <v>610</v>
      </c>
      <c r="CLI334" s="50" t="s">
        <v>610</v>
      </c>
      <c r="CLJ334" s="50" t="s">
        <v>610</v>
      </c>
      <c r="CLK334" s="50" t="s">
        <v>610</v>
      </c>
      <c r="CLL334" s="50" t="s">
        <v>610</v>
      </c>
      <c r="CLM334" s="50" t="s">
        <v>610</v>
      </c>
      <c r="CLN334" s="50" t="s">
        <v>610</v>
      </c>
      <c r="CLO334" s="50" t="s">
        <v>610</v>
      </c>
      <c r="CLP334" s="50" t="s">
        <v>610</v>
      </c>
      <c r="CLQ334" s="50" t="s">
        <v>610</v>
      </c>
      <c r="CLR334" s="50" t="s">
        <v>610</v>
      </c>
      <c r="CLS334" s="50" t="s">
        <v>610</v>
      </c>
      <c r="CLT334" s="50" t="s">
        <v>610</v>
      </c>
      <c r="CLU334" s="50" t="s">
        <v>610</v>
      </c>
      <c r="CLV334" s="50" t="s">
        <v>610</v>
      </c>
      <c r="CLW334" s="50" t="s">
        <v>610</v>
      </c>
      <c r="CLX334" s="50" t="s">
        <v>610</v>
      </c>
      <c r="CLY334" s="50" t="s">
        <v>610</v>
      </c>
      <c r="CLZ334" s="50" t="s">
        <v>610</v>
      </c>
      <c r="CMA334" s="50" t="s">
        <v>610</v>
      </c>
      <c r="CMB334" s="50" t="s">
        <v>610</v>
      </c>
      <c r="CMC334" s="50" t="s">
        <v>610</v>
      </c>
      <c r="CMD334" s="50" t="s">
        <v>610</v>
      </c>
      <c r="CME334" s="50" t="s">
        <v>610</v>
      </c>
      <c r="CMF334" s="50" t="s">
        <v>610</v>
      </c>
      <c r="CMG334" s="50" t="s">
        <v>610</v>
      </c>
      <c r="CMH334" s="50" t="s">
        <v>610</v>
      </c>
      <c r="CMI334" s="50" t="s">
        <v>610</v>
      </c>
      <c r="CMJ334" s="50" t="s">
        <v>610</v>
      </c>
      <c r="CMK334" s="50" t="s">
        <v>610</v>
      </c>
      <c r="CML334" s="50" t="s">
        <v>610</v>
      </c>
      <c r="CMM334" s="50" t="s">
        <v>610</v>
      </c>
      <c r="CMN334" s="50" t="s">
        <v>610</v>
      </c>
      <c r="CMO334" s="50" t="s">
        <v>610</v>
      </c>
      <c r="CMP334" s="50" t="s">
        <v>610</v>
      </c>
      <c r="CMQ334" s="50" t="s">
        <v>610</v>
      </c>
      <c r="CMR334" s="50" t="s">
        <v>610</v>
      </c>
      <c r="CMS334" s="50" t="s">
        <v>610</v>
      </c>
      <c r="CMT334" s="50" t="s">
        <v>610</v>
      </c>
      <c r="CMU334" s="50" t="s">
        <v>610</v>
      </c>
      <c r="CMV334" s="50" t="s">
        <v>610</v>
      </c>
      <c r="CMW334" s="50" t="s">
        <v>610</v>
      </c>
      <c r="CMX334" s="50" t="s">
        <v>610</v>
      </c>
      <c r="CMY334" s="50" t="s">
        <v>610</v>
      </c>
      <c r="CMZ334" s="50" t="s">
        <v>610</v>
      </c>
      <c r="CNA334" s="50" t="s">
        <v>610</v>
      </c>
      <c r="CNB334" s="50" t="s">
        <v>610</v>
      </c>
      <c r="CNC334" s="50" t="s">
        <v>610</v>
      </c>
      <c r="CND334" s="50" t="s">
        <v>610</v>
      </c>
      <c r="CNE334" s="50" t="s">
        <v>610</v>
      </c>
      <c r="CNF334" s="50" t="s">
        <v>610</v>
      </c>
      <c r="CNG334" s="50" t="s">
        <v>610</v>
      </c>
      <c r="CNH334" s="50" t="s">
        <v>610</v>
      </c>
      <c r="CNI334" s="50" t="s">
        <v>610</v>
      </c>
      <c r="CNJ334" s="50" t="s">
        <v>610</v>
      </c>
      <c r="CNK334" s="50" t="s">
        <v>610</v>
      </c>
      <c r="CNL334" s="50" t="s">
        <v>610</v>
      </c>
      <c r="CNM334" s="50" t="s">
        <v>610</v>
      </c>
      <c r="CNN334" s="50" t="s">
        <v>610</v>
      </c>
      <c r="CNO334" s="50" t="s">
        <v>610</v>
      </c>
      <c r="CNP334" s="50" t="s">
        <v>610</v>
      </c>
      <c r="CNQ334" s="50" t="s">
        <v>610</v>
      </c>
      <c r="CNR334" s="50" t="s">
        <v>610</v>
      </c>
      <c r="CNS334" s="50" t="s">
        <v>610</v>
      </c>
      <c r="CNT334" s="50" t="s">
        <v>610</v>
      </c>
      <c r="CNU334" s="50" t="s">
        <v>610</v>
      </c>
      <c r="CNV334" s="50" t="s">
        <v>610</v>
      </c>
      <c r="CNW334" s="50" t="s">
        <v>610</v>
      </c>
      <c r="CNX334" s="50" t="s">
        <v>610</v>
      </c>
      <c r="CNY334" s="50" t="s">
        <v>610</v>
      </c>
      <c r="CNZ334" s="50" t="s">
        <v>610</v>
      </c>
      <c r="COA334" s="50" t="s">
        <v>610</v>
      </c>
      <c r="COB334" s="50" t="s">
        <v>610</v>
      </c>
      <c r="COC334" s="50" t="s">
        <v>610</v>
      </c>
      <c r="COD334" s="50" t="s">
        <v>610</v>
      </c>
      <c r="COE334" s="50" t="s">
        <v>610</v>
      </c>
      <c r="COF334" s="50" t="s">
        <v>610</v>
      </c>
      <c r="COG334" s="50" t="s">
        <v>610</v>
      </c>
      <c r="COH334" s="50" t="s">
        <v>610</v>
      </c>
      <c r="COI334" s="50" t="s">
        <v>610</v>
      </c>
      <c r="COJ334" s="50" t="s">
        <v>610</v>
      </c>
      <c r="COK334" s="50" t="s">
        <v>610</v>
      </c>
      <c r="COL334" s="50" t="s">
        <v>610</v>
      </c>
      <c r="COM334" s="50" t="s">
        <v>610</v>
      </c>
      <c r="CON334" s="50" t="s">
        <v>610</v>
      </c>
      <c r="COO334" s="50" t="s">
        <v>610</v>
      </c>
      <c r="COP334" s="50" t="s">
        <v>610</v>
      </c>
      <c r="COQ334" s="50" t="s">
        <v>610</v>
      </c>
      <c r="COR334" s="50" t="s">
        <v>610</v>
      </c>
      <c r="COS334" s="50" t="s">
        <v>610</v>
      </c>
      <c r="COT334" s="50" t="s">
        <v>610</v>
      </c>
      <c r="COU334" s="50" t="s">
        <v>610</v>
      </c>
      <c r="COV334" s="50" t="s">
        <v>610</v>
      </c>
      <c r="COW334" s="50" t="s">
        <v>610</v>
      </c>
      <c r="COX334" s="50" t="s">
        <v>610</v>
      </c>
      <c r="COY334" s="50" t="s">
        <v>610</v>
      </c>
      <c r="COZ334" s="50" t="s">
        <v>610</v>
      </c>
      <c r="CPA334" s="50" t="s">
        <v>610</v>
      </c>
      <c r="CPB334" s="50" t="s">
        <v>610</v>
      </c>
      <c r="CPC334" s="50" t="s">
        <v>610</v>
      </c>
      <c r="CPD334" s="50" t="s">
        <v>610</v>
      </c>
      <c r="CPE334" s="50" t="s">
        <v>610</v>
      </c>
      <c r="CPF334" s="50" t="s">
        <v>610</v>
      </c>
      <c r="CPG334" s="50" t="s">
        <v>610</v>
      </c>
      <c r="CPH334" s="50" t="s">
        <v>610</v>
      </c>
      <c r="CPI334" s="50" t="s">
        <v>610</v>
      </c>
      <c r="CPJ334" s="50" t="s">
        <v>610</v>
      </c>
      <c r="CPK334" s="50" t="s">
        <v>610</v>
      </c>
      <c r="CPL334" s="50" t="s">
        <v>610</v>
      </c>
      <c r="CPM334" s="50" t="s">
        <v>610</v>
      </c>
      <c r="CPN334" s="50" t="s">
        <v>610</v>
      </c>
      <c r="CPO334" s="50" t="s">
        <v>610</v>
      </c>
      <c r="CPP334" s="50" t="s">
        <v>610</v>
      </c>
      <c r="CPQ334" s="50" t="s">
        <v>610</v>
      </c>
      <c r="CPR334" s="50" t="s">
        <v>610</v>
      </c>
      <c r="CPS334" s="50" t="s">
        <v>610</v>
      </c>
      <c r="CPT334" s="50" t="s">
        <v>610</v>
      </c>
      <c r="CPU334" s="50" t="s">
        <v>610</v>
      </c>
      <c r="CPV334" s="50" t="s">
        <v>610</v>
      </c>
      <c r="CPW334" s="50" t="s">
        <v>610</v>
      </c>
      <c r="CPX334" s="50" t="s">
        <v>610</v>
      </c>
      <c r="CPY334" s="50" t="s">
        <v>610</v>
      </c>
      <c r="CPZ334" s="50" t="s">
        <v>610</v>
      </c>
      <c r="CQA334" s="50" t="s">
        <v>610</v>
      </c>
      <c r="CQB334" s="50" t="s">
        <v>610</v>
      </c>
      <c r="CQC334" s="50" t="s">
        <v>610</v>
      </c>
      <c r="CQD334" s="50" t="s">
        <v>610</v>
      </c>
      <c r="CQE334" s="50" t="s">
        <v>610</v>
      </c>
      <c r="CQF334" s="50" t="s">
        <v>610</v>
      </c>
      <c r="CQG334" s="50" t="s">
        <v>610</v>
      </c>
      <c r="CQH334" s="50" t="s">
        <v>610</v>
      </c>
      <c r="CQI334" s="50" t="s">
        <v>610</v>
      </c>
      <c r="CQJ334" s="50" t="s">
        <v>610</v>
      </c>
      <c r="CQK334" s="50" t="s">
        <v>610</v>
      </c>
      <c r="CQL334" s="50" t="s">
        <v>610</v>
      </c>
      <c r="CQM334" s="50" t="s">
        <v>610</v>
      </c>
      <c r="CQN334" s="50" t="s">
        <v>610</v>
      </c>
      <c r="CQO334" s="50" t="s">
        <v>610</v>
      </c>
      <c r="CQP334" s="50" t="s">
        <v>610</v>
      </c>
      <c r="CQQ334" s="50" t="s">
        <v>610</v>
      </c>
      <c r="CQR334" s="50" t="s">
        <v>610</v>
      </c>
      <c r="CQS334" s="50" t="s">
        <v>610</v>
      </c>
      <c r="CQT334" s="50" t="s">
        <v>610</v>
      </c>
      <c r="CQU334" s="50" t="s">
        <v>610</v>
      </c>
      <c r="CQV334" s="50" t="s">
        <v>610</v>
      </c>
      <c r="CQW334" s="50" t="s">
        <v>610</v>
      </c>
      <c r="CQX334" s="50" t="s">
        <v>610</v>
      </c>
      <c r="CQY334" s="50" t="s">
        <v>610</v>
      </c>
      <c r="CQZ334" s="50" t="s">
        <v>610</v>
      </c>
      <c r="CRA334" s="50" t="s">
        <v>610</v>
      </c>
      <c r="CRB334" s="50" t="s">
        <v>610</v>
      </c>
      <c r="CRC334" s="50" t="s">
        <v>610</v>
      </c>
      <c r="CRD334" s="50" t="s">
        <v>610</v>
      </c>
      <c r="CRE334" s="50" t="s">
        <v>610</v>
      </c>
      <c r="CRF334" s="50" t="s">
        <v>610</v>
      </c>
      <c r="CRG334" s="50" t="s">
        <v>610</v>
      </c>
      <c r="CRH334" s="50" t="s">
        <v>610</v>
      </c>
      <c r="CRI334" s="50" t="s">
        <v>610</v>
      </c>
      <c r="CRJ334" s="50" t="s">
        <v>610</v>
      </c>
      <c r="CRK334" s="50" t="s">
        <v>610</v>
      </c>
      <c r="CRL334" s="50" t="s">
        <v>610</v>
      </c>
      <c r="CRM334" s="50" t="s">
        <v>610</v>
      </c>
      <c r="CRN334" s="50" t="s">
        <v>610</v>
      </c>
      <c r="CRO334" s="50" t="s">
        <v>610</v>
      </c>
      <c r="CRP334" s="50" t="s">
        <v>610</v>
      </c>
      <c r="CRQ334" s="50" t="s">
        <v>610</v>
      </c>
      <c r="CRR334" s="50" t="s">
        <v>610</v>
      </c>
      <c r="CRS334" s="50" t="s">
        <v>610</v>
      </c>
      <c r="CRT334" s="50" t="s">
        <v>610</v>
      </c>
      <c r="CRU334" s="50" t="s">
        <v>610</v>
      </c>
      <c r="CRV334" s="50" t="s">
        <v>610</v>
      </c>
      <c r="CRW334" s="50" t="s">
        <v>610</v>
      </c>
      <c r="CRX334" s="50" t="s">
        <v>610</v>
      </c>
      <c r="CRY334" s="50" t="s">
        <v>610</v>
      </c>
      <c r="CRZ334" s="50" t="s">
        <v>610</v>
      </c>
      <c r="CSA334" s="50" t="s">
        <v>610</v>
      </c>
      <c r="CSB334" s="50" t="s">
        <v>610</v>
      </c>
      <c r="CSC334" s="50" t="s">
        <v>610</v>
      </c>
      <c r="CSD334" s="50" t="s">
        <v>610</v>
      </c>
      <c r="CSE334" s="50" t="s">
        <v>610</v>
      </c>
      <c r="CSF334" s="50" t="s">
        <v>610</v>
      </c>
      <c r="CSG334" s="50" t="s">
        <v>610</v>
      </c>
      <c r="CSH334" s="50" t="s">
        <v>610</v>
      </c>
      <c r="CSI334" s="50" t="s">
        <v>610</v>
      </c>
      <c r="CSJ334" s="50" t="s">
        <v>610</v>
      </c>
      <c r="CSK334" s="50" t="s">
        <v>610</v>
      </c>
      <c r="CSL334" s="50" t="s">
        <v>610</v>
      </c>
      <c r="CSM334" s="50" t="s">
        <v>610</v>
      </c>
      <c r="CSN334" s="50" t="s">
        <v>610</v>
      </c>
      <c r="CSO334" s="50" t="s">
        <v>610</v>
      </c>
      <c r="CSP334" s="50" t="s">
        <v>610</v>
      </c>
      <c r="CSQ334" s="50" t="s">
        <v>610</v>
      </c>
      <c r="CSR334" s="50" t="s">
        <v>610</v>
      </c>
      <c r="CSS334" s="50" t="s">
        <v>610</v>
      </c>
      <c r="CST334" s="50" t="s">
        <v>610</v>
      </c>
      <c r="CSU334" s="50" t="s">
        <v>610</v>
      </c>
      <c r="CSV334" s="50" t="s">
        <v>610</v>
      </c>
      <c r="CSW334" s="50" t="s">
        <v>610</v>
      </c>
      <c r="CSX334" s="50" t="s">
        <v>610</v>
      </c>
      <c r="CSY334" s="50" t="s">
        <v>610</v>
      </c>
      <c r="CSZ334" s="50" t="s">
        <v>610</v>
      </c>
      <c r="CTA334" s="50" t="s">
        <v>610</v>
      </c>
      <c r="CTB334" s="50" t="s">
        <v>610</v>
      </c>
      <c r="CTC334" s="50" t="s">
        <v>610</v>
      </c>
      <c r="CTD334" s="50" t="s">
        <v>610</v>
      </c>
      <c r="CTE334" s="50" t="s">
        <v>610</v>
      </c>
      <c r="CTF334" s="50" t="s">
        <v>610</v>
      </c>
      <c r="CTG334" s="50" t="s">
        <v>610</v>
      </c>
      <c r="CTH334" s="50" t="s">
        <v>610</v>
      </c>
      <c r="CTI334" s="50" t="s">
        <v>610</v>
      </c>
      <c r="CTJ334" s="50" t="s">
        <v>610</v>
      </c>
      <c r="CTK334" s="50" t="s">
        <v>610</v>
      </c>
      <c r="CTL334" s="50" t="s">
        <v>610</v>
      </c>
      <c r="CTM334" s="50" t="s">
        <v>610</v>
      </c>
      <c r="CTN334" s="50" t="s">
        <v>610</v>
      </c>
      <c r="CTO334" s="50" t="s">
        <v>610</v>
      </c>
      <c r="CTP334" s="50" t="s">
        <v>610</v>
      </c>
      <c r="CTQ334" s="50" t="s">
        <v>610</v>
      </c>
      <c r="CTR334" s="50" t="s">
        <v>610</v>
      </c>
      <c r="CTS334" s="50" t="s">
        <v>610</v>
      </c>
      <c r="CTT334" s="50" t="s">
        <v>610</v>
      </c>
      <c r="CTU334" s="50" t="s">
        <v>610</v>
      </c>
      <c r="CTV334" s="50" t="s">
        <v>610</v>
      </c>
      <c r="CTW334" s="50" t="s">
        <v>610</v>
      </c>
      <c r="CTX334" s="50" t="s">
        <v>610</v>
      </c>
      <c r="CTY334" s="50" t="s">
        <v>610</v>
      </c>
      <c r="CTZ334" s="50" t="s">
        <v>610</v>
      </c>
      <c r="CUA334" s="50" t="s">
        <v>610</v>
      </c>
      <c r="CUB334" s="50" t="s">
        <v>610</v>
      </c>
      <c r="CUC334" s="50" t="s">
        <v>610</v>
      </c>
      <c r="CUD334" s="50" t="s">
        <v>610</v>
      </c>
      <c r="CUE334" s="50" t="s">
        <v>610</v>
      </c>
      <c r="CUF334" s="50" t="s">
        <v>610</v>
      </c>
      <c r="CUG334" s="50" t="s">
        <v>610</v>
      </c>
      <c r="CUH334" s="50" t="s">
        <v>610</v>
      </c>
      <c r="CUI334" s="50" t="s">
        <v>610</v>
      </c>
      <c r="CUJ334" s="50" t="s">
        <v>610</v>
      </c>
      <c r="CUK334" s="50" t="s">
        <v>610</v>
      </c>
      <c r="CUL334" s="50" t="s">
        <v>610</v>
      </c>
      <c r="CUM334" s="50" t="s">
        <v>610</v>
      </c>
      <c r="CUN334" s="50" t="s">
        <v>610</v>
      </c>
      <c r="CUO334" s="50" t="s">
        <v>610</v>
      </c>
      <c r="CUP334" s="50" t="s">
        <v>610</v>
      </c>
      <c r="CUQ334" s="50" t="s">
        <v>610</v>
      </c>
      <c r="CUR334" s="50" t="s">
        <v>610</v>
      </c>
      <c r="CUS334" s="50" t="s">
        <v>610</v>
      </c>
      <c r="CUT334" s="50" t="s">
        <v>610</v>
      </c>
      <c r="CUU334" s="50" t="s">
        <v>610</v>
      </c>
      <c r="CUV334" s="50" t="s">
        <v>610</v>
      </c>
      <c r="CUW334" s="50" t="s">
        <v>610</v>
      </c>
      <c r="CUX334" s="50" t="s">
        <v>610</v>
      </c>
      <c r="CUY334" s="50" t="s">
        <v>610</v>
      </c>
      <c r="CUZ334" s="50" t="s">
        <v>610</v>
      </c>
      <c r="CVA334" s="50" t="s">
        <v>610</v>
      </c>
      <c r="CVB334" s="50" t="s">
        <v>610</v>
      </c>
      <c r="CVC334" s="50" t="s">
        <v>610</v>
      </c>
      <c r="CVD334" s="50" t="s">
        <v>610</v>
      </c>
      <c r="CVE334" s="50" t="s">
        <v>610</v>
      </c>
      <c r="CVF334" s="50" t="s">
        <v>610</v>
      </c>
      <c r="CVG334" s="50" t="s">
        <v>610</v>
      </c>
      <c r="CVH334" s="50" t="s">
        <v>610</v>
      </c>
      <c r="CVI334" s="50" t="s">
        <v>610</v>
      </c>
      <c r="CVJ334" s="50" t="s">
        <v>610</v>
      </c>
      <c r="CVK334" s="50" t="s">
        <v>610</v>
      </c>
      <c r="CVL334" s="50" t="s">
        <v>610</v>
      </c>
      <c r="CVM334" s="50" t="s">
        <v>610</v>
      </c>
      <c r="CVN334" s="50" t="s">
        <v>610</v>
      </c>
      <c r="CVO334" s="50" t="s">
        <v>610</v>
      </c>
      <c r="CVP334" s="50" t="s">
        <v>610</v>
      </c>
      <c r="CVQ334" s="50" t="s">
        <v>610</v>
      </c>
      <c r="CVR334" s="50" t="s">
        <v>610</v>
      </c>
      <c r="CVS334" s="50" t="s">
        <v>610</v>
      </c>
      <c r="CVT334" s="50" t="s">
        <v>610</v>
      </c>
      <c r="CVU334" s="50" t="s">
        <v>610</v>
      </c>
      <c r="CVV334" s="50" t="s">
        <v>610</v>
      </c>
      <c r="CVW334" s="50" t="s">
        <v>610</v>
      </c>
      <c r="CVX334" s="50" t="s">
        <v>610</v>
      </c>
      <c r="CVY334" s="50" t="s">
        <v>610</v>
      </c>
      <c r="CVZ334" s="50" t="s">
        <v>610</v>
      </c>
      <c r="CWA334" s="50" t="s">
        <v>610</v>
      </c>
      <c r="CWB334" s="50" t="s">
        <v>610</v>
      </c>
      <c r="CWC334" s="50" t="s">
        <v>610</v>
      </c>
      <c r="CWD334" s="50" t="s">
        <v>610</v>
      </c>
      <c r="CWE334" s="50" t="s">
        <v>610</v>
      </c>
      <c r="CWF334" s="50" t="s">
        <v>610</v>
      </c>
      <c r="CWG334" s="50" t="s">
        <v>610</v>
      </c>
      <c r="CWH334" s="50" t="s">
        <v>610</v>
      </c>
      <c r="CWI334" s="50" t="s">
        <v>610</v>
      </c>
      <c r="CWJ334" s="50" t="s">
        <v>610</v>
      </c>
      <c r="CWK334" s="50" t="s">
        <v>610</v>
      </c>
      <c r="CWL334" s="50" t="s">
        <v>610</v>
      </c>
      <c r="CWM334" s="50" t="s">
        <v>610</v>
      </c>
      <c r="CWN334" s="50" t="s">
        <v>610</v>
      </c>
      <c r="CWO334" s="50" t="s">
        <v>610</v>
      </c>
      <c r="CWP334" s="50" t="s">
        <v>610</v>
      </c>
      <c r="CWQ334" s="50" t="s">
        <v>610</v>
      </c>
      <c r="CWR334" s="50" t="s">
        <v>610</v>
      </c>
      <c r="CWS334" s="50" t="s">
        <v>610</v>
      </c>
      <c r="CWT334" s="50" t="s">
        <v>610</v>
      </c>
      <c r="CWU334" s="50" t="s">
        <v>610</v>
      </c>
      <c r="CWV334" s="50" t="s">
        <v>610</v>
      </c>
      <c r="CWW334" s="50" t="s">
        <v>610</v>
      </c>
      <c r="CWX334" s="50" t="s">
        <v>610</v>
      </c>
      <c r="CWY334" s="50" t="s">
        <v>610</v>
      </c>
      <c r="CWZ334" s="50" t="s">
        <v>610</v>
      </c>
      <c r="CXA334" s="50" t="s">
        <v>610</v>
      </c>
      <c r="CXB334" s="50" t="s">
        <v>610</v>
      </c>
      <c r="CXC334" s="50" t="s">
        <v>610</v>
      </c>
      <c r="CXD334" s="50" t="s">
        <v>610</v>
      </c>
      <c r="CXE334" s="50" t="s">
        <v>610</v>
      </c>
      <c r="CXF334" s="50" t="s">
        <v>610</v>
      </c>
      <c r="CXG334" s="50" t="s">
        <v>610</v>
      </c>
      <c r="CXH334" s="50" t="s">
        <v>610</v>
      </c>
      <c r="CXI334" s="50" t="s">
        <v>610</v>
      </c>
      <c r="CXJ334" s="50" t="s">
        <v>610</v>
      </c>
      <c r="CXK334" s="50" t="s">
        <v>610</v>
      </c>
      <c r="CXL334" s="50" t="s">
        <v>610</v>
      </c>
      <c r="CXM334" s="50" t="s">
        <v>610</v>
      </c>
      <c r="CXN334" s="50" t="s">
        <v>610</v>
      </c>
      <c r="CXO334" s="50" t="s">
        <v>610</v>
      </c>
      <c r="CXP334" s="50" t="s">
        <v>610</v>
      </c>
      <c r="CXQ334" s="50" t="s">
        <v>610</v>
      </c>
      <c r="CXR334" s="50" t="s">
        <v>610</v>
      </c>
      <c r="CXS334" s="50" t="s">
        <v>610</v>
      </c>
      <c r="CXT334" s="50" t="s">
        <v>610</v>
      </c>
      <c r="CXU334" s="50" t="s">
        <v>610</v>
      </c>
      <c r="CXV334" s="50" t="s">
        <v>610</v>
      </c>
      <c r="CXW334" s="50" t="s">
        <v>610</v>
      </c>
      <c r="CXX334" s="50" t="s">
        <v>610</v>
      </c>
      <c r="CXY334" s="50" t="s">
        <v>610</v>
      </c>
      <c r="CXZ334" s="50" t="s">
        <v>610</v>
      </c>
      <c r="CYA334" s="50" t="s">
        <v>610</v>
      </c>
      <c r="CYB334" s="50" t="s">
        <v>610</v>
      </c>
      <c r="CYC334" s="50" t="s">
        <v>610</v>
      </c>
      <c r="CYD334" s="50" t="s">
        <v>610</v>
      </c>
      <c r="CYE334" s="50" t="s">
        <v>610</v>
      </c>
      <c r="CYF334" s="50" t="s">
        <v>610</v>
      </c>
      <c r="CYG334" s="50" t="s">
        <v>610</v>
      </c>
      <c r="CYH334" s="50" t="s">
        <v>610</v>
      </c>
      <c r="CYI334" s="50" t="s">
        <v>610</v>
      </c>
      <c r="CYJ334" s="50" t="s">
        <v>610</v>
      </c>
      <c r="CYK334" s="50" t="s">
        <v>610</v>
      </c>
      <c r="CYL334" s="50" t="s">
        <v>610</v>
      </c>
      <c r="CYM334" s="50" t="s">
        <v>610</v>
      </c>
      <c r="CYN334" s="50" t="s">
        <v>610</v>
      </c>
      <c r="CYO334" s="50" t="s">
        <v>610</v>
      </c>
      <c r="CYP334" s="50" t="s">
        <v>610</v>
      </c>
      <c r="CYQ334" s="50" t="s">
        <v>610</v>
      </c>
      <c r="CYR334" s="50" t="s">
        <v>610</v>
      </c>
      <c r="CYS334" s="50" t="s">
        <v>610</v>
      </c>
      <c r="CYT334" s="50" t="s">
        <v>610</v>
      </c>
      <c r="CYU334" s="50" t="s">
        <v>610</v>
      </c>
      <c r="CYV334" s="50" t="s">
        <v>610</v>
      </c>
      <c r="CYW334" s="50" t="s">
        <v>610</v>
      </c>
      <c r="CYX334" s="50" t="s">
        <v>610</v>
      </c>
      <c r="CYY334" s="50" t="s">
        <v>610</v>
      </c>
      <c r="CYZ334" s="50" t="s">
        <v>610</v>
      </c>
      <c r="CZA334" s="50" t="s">
        <v>610</v>
      </c>
      <c r="CZB334" s="50" t="s">
        <v>610</v>
      </c>
      <c r="CZC334" s="50" t="s">
        <v>610</v>
      </c>
      <c r="CZD334" s="50" t="s">
        <v>610</v>
      </c>
      <c r="CZE334" s="50" t="s">
        <v>610</v>
      </c>
      <c r="CZF334" s="50" t="s">
        <v>610</v>
      </c>
      <c r="CZG334" s="50" t="s">
        <v>610</v>
      </c>
      <c r="CZH334" s="50" t="s">
        <v>610</v>
      </c>
      <c r="CZI334" s="50" t="s">
        <v>610</v>
      </c>
      <c r="CZJ334" s="50" t="s">
        <v>610</v>
      </c>
      <c r="CZK334" s="50" t="s">
        <v>610</v>
      </c>
      <c r="CZL334" s="50" t="s">
        <v>610</v>
      </c>
      <c r="CZM334" s="50" t="s">
        <v>610</v>
      </c>
      <c r="CZN334" s="50" t="s">
        <v>610</v>
      </c>
      <c r="CZO334" s="50" t="s">
        <v>610</v>
      </c>
      <c r="CZP334" s="50" t="s">
        <v>610</v>
      </c>
      <c r="CZQ334" s="50" t="s">
        <v>610</v>
      </c>
      <c r="CZR334" s="50" t="s">
        <v>610</v>
      </c>
      <c r="CZS334" s="50" t="s">
        <v>610</v>
      </c>
      <c r="CZT334" s="50" t="s">
        <v>610</v>
      </c>
      <c r="CZU334" s="50" t="s">
        <v>610</v>
      </c>
      <c r="CZV334" s="50" t="s">
        <v>610</v>
      </c>
      <c r="CZW334" s="50" t="s">
        <v>610</v>
      </c>
      <c r="CZX334" s="50" t="s">
        <v>610</v>
      </c>
      <c r="CZY334" s="50" t="s">
        <v>610</v>
      </c>
      <c r="CZZ334" s="50" t="s">
        <v>610</v>
      </c>
      <c r="DAA334" s="50" t="s">
        <v>610</v>
      </c>
      <c r="DAB334" s="50" t="s">
        <v>610</v>
      </c>
      <c r="DAC334" s="50" t="s">
        <v>610</v>
      </c>
      <c r="DAD334" s="50" t="s">
        <v>610</v>
      </c>
      <c r="DAE334" s="50" t="s">
        <v>610</v>
      </c>
      <c r="DAF334" s="50" t="s">
        <v>610</v>
      </c>
      <c r="DAG334" s="50" t="s">
        <v>610</v>
      </c>
      <c r="DAH334" s="50" t="s">
        <v>610</v>
      </c>
      <c r="DAI334" s="50" t="s">
        <v>610</v>
      </c>
      <c r="DAJ334" s="50" t="s">
        <v>610</v>
      </c>
      <c r="DAK334" s="50" t="s">
        <v>610</v>
      </c>
      <c r="DAL334" s="50" t="s">
        <v>610</v>
      </c>
      <c r="DAM334" s="50" t="s">
        <v>610</v>
      </c>
      <c r="DAN334" s="50" t="s">
        <v>610</v>
      </c>
      <c r="DAO334" s="50" t="s">
        <v>610</v>
      </c>
      <c r="DAP334" s="50" t="s">
        <v>610</v>
      </c>
      <c r="DAQ334" s="50" t="s">
        <v>610</v>
      </c>
      <c r="DAR334" s="50" t="s">
        <v>610</v>
      </c>
      <c r="DAS334" s="50" t="s">
        <v>610</v>
      </c>
      <c r="DAT334" s="50" t="s">
        <v>610</v>
      </c>
      <c r="DAU334" s="50" t="s">
        <v>610</v>
      </c>
      <c r="DAV334" s="50" t="s">
        <v>610</v>
      </c>
      <c r="DAW334" s="50" t="s">
        <v>610</v>
      </c>
      <c r="DAX334" s="50" t="s">
        <v>610</v>
      </c>
      <c r="DAY334" s="50" t="s">
        <v>610</v>
      </c>
      <c r="DAZ334" s="50" t="s">
        <v>610</v>
      </c>
      <c r="DBA334" s="50" t="s">
        <v>610</v>
      </c>
      <c r="DBB334" s="50" t="s">
        <v>610</v>
      </c>
      <c r="DBC334" s="50" t="s">
        <v>610</v>
      </c>
      <c r="DBD334" s="50" t="s">
        <v>610</v>
      </c>
      <c r="DBE334" s="50" t="s">
        <v>610</v>
      </c>
      <c r="DBF334" s="50" t="s">
        <v>610</v>
      </c>
      <c r="DBG334" s="50" t="s">
        <v>610</v>
      </c>
      <c r="DBH334" s="50" t="s">
        <v>610</v>
      </c>
      <c r="DBI334" s="50" t="s">
        <v>610</v>
      </c>
      <c r="DBJ334" s="50" t="s">
        <v>610</v>
      </c>
      <c r="DBK334" s="50" t="s">
        <v>610</v>
      </c>
      <c r="DBL334" s="50" t="s">
        <v>610</v>
      </c>
      <c r="DBM334" s="50" t="s">
        <v>610</v>
      </c>
      <c r="DBN334" s="50" t="s">
        <v>610</v>
      </c>
      <c r="DBO334" s="50" t="s">
        <v>610</v>
      </c>
      <c r="DBP334" s="50" t="s">
        <v>610</v>
      </c>
      <c r="DBQ334" s="50" t="s">
        <v>610</v>
      </c>
      <c r="DBR334" s="50" t="s">
        <v>610</v>
      </c>
      <c r="DBS334" s="50" t="s">
        <v>610</v>
      </c>
      <c r="DBT334" s="50" t="s">
        <v>610</v>
      </c>
      <c r="DBU334" s="50" t="s">
        <v>610</v>
      </c>
      <c r="DBV334" s="50" t="s">
        <v>610</v>
      </c>
      <c r="DBW334" s="50" t="s">
        <v>610</v>
      </c>
      <c r="DBX334" s="50" t="s">
        <v>610</v>
      </c>
      <c r="DBY334" s="50" t="s">
        <v>610</v>
      </c>
      <c r="DBZ334" s="50" t="s">
        <v>610</v>
      </c>
      <c r="DCA334" s="50" t="s">
        <v>610</v>
      </c>
      <c r="DCB334" s="50" t="s">
        <v>610</v>
      </c>
      <c r="DCC334" s="50" t="s">
        <v>610</v>
      </c>
      <c r="DCD334" s="50" t="s">
        <v>610</v>
      </c>
      <c r="DCE334" s="50" t="s">
        <v>610</v>
      </c>
      <c r="DCF334" s="50" t="s">
        <v>610</v>
      </c>
      <c r="DCG334" s="50" t="s">
        <v>610</v>
      </c>
      <c r="DCH334" s="50" t="s">
        <v>610</v>
      </c>
      <c r="DCI334" s="50" t="s">
        <v>610</v>
      </c>
      <c r="DCJ334" s="50" t="s">
        <v>610</v>
      </c>
      <c r="DCK334" s="50" t="s">
        <v>610</v>
      </c>
      <c r="DCL334" s="50" t="s">
        <v>610</v>
      </c>
      <c r="DCM334" s="50" t="s">
        <v>610</v>
      </c>
      <c r="DCN334" s="50" t="s">
        <v>610</v>
      </c>
      <c r="DCO334" s="50" t="s">
        <v>610</v>
      </c>
      <c r="DCP334" s="50" t="s">
        <v>610</v>
      </c>
      <c r="DCQ334" s="50" t="s">
        <v>610</v>
      </c>
      <c r="DCR334" s="50" t="s">
        <v>610</v>
      </c>
      <c r="DCS334" s="50" t="s">
        <v>610</v>
      </c>
      <c r="DCT334" s="50" t="s">
        <v>610</v>
      </c>
      <c r="DCU334" s="50" t="s">
        <v>610</v>
      </c>
      <c r="DCV334" s="50" t="s">
        <v>610</v>
      </c>
      <c r="DCW334" s="50" t="s">
        <v>610</v>
      </c>
      <c r="DCX334" s="50" t="s">
        <v>610</v>
      </c>
      <c r="DCY334" s="50" t="s">
        <v>610</v>
      </c>
      <c r="DCZ334" s="50" t="s">
        <v>610</v>
      </c>
      <c r="DDA334" s="50" t="s">
        <v>610</v>
      </c>
      <c r="DDB334" s="50" t="s">
        <v>610</v>
      </c>
      <c r="DDC334" s="50" t="s">
        <v>610</v>
      </c>
      <c r="DDD334" s="50" t="s">
        <v>610</v>
      </c>
      <c r="DDE334" s="50" t="s">
        <v>610</v>
      </c>
      <c r="DDF334" s="50" t="s">
        <v>610</v>
      </c>
      <c r="DDG334" s="50" t="s">
        <v>610</v>
      </c>
      <c r="DDH334" s="50" t="s">
        <v>610</v>
      </c>
      <c r="DDI334" s="50" t="s">
        <v>610</v>
      </c>
      <c r="DDJ334" s="50" t="s">
        <v>610</v>
      </c>
      <c r="DDK334" s="50" t="s">
        <v>610</v>
      </c>
      <c r="DDL334" s="50" t="s">
        <v>610</v>
      </c>
      <c r="DDM334" s="50" t="s">
        <v>610</v>
      </c>
      <c r="DDN334" s="50" t="s">
        <v>610</v>
      </c>
      <c r="DDO334" s="50" t="s">
        <v>610</v>
      </c>
      <c r="DDP334" s="50" t="s">
        <v>610</v>
      </c>
      <c r="DDQ334" s="50" t="s">
        <v>610</v>
      </c>
      <c r="DDR334" s="50" t="s">
        <v>610</v>
      </c>
      <c r="DDS334" s="50" t="s">
        <v>610</v>
      </c>
      <c r="DDT334" s="50" t="s">
        <v>610</v>
      </c>
      <c r="DDU334" s="50" t="s">
        <v>610</v>
      </c>
      <c r="DDV334" s="50" t="s">
        <v>610</v>
      </c>
      <c r="DDW334" s="50" t="s">
        <v>610</v>
      </c>
      <c r="DDX334" s="50" t="s">
        <v>610</v>
      </c>
      <c r="DDY334" s="50" t="s">
        <v>610</v>
      </c>
      <c r="DDZ334" s="50" t="s">
        <v>610</v>
      </c>
      <c r="DEA334" s="50" t="s">
        <v>610</v>
      </c>
      <c r="DEB334" s="50" t="s">
        <v>610</v>
      </c>
      <c r="DEC334" s="50" t="s">
        <v>610</v>
      </c>
      <c r="DED334" s="50" t="s">
        <v>610</v>
      </c>
      <c r="DEE334" s="50" t="s">
        <v>610</v>
      </c>
      <c r="DEF334" s="50" t="s">
        <v>610</v>
      </c>
      <c r="DEG334" s="50" t="s">
        <v>610</v>
      </c>
      <c r="DEH334" s="50" t="s">
        <v>610</v>
      </c>
      <c r="DEI334" s="50" t="s">
        <v>610</v>
      </c>
      <c r="DEJ334" s="50" t="s">
        <v>610</v>
      </c>
      <c r="DEK334" s="50" t="s">
        <v>610</v>
      </c>
      <c r="DEL334" s="50" t="s">
        <v>610</v>
      </c>
      <c r="DEM334" s="50" t="s">
        <v>610</v>
      </c>
      <c r="DEN334" s="50" t="s">
        <v>610</v>
      </c>
      <c r="DEO334" s="50" t="s">
        <v>610</v>
      </c>
      <c r="DEP334" s="50" t="s">
        <v>610</v>
      </c>
      <c r="DEQ334" s="50" t="s">
        <v>610</v>
      </c>
      <c r="DER334" s="50" t="s">
        <v>610</v>
      </c>
      <c r="DES334" s="50" t="s">
        <v>610</v>
      </c>
      <c r="DET334" s="50" t="s">
        <v>610</v>
      </c>
      <c r="DEU334" s="50" t="s">
        <v>610</v>
      </c>
      <c r="DEV334" s="50" t="s">
        <v>610</v>
      </c>
      <c r="DEW334" s="50" t="s">
        <v>610</v>
      </c>
      <c r="DEX334" s="50" t="s">
        <v>610</v>
      </c>
      <c r="DEY334" s="50" t="s">
        <v>610</v>
      </c>
      <c r="DEZ334" s="50" t="s">
        <v>610</v>
      </c>
      <c r="DFA334" s="50" t="s">
        <v>610</v>
      </c>
      <c r="DFB334" s="50" t="s">
        <v>610</v>
      </c>
      <c r="DFC334" s="50" t="s">
        <v>610</v>
      </c>
      <c r="DFD334" s="50" t="s">
        <v>610</v>
      </c>
      <c r="DFE334" s="50" t="s">
        <v>610</v>
      </c>
      <c r="DFF334" s="50" t="s">
        <v>610</v>
      </c>
      <c r="DFG334" s="50" t="s">
        <v>610</v>
      </c>
      <c r="DFH334" s="50" t="s">
        <v>610</v>
      </c>
      <c r="DFI334" s="50" t="s">
        <v>610</v>
      </c>
      <c r="DFJ334" s="50" t="s">
        <v>610</v>
      </c>
      <c r="DFK334" s="50" t="s">
        <v>610</v>
      </c>
      <c r="DFL334" s="50" t="s">
        <v>610</v>
      </c>
      <c r="DFM334" s="50" t="s">
        <v>610</v>
      </c>
      <c r="DFN334" s="50" t="s">
        <v>610</v>
      </c>
      <c r="DFO334" s="50" t="s">
        <v>610</v>
      </c>
      <c r="DFP334" s="50" t="s">
        <v>610</v>
      </c>
      <c r="DFQ334" s="50" t="s">
        <v>610</v>
      </c>
      <c r="DFR334" s="50" t="s">
        <v>610</v>
      </c>
      <c r="DFS334" s="50" t="s">
        <v>610</v>
      </c>
      <c r="DFT334" s="50" t="s">
        <v>610</v>
      </c>
      <c r="DFU334" s="50" t="s">
        <v>610</v>
      </c>
      <c r="DFV334" s="50" t="s">
        <v>610</v>
      </c>
      <c r="DFW334" s="50" t="s">
        <v>610</v>
      </c>
      <c r="DFX334" s="50" t="s">
        <v>610</v>
      </c>
      <c r="DFY334" s="50" t="s">
        <v>610</v>
      </c>
      <c r="DFZ334" s="50" t="s">
        <v>610</v>
      </c>
      <c r="DGA334" s="50" t="s">
        <v>610</v>
      </c>
      <c r="DGB334" s="50" t="s">
        <v>610</v>
      </c>
      <c r="DGC334" s="50" t="s">
        <v>610</v>
      </c>
      <c r="DGD334" s="50" t="s">
        <v>610</v>
      </c>
      <c r="DGE334" s="50" t="s">
        <v>610</v>
      </c>
      <c r="DGF334" s="50" t="s">
        <v>610</v>
      </c>
      <c r="DGG334" s="50" t="s">
        <v>610</v>
      </c>
      <c r="DGH334" s="50" t="s">
        <v>610</v>
      </c>
      <c r="DGI334" s="50" t="s">
        <v>610</v>
      </c>
      <c r="DGJ334" s="50" t="s">
        <v>610</v>
      </c>
      <c r="DGK334" s="50" t="s">
        <v>610</v>
      </c>
      <c r="DGL334" s="50" t="s">
        <v>610</v>
      </c>
      <c r="DGM334" s="50" t="s">
        <v>610</v>
      </c>
      <c r="DGN334" s="50" t="s">
        <v>610</v>
      </c>
      <c r="DGO334" s="50" t="s">
        <v>610</v>
      </c>
      <c r="DGP334" s="50" t="s">
        <v>610</v>
      </c>
      <c r="DGQ334" s="50" t="s">
        <v>610</v>
      </c>
      <c r="DGR334" s="50" t="s">
        <v>610</v>
      </c>
      <c r="DGS334" s="50" t="s">
        <v>610</v>
      </c>
      <c r="DGT334" s="50" t="s">
        <v>610</v>
      </c>
      <c r="DGU334" s="50" t="s">
        <v>610</v>
      </c>
      <c r="DGV334" s="50" t="s">
        <v>610</v>
      </c>
      <c r="DGW334" s="50" t="s">
        <v>610</v>
      </c>
      <c r="DGX334" s="50" t="s">
        <v>610</v>
      </c>
      <c r="DGY334" s="50" t="s">
        <v>610</v>
      </c>
      <c r="DGZ334" s="50" t="s">
        <v>610</v>
      </c>
      <c r="DHA334" s="50" t="s">
        <v>610</v>
      </c>
      <c r="DHB334" s="50" t="s">
        <v>610</v>
      </c>
      <c r="DHC334" s="50" t="s">
        <v>610</v>
      </c>
      <c r="DHD334" s="50" t="s">
        <v>610</v>
      </c>
      <c r="DHE334" s="50" t="s">
        <v>610</v>
      </c>
      <c r="DHF334" s="50" t="s">
        <v>610</v>
      </c>
      <c r="DHG334" s="50" t="s">
        <v>610</v>
      </c>
      <c r="DHH334" s="50" t="s">
        <v>610</v>
      </c>
      <c r="DHI334" s="50" t="s">
        <v>610</v>
      </c>
      <c r="DHJ334" s="50" t="s">
        <v>610</v>
      </c>
      <c r="DHK334" s="50" t="s">
        <v>610</v>
      </c>
      <c r="DHL334" s="50" t="s">
        <v>610</v>
      </c>
      <c r="DHM334" s="50" t="s">
        <v>610</v>
      </c>
      <c r="DHN334" s="50" t="s">
        <v>610</v>
      </c>
      <c r="DHO334" s="50" t="s">
        <v>610</v>
      </c>
      <c r="DHP334" s="50" t="s">
        <v>610</v>
      </c>
      <c r="DHQ334" s="50" t="s">
        <v>610</v>
      </c>
      <c r="DHR334" s="50" t="s">
        <v>610</v>
      </c>
      <c r="DHS334" s="50" t="s">
        <v>610</v>
      </c>
      <c r="DHT334" s="50" t="s">
        <v>610</v>
      </c>
      <c r="DHU334" s="50" t="s">
        <v>610</v>
      </c>
      <c r="DHV334" s="50" t="s">
        <v>610</v>
      </c>
      <c r="DHW334" s="50" t="s">
        <v>610</v>
      </c>
      <c r="DHX334" s="50" t="s">
        <v>610</v>
      </c>
      <c r="DHY334" s="50" t="s">
        <v>610</v>
      </c>
      <c r="DHZ334" s="50" t="s">
        <v>610</v>
      </c>
      <c r="DIA334" s="50" t="s">
        <v>610</v>
      </c>
      <c r="DIB334" s="50" t="s">
        <v>610</v>
      </c>
      <c r="DIC334" s="50" t="s">
        <v>610</v>
      </c>
      <c r="DID334" s="50" t="s">
        <v>610</v>
      </c>
      <c r="DIE334" s="50" t="s">
        <v>610</v>
      </c>
      <c r="DIF334" s="50" t="s">
        <v>610</v>
      </c>
      <c r="DIG334" s="50" t="s">
        <v>610</v>
      </c>
      <c r="DIH334" s="50" t="s">
        <v>610</v>
      </c>
      <c r="DII334" s="50" t="s">
        <v>610</v>
      </c>
      <c r="DIJ334" s="50" t="s">
        <v>610</v>
      </c>
      <c r="DIK334" s="50" t="s">
        <v>610</v>
      </c>
      <c r="DIL334" s="50" t="s">
        <v>610</v>
      </c>
      <c r="DIM334" s="50" t="s">
        <v>610</v>
      </c>
      <c r="DIN334" s="50" t="s">
        <v>610</v>
      </c>
      <c r="DIO334" s="50" t="s">
        <v>610</v>
      </c>
      <c r="DIP334" s="50" t="s">
        <v>610</v>
      </c>
      <c r="DIQ334" s="50" t="s">
        <v>610</v>
      </c>
      <c r="DIR334" s="50" t="s">
        <v>610</v>
      </c>
      <c r="DIS334" s="50" t="s">
        <v>610</v>
      </c>
      <c r="DIT334" s="50" t="s">
        <v>610</v>
      </c>
      <c r="DIU334" s="50" t="s">
        <v>610</v>
      </c>
      <c r="DIV334" s="50" t="s">
        <v>610</v>
      </c>
      <c r="DIW334" s="50" t="s">
        <v>610</v>
      </c>
      <c r="DIX334" s="50" t="s">
        <v>610</v>
      </c>
      <c r="DIY334" s="50" t="s">
        <v>610</v>
      </c>
      <c r="DIZ334" s="50" t="s">
        <v>610</v>
      </c>
      <c r="DJA334" s="50" t="s">
        <v>610</v>
      </c>
      <c r="DJB334" s="50" t="s">
        <v>610</v>
      </c>
      <c r="DJC334" s="50" t="s">
        <v>610</v>
      </c>
      <c r="DJD334" s="50" t="s">
        <v>610</v>
      </c>
      <c r="DJE334" s="50" t="s">
        <v>610</v>
      </c>
      <c r="DJF334" s="50" t="s">
        <v>610</v>
      </c>
      <c r="DJG334" s="50" t="s">
        <v>610</v>
      </c>
      <c r="DJH334" s="50" t="s">
        <v>610</v>
      </c>
      <c r="DJI334" s="50" t="s">
        <v>610</v>
      </c>
      <c r="DJJ334" s="50" t="s">
        <v>610</v>
      </c>
      <c r="DJK334" s="50" t="s">
        <v>610</v>
      </c>
      <c r="DJL334" s="50" t="s">
        <v>610</v>
      </c>
      <c r="DJM334" s="50" t="s">
        <v>610</v>
      </c>
      <c r="DJN334" s="50" t="s">
        <v>610</v>
      </c>
      <c r="DJO334" s="50" t="s">
        <v>610</v>
      </c>
      <c r="DJP334" s="50" t="s">
        <v>610</v>
      </c>
      <c r="DJQ334" s="50" t="s">
        <v>610</v>
      </c>
      <c r="DJR334" s="50" t="s">
        <v>610</v>
      </c>
      <c r="DJS334" s="50" t="s">
        <v>610</v>
      </c>
      <c r="DJT334" s="50" t="s">
        <v>610</v>
      </c>
      <c r="DJU334" s="50" t="s">
        <v>610</v>
      </c>
      <c r="DJV334" s="50" t="s">
        <v>610</v>
      </c>
      <c r="DJW334" s="50" t="s">
        <v>610</v>
      </c>
      <c r="DJX334" s="50" t="s">
        <v>610</v>
      </c>
      <c r="DJY334" s="50" t="s">
        <v>610</v>
      </c>
      <c r="DJZ334" s="50" t="s">
        <v>610</v>
      </c>
      <c r="DKA334" s="50" t="s">
        <v>610</v>
      </c>
      <c r="DKB334" s="50" t="s">
        <v>610</v>
      </c>
      <c r="DKC334" s="50" t="s">
        <v>610</v>
      </c>
      <c r="DKD334" s="50" t="s">
        <v>610</v>
      </c>
      <c r="DKE334" s="50" t="s">
        <v>610</v>
      </c>
      <c r="DKF334" s="50" t="s">
        <v>610</v>
      </c>
      <c r="DKG334" s="50" t="s">
        <v>610</v>
      </c>
      <c r="DKH334" s="50" t="s">
        <v>610</v>
      </c>
      <c r="DKI334" s="50" t="s">
        <v>610</v>
      </c>
      <c r="DKJ334" s="50" t="s">
        <v>610</v>
      </c>
      <c r="DKK334" s="50" t="s">
        <v>610</v>
      </c>
      <c r="DKL334" s="50" t="s">
        <v>610</v>
      </c>
      <c r="DKM334" s="50" t="s">
        <v>610</v>
      </c>
      <c r="DKN334" s="50" t="s">
        <v>610</v>
      </c>
      <c r="DKO334" s="50" t="s">
        <v>610</v>
      </c>
      <c r="DKP334" s="50" t="s">
        <v>610</v>
      </c>
      <c r="DKQ334" s="50" t="s">
        <v>610</v>
      </c>
      <c r="DKR334" s="50" t="s">
        <v>610</v>
      </c>
      <c r="DKS334" s="50" t="s">
        <v>610</v>
      </c>
      <c r="DKT334" s="50" t="s">
        <v>610</v>
      </c>
      <c r="DKU334" s="50" t="s">
        <v>610</v>
      </c>
      <c r="DKV334" s="50" t="s">
        <v>610</v>
      </c>
      <c r="DKW334" s="50" t="s">
        <v>610</v>
      </c>
      <c r="DKX334" s="50" t="s">
        <v>610</v>
      </c>
      <c r="DKY334" s="50" t="s">
        <v>610</v>
      </c>
      <c r="DKZ334" s="50" t="s">
        <v>610</v>
      </c>
      <c r="DLA334" s="50" t="s">
        <v>610</v>
      </c>
      <c r="DLB334" s="50" t="s">
        <v>610</v>
      </c>
      <c r="DLC334" s="50" t="s">
        <v>610</v>
      </c>
      <c r="DLD334" s="50" t="s">
        <v>610</v>
      </c>
      <c r="DLE334" s="50" t="s">
        <v>610</v>
      </c>
      <c r="DLF334" s="50" t="s">
        <v>610</v>
      </c>
      <c r="DLG334" s="50" t="s">
        <v>610</v>
      </c>
      <c r="DLH334" s="50" t="s">
        <v>610</v>
      </c>
      <c r="DLI334" s="50" t="s">
        <v>610</v>
      </c>
      <c r="DLJ334" s="50" t="s">
        <v>610</v>
      </c>
      <c r="DLK334" s="50" t="s">
        <v>610</v>
      </c>
      <c r="DLL334" s="50" t="s">
        <v>610</v>
      </c>
      <c r="DLM334" s="50" t="s">
        <v>610</v>
      </c>
      <c r="DLN334" s="50" t="s">
        <v>610</v>
      </c>
      <c r="DLO334" s="50" t="s">
        <v>610</v>
      </c>
      <c r="DLP334" s="50" t="s">
        <v>610</v>
      </c>
      <c r="DLQ334" s="50" t="s">
        <v>610</v>
      </c>
      <c r="DLR334" s="50" t="s">
        <v>610</v>
      </c>
      <c r="DLS334" s="50" t="s">
        <v>610</v>
      </c>
      <c r="DLT334" s="50" t="s">
        <v>610</v>
      </c>
      <c r="DLU334" s="50" t="s">
        <v>610</v>
      </c>
      <c r="DLV334" s="50" t="s">
        <v>610</v>
      </c>
      <c r="DLW334" s="50" t="s">
        <v>610</v>
      </c>
      <c r="DLX334" s="50" t="s">
        <v>610</v>
      </c>
      <c r="DLY334" s="50" t="s">
        <v>610</v>
      </c>
      <c r="DLZ334" s="50" t="s">
        <v>610</v>
      </c>
      <c r="DMA334" s="50" t="s">
        <v>610</v>
      </c>
      <c r="DMB334" s="50" t="s">
        <v>610</v>
      </c>
      <c r="DMC334" s="50" t="s">
        <v>610</v>
      </c>
      <c r="DMD334" s="50" t="s">
        <v>610</v>
      </c>
      <c r="DME334" s="50" t="s">
        <v>610</v>
      </c>
      <c r="DMF334" s="50" t="s">
        <v>610</v>
      </c>
      <c r="DMG334" s="50" t="s">
        <v>610</v>
      </c>
      <c r="DMH334" s="50" t="s">
        <v>610</v>
      </c>
      <c r="DMI334" s="50" t="s">
        <v>610</v>
      </c>
      <c r="DMJ334" s="50" t="s">
        <v>610</v>
      </c>
      <c r="DMK334" s="50" t="s">
        <v>610</v>
      </c>
      <c r="DML334" s="50" t="s">
        <v>610</v>
      </c>
      <c r="DMM334" s="50" t="s">
        <v>610</v>
      </c>
      <c r="DMN334" s="50" t="s">
        <v>610</v>
      </c>
      <c r="DMO334" s="50" t="s">
        <v>610</v>
      </c>
      <c r="DMP334" s="50" t="s">
        <v>610</v>
      </c>
      <c r="DMQ334" s="50" t="s">
        <v>610</v>
      </c>
      <c r="DMR334" s="50" t="s">
        <v>610</v>
      </c>
      <c r="DMS334" s="50" t="s">
        <v>610</v>
      </c>
      <c r="DMT334" s="50" t="s">
        <v>610</v>
      </c>
      <c r="DMU334" s="50" t="s">
        <v>610</v>
      </c>
      <c r="DMV334" s="50" t="s">
        <v>610</v>
      </c>
      <c r="DMW334" s="50" t="s">
        <v>610</v>
      </c>
      <c r="DMX334" s="50" t="s">
        <v>610</v>
      </c>
      <c r="DMY334" s="50" t="s">
        <v>610</v>
      </c>
      <c r="DMZ334" s="50" t="s">
        <v>610</v>
      </c>
      <c r="DNA334" s="50" t="s">
        <v>610</v>
      </c>
      <c r="DNB334" s="50" t="s">
        <v>610</v>
      </c>
      <c r="DNC334" s="50" t="s">
        <v>610</v>
      </c>
      <c r="DND334" s="50" t="s">
        <v>610</v>
      </c>
      <c r="DNE334" s="50" t="s">
        <v>610</v>
      </c>
      <c r="DNF334" s="50" t="s">
        <v>610</v>
      </c>
      <c r="DNG334" s="50" t="s">
        <v>610</v>
      </c>
      <c r="DNH334" s="50" t="s">
        <v>610</v>
      </c>
      <c r="DNI334" s="50" t="s">
        <v>610</v>
      </c>
      <c r="DNJ334" s="50" t="s">
        <v>610</v>
      </c>
      <c r="DNK334" s="50" t="s">
        <v>610</v>
      </c>
      <c r="DNL334" s="50" t="s">
        <v>610</v>
      </c>
      <c r="DNM334" s="50" t="s">
        <v>610</v>
      </c>
      <c r="DNN334" s="50" t="s">
        <v>610</v>
      </c>
      <c r="DNO334" s="50" t="s">
        <v>610</v>
      </c>
      <c r="DNP334" s="50" t="s">
        <v>610</v>
      </c>
      <c r="DNQ334" s="50" t="s">
        <v>610</v>
      </c>
      <c r="DNR334" s="50" t="s">
        <v>610</v>
      </c>
      <c r="DNS334" s="50" t="s">
        <v>610</v>
      </c>
      <c r="DNT334" s="50" t="s">
        <v>610</v>
      </c>
      <c r="DNU334" s="50" t="s">
        <v>610</v>
      </c>
      <c r="DNV334" s="50" t="s">
        <v>610</v>
      </c>
      <c r="DNW334" s="50" t="s">
        <v>610</v>
      </c>
      <c r="DNX334" s="50" t="s">
        <v>610</v>
      </c>
      <c r="DNY334" s="50" t="s">
        <v>610</v>
      </c>
      <c r="DNZ334" s="50" t="s">
        <v>610</v>
      </c>
      <c r="DOA334" s="50" t="s">
        <v>610</v>
      </c>
      <c r="DOB334" s="50" t="s">
        <v>610</v>
      </c>
      <c r="DOC334" s="50" t="s">
        <v>610</v>
      </c>
      <c r="DOD334" s="50" t="s">
        <v>610</v>
      </c>
      <c r="DOE334" s="50" t="s">
        <v>610</v>
      </c>
      <c r="DOF334" s="50" t="s">
        <v>610</v>
      </c>
      <c r="DOG334" s="50" t="s">
        <v>610</v>
      </c>
      <c r="DOH334" s="50" t="s">
        <v>610</v>
      </c>
      <c r="DOI334" s="50" t="s">
        <v>610</v>
      </c>
      <c r="DOJ334" s="50" t="s">
        <v>610</v>
      </c>
      <c r="DOK334" s="50" t="s">
        <v>610</v>
      </c>
      <c r="DOL334" s="50" t="s">
        <v>610</v>
      </c>
      <c r="DOM334" s="50" t="s">
        <v>610</v>
      </c>
      <c r="DON334" s="50" t="s">
        <v>610</v>
      </c>
      <c r="DOO334" s="50" t="s">
        <v>610</v>
      </c>
      <c r="DOP334" s="50" t="s">
        <v>610</v>
      </c>
      <c r="DOQ334" s="50" t="s">
        <v>610</v>
      </c>
      <c r="DOR334" s="50" t="s">
        <v>610</v>
      </c>
      <c r="DOS334" s="50" t="s">
        <v>610</v>
      </c>
      <c r="DOT334" s="50" t="s">
        <v>610</v>
      </c>
      <c r="DOU334" s="50" t="s">
        <v>610</v>
      </c>
      <c r="DOV334" s="50" t="s">
        <v>610</v>
      </c>
      <c r="DOW334" s="50" t="s">
        <v>610</v>
      </c>
      <c r="DOX334" s="50" t="s">
        <v>610</v>
      </c>
      <c r="DOY334" s="50" t="s">
        <v>610</v>
      </c>
      <c r="DOZ334" s="50" t="s">
        <v>610</v>
      </c>
      <c r="DPA334" s="50" t="s">
        <v>610</v>
      </c>
      <c r="DPB334" s="50" t="s">
        <v>610</v>
      </c>
      <c r="DPC334" s="50" t="s">
        <v>610</v>
      </c>
      <c r="DPD334" s="50" t="s">
        <v>610</v>
      </c>
      <c r="DPE334" s="50" t="s">
        <v>610</v>
      </c>
      <c r="DPF334" s="50" t="s">
        <v>610</v>
      </c>
      <c r="DPG334" s="50" t="s">
        <v>610</v>
      </c>
      <c r="DPH334" s="50" t="s">
        <v>610</v>
      </c>
      <c r="DPI334" s="50" t="s">
        <v>610</v>
      </c>
      <c r="DPJ334" s="50" t="s">
        <v>610</v>
      </c>
      <c r="DPK334" s="50" t="s">
        <v>610</v>
      </c>
      <c r="DPL334" s="50" t="s">
        <v>610</v>
      </c>
      <c r="DPM334" s="50" t="s">
        <v>610</v>
      </c>
      <c r="DPN334" s="50" t="s">
        <v>610</v>
      </c>
      <c r="DPO334" s="50" t="s">
        <v>610</v>
      </c>
      <c r="DPP334" s="50" t="s">
        <v>610</v>
      </c>
      <c r="DPQ334" s="50" t="s">
        <v>610</v>
      </c>
      <c r="DPR334" s="50" t="s">
        <v>610</v>
      </c>
      <c r="DPS334" s="50" t="s">
        <v>610</v>
      </c>
      <c r="DPT334" s="50" t="s">
        <v>610</v>
      </c>
      <c r="DPU334" s="50" t="s">
        <v>610</v>
      </c>
      <c r="DPV334" s="50" t="s">
        <v>610</v>
      </c>
      <c r="DPW334" s="50" t="s">
        <v>610</v>
      </c>
      <c r="DPX334" s="50" t="s">
        <v>610</v>
      </c>
      <c r="DPY334" s="50" t="s">
        <v>610</v>
      </c>
      <c r="DPZ334" s="50" t="s">
        <v>610</v>
      </c>
      <c r="DQA334" s="50" t="s">
        <v>610</v>
      </c>
      <c r="DQB334" s="50" t="s">
        <v>610</v>
      </c>
      <c r="DQC334" s="50" t="s">
        <v>610</v>
      </c>
      <c r="DQD334" s="50" t="s">
        <v>610</v>
      </c>
      <c r="DQE334" s="50" t="s">
        <v>610</v>
      </c>
      <c r="DQF334" s="50" t="s">
        <v>610</v>
      </c>
      <c r="DQG334" s="50" t="s">
        <v>610</v>
      </c>
      <c r="DQH334" s="50" t="s">
        <v>610</v>
      </c>
      <c r="DQI334" s="50" t="s">
        <v>610</v>
      </c>
      <c r="DQJ334" s="50" t="s">
        <v>610</v>
      </c>
      <c r="DQK334" s="50" t="s">
        <v>610</v>
      </c>
      <c r="DQL334" s="50" t="s">
        <v>610</v>
      </c>
      <c r="DQM334" s="50" t="s">
        <v>610</v>
      </c>
      <c r="DQN334" s="50" t="s">
        <v>610</v>
      </c>
      <c r="DQO334" s="50" t="s">
        <v>610</v>
      </c>
      <c r="DQP334" s="50" t="s">
        <v>610</v>
      </c>
      <c r="DQQ334" s="50" t="s">
        <v>610</v>
      </c>
      <c r="DQR334" s="50" t="s">
        <v>610</v>
      </c>
      <c r="DQS334" s="50" t="s">
        <v>610</v>
      </c>
      <c r="DQT334" s="50" t="s">
        <v>610</v>
      </c>
      <c r="DQU334" s="50" t="s">
        <v>610</v>
      </c>
      <c r="DQV334" s="50" t="s">
        <v>610</v>
      </c>
      <c r="DQW334" s="50" t="s">
        <v>610</v>
      </c>
      <c r="DQX334" s="50" t="s">
        <v>610</v>
      </c>
      <c r="DQY334" s="50" t="s">
        <v>610</v>
      </c>
      <c r="DQZ334" s="50" t="s">
        <v>610</v>
      </c>
      <c r="DRA334" s="50" t="s">
        <v>610</v>
      </c>
      <c r="DRB334" s="50" t="s">
        <v>610</v>
      </c>
      <c r="DRC334" s="50" t="s">
        <v>610</v>
      </c>
      <c r="DRD334" s="50" t="s">
        <v>610</v>
      </c>
      <c r="DRE334" s="50" t="s">
        <v>610</v>
      </c>
      <c r="DRF334" s="50" t="s">
        <v>610</v>
      </c>
      <c r="DRG334" s="50" t="s">
        <v>610</v>
      </c>
      <c r="DRH334" s="50" t="s">
        <v>610</v>
      </c>
      <c r="DRI334" s="50" t="s">
        <v>610</v>
      </c>
      <c r="DRJ334" s="50" t="s">
        <v>610</v>
      </c>
      <c r="DRK334" s="50" t="s">
        <v>610</v>
      </c>
      <c r="DRL334" s="50" t="s">
        <v>610</v>
      </c>
      <c r="DRM334" s="50" t="s">
        <v>610</v>
      </c>
      <c r="DRN334" s="50" t="s">
        <v>610</v>
      </c>
      <c r="DRO334" s="50" t="s">
        <v>610</v>
      </c>
      <c r="DRP334" s="50" t="s">
        <v>610</v>
      </c>
      <c r="DRQ334" s="50" t="s">
        <v>610</v>
      </c>
      <c r="DRR334" s="50" t="s">
        <v>610</v>
      </c>
      <c r="DRS334" s="50" t="s">
        <v>610</v>
      </c>
      <c r="DRT334" s="50" t="s">
        <v>610</v>
      </c>
      <c r="DRU334" s="50" t="s">
        <v>610</v>
      </c>
      <c r="DRV334" s="50" t="s">
        <v>610</v>
      </c>
      <c r="DRW334" s="50" t="s">
        <v>610</v>
      </c>
      <c r="DRX334" s="50" t="s">
        <v>610</v>
      </c>
      <c r="DRY334" s="50" t="s">
        <v>610</v>
      </c>
      <c r="DRZ334" s="50" t="s">
        <v>610</v>
      </c>
      <c r="DSA334" s="50" t="s">
        <v>610</v>
      </c>
      <c r="DSB334" s="50" t="s">
        <v>610</v>
      </c>
      <c r="DSC334" s="50" t="s">
        <v>610</v>
      </c>
      <c r="DSD334" s="50" t="s">
        <v>610</v>
      </c>
      <c r="DSE334" s="50" t="s">
        <v>610</v>
      </c>
      <c r="DSF334" s="50" t="s">
        <v>610</v>
      </c>
      <c r="DSG334" s="50" t="s">
        <v>610</v>
      </c>
      <c r="DSH334" s="50" t="s">
        <v>610</v>
      </c>
      <c r="DSI334" s="50" t="s">
        <v>610</v>
      </c>
      <c r="DSJ334" s="50" t="s">
        <v>610</v>
      </c>
      <c r="DSK334" s="50" t="s">
        <v>610</v>
      </c>
      <c r="DSL334" s="50" t="s">
        <v>610</v>
      </c>
      <c r="DSM334" s="50" t="s">
        <v>610</v>
      </c>
      <c r="DSN334" s="50" t="s">
        <v>610</v>
      </c>
      <c r="DSO334" s="50" t="s">
        <v>610</v>
      </c>
      <c r="DSP334" s="50" t="s">
        <v>610</v>
      </c>
      <c r="DSQ334" s="50" t="s">
        <v>610</v>
      </c>
      <c r="DSR334" s="50" t="s">
        <v>610</v>
      </c>
      <c r="DSS334" s="50" t="s">
        <v>610</v>
      </c>
      <c r="DST334" s="50" t="s">
        <v>610</v>
      </c>
      <c r="DSU334" s="50" t="s">
        <v>610</v>
      </c>
      <c r="DSV334" s="50" t="s">
        <v>610</v>
      </c>
      <c r="DSW334" s="50" t="s">
        <v>610</v>
      </c>
      <c r="DSX334" s="50" t="s">
        <v>610</v>
      </c>
      <c r="DSY334" s="50" t="s">
        <v>610</v>
      </c>
      <c r="DSZ334" s="50" t="s">
        <v>610</v>
      </c>
      <c r="DTA334" s="50" t="s">
        <v>610</v>
      </c>
      <c r="DTB334" s="50" t="s">
        <v>610</v>
      </c>
      <c r="DTC334" s="50" t="s">
        <v>610</v>
      </c>
      <c r="DTD334" s="50" t="s">
        <v>610</v>
      </c>
      <c r="DTE334" s="50" t="s">
        <v>610</v>
      </c>
      <c r="DTF334" s="50" t="s">
        <v>610</v>
      </c>
      <c r="DTG334" s="50" t="s">
        <v>610</v>
      </c>
      <c r="DTH334" s="50" t="s">
        <v>610</v>
      </c>
      <c r="DTI334" s="50" t="s">
        <v>610</v>
      </c>
      <c r="DTJ334" s="50" t="s">
        <v>610</v>
      </c>
      <c r="DTK334" s="50" t="s">
        <v>610</v>
      </c>
      <c r="DTL334" s="50" t="s">
        <v>610</v>
      </c>
      <c r="DTM334" s="50" t="s">
        <v>610</v>
      </c>
      <c r="DTN334" s="50" t="s">
        <v>610</v>
      </c>
      <c r="DTO334" s="50" t="s">
        <v>610</v>
      </c>
      <c r="DTP334" s="50" t="s">
        <v>610</v>
      </c>
      <c r="DTQ334" s="50" t="s">
        <v>610</v>
      </c>
      <c r="DTR334" s="50" t="s">
        <v>610</v>
      </c>
      <c r="DTS334" s="50" t="s">
        <v>610</v>
      </c>
      <c r="DTT334" s="50" t="s">
        <v>610</v>
      </c>
      <c r="DTU334" s="50" t="s">
        <v>610</v>
      </c>
      <c r="DTV334" s="50" t="s">
        <v>610</v>
      </c>
      <c r="DTW334" s="50" t="s">
        <v>610</v>
      </c>
      <c r="DTX334" s="50" t="s">
        <v>610</v>
      </c>
      <c r="DTY334" s="50" t="s">
        <v>610</v>
      </c>
      <c r="DTZ334" s="50" t="s">
        <v>610</v>
      </c>
      <c r="DUA334" s="50" t="s">
        <v>610</v>
      </c>
      <c r="DUB334" s="50" t="s">
        <v>610</v>
      </c>
      <c r="DUC334" s="50" t="s">
        <v>610</v>
      </c>
      <c r="DUD334" s="50" t="s">
        <v>610</v>
      </c>
      <c r="DUE334" s="50" t="s">
        <v>610</v>
      </c>
      <c r="DUF334" s="50" t="s">
        <v>610</v>
      </c>
      <c r="DUG334" s="50" t="s">
        <v>610</v>
      </c>
      <c r="DUH334" s="50" t="s">
        <v>610</v>
      </c>
      <c r="DUI334" s="50" t="s">
        <v>610</v>
      </c>
      <c r="DUJ334" s="50" t="s">
        <v>610</v>
      </c>
      <c r="DUK334" s="50" t="s">
        <v>610</v>
      </c>
      <c r="DUL334" s="50" t="s">
        <v>610</v>
      </c>
      <c r="DUM334" s="50" t="s">
        <v>610</v>
      </c>
      <c r="DUN334" s="50" t="s">
        <v>610</v>
      </c>
      <c r="DUO334" s="50" t="s">
        <v>610</v>
      </c>
      <c r="DUP334" s="50" t="s">
        <v>610</v>
      </c>
      <c r="DUQ334" s="50" t="s">
        <v>610</v>
      </c>
      <c r="DUR334" s="50" t="s">
        <v>610</v>
      </c>
      <c r="DUS334" s="50" t="s">
        <v>610</v>
      </c>
      <c r="DUT334" s="50" t="s">
        <v>610</v>
      </c>
      <c r="DUU334" s="50" t="s">
        <v>610</v>
      </c>
      <c r="DUV334" s="50" t="s">
        <v>610</v>
      </c>
      <c r="DUW334" s="50" t="s">
        <v>610</v>
      </c>
      <c r="DUX334" s="50" t="s">
        <v>610</v>
      </c>
      <c r="DUY334" s="50" t="s">
        <v>610</v>
      </c>
      <c r="DUZ334" s="50" t="s">
        <v>610</v>
      </c>
      <c r="DVA334" s="50" t="s">
        <v>610</v>
      </c>
      <c r="DVB334" s="50" t="s">
        <v>610</v>
      </c>
      <c r="DVC334" s="50" t="s">
        <v>610</v>
      </c>
      <c r="DVD334" s="50" t="s">
        <v>610</v>
      </c>
      <c r="DVE334" s="50" t="s">
        <v>610</v>
      </c>
      <c r="DVF334" s="50" t="s">
        <v>610</v>
      </c>
      <c r="DVG334" s="50" t="s">
        <v>610</v>
      </c>
      <c r="DVH334" s="50" t="s">
        <v>610</v>
      </c>
      <c r="DVI334" s="50" t="s">
        <v>610</v>
      </c>
      <c r="DVJ334" s="50" t="s">
        <v>610</v>
      </c>
      <c r="DVK334" s="50" t="s">
        <v>610</v>
      </c>
      <c r="DVL334" s="50" t="s">
        <v>610</v>
      </c>
      <c r="DVM334" s="50" t="s">
        <v>610</v>
      </c>
      <c r="DVN334" s="50" t="s">
        <v>610</v>
      </c>
      <c r="DVO334" s="50" t="s">
        <v>610</v>
      </c>
      <c r="DVP334" s="50" t="s">
        <v>610</v>
      </c>
      <c r="DVQ334" s="50" t="s">
        <v>610</v>
      </c>
      <c r="DVR334" s="50" t="s">
        <v>610</v>
      </c>
      <c r="DVS334" s="50" t="s">
        <v>610</v>
      </c>
      <c r="DVT334" s="50" t="s">
        <v>610</v>
      </c>
      <c r="DVU334" s="50" t="s">
        <v>610</v>
      </c>
      <c r="DVV334" s="50" t="s">
        <v>610</v>
      </c>
      <c r="DVW334" s="50" t="s">
        <v>610</v>
      </c>
      <c r="DVX334" s="50" t="s">
        <v>610</v>
      </c>
      <c r="DVY334" s="50" t="s">
        <v>610</v>
      </c>
      <c r="DVZ334" s="50" t="s">
        <v>610</v>
      </c>
      <c r="DWA334" s="50" t="s">
        <v>610</v>
      </c>
      <c r="DWB334" s="50" t="s">
        <v>610</v>
      </c>
      <c r="DWC334" s="50" t="s">
        <v>610</v>
      </c>
      <c r="DWD334" s="50" t="s">
        <v>610</v>
      </c>
      <c r="DWE334" s="50" t="s">
        <v>610</v>
      </c>
      <c r="DWF334" s="50" t="s">
        <v>610</v>
      </c>
      <c r="DWG334" s="50" t="s">
        <v>610</v>
      </c>
      <c r="DWH334" s="50" t="s">
        <v>610</v>
      </c>
      <c r="DWI334" s="50" t="s">
        <v>610</v>
      </c>
      <c r="DWJ334" s="50" t="s">
        <v>610</v>
      </c>
      <c r="DWK334" s="50" t="s">
        <v>610</v>
      </c>
      <c r="DWL334" s="50" t="s">
        <v>610</v>
      </c>
      <c r="DWM334" s="50" t="s">
        <v>610</v>
      </c>
      <c r="DWN334" s="50" t="s">
        <v>610</v>
      </c>
      <c r="DWO334" s="50" t="s">
        <v>610</v>
      </c>
      <c r="DWP334" s="50" t="s">
        <v>610</v>
      </c>
      <c r="DWQ334" s="50" t="s">
        <v>610</v>
      </c>
      <c r="DWR334" s="50" t="s">
        <v>610</v>
      </c>
      <c r="DWS334" s="50" t="s">
        <v>610</v>
      </c>
      <c r="DWT334" s="50" t="s">
        <v>610</v>
      </c>
      <c r="DWU334" s="50" t="s">
        <v>610</v>
      </c>
      <c r="DWV334" s="50" t="s">
        <v>610</v>
      </c>
      <c r="DWW334" s="50" t="s">
        <v>610</v>
      </c>
      <c r="DWX334" s="50" t="s">
        <v>610</v>
      </c>
      <c r="DWY334" s="50" t="s">
        <v>610</v>
      </c>
      <c r="DWZ334" s="50" t="s">
        <v>610</v>
      </c>
      <c r="DXA334" s="50" t="s">
        <v>610</v>
      </c>
      <c r="DXB334" s="50" t="s">
        <v>610</v>
      </c>
      <c r="DXC334" s="50" t="s">
        <v>610</v>
      </c>
      <c r="DXD334" s="50" t="s">
        <v>610</v>
      </c>
      <c r="DXE334" s="50" t="s">
        <v>610</v>
      </c>
      <c r="DXF334" s="50" t="s">
        <v>610</v>
      </c>
      <c r="DXG334" s="50" t="s">
        <v>610</v>
      </c>
      <c r="DXH334" s="50" t="s">
        <v>610</v>
      </c>
      <c r="DXI334" s="50" t="s">
        <v>610</v>
      </c>
      <c r="DXJ334" s="50" t="s">
        <v>610</v>
      </c>
      <c r="DXK334" s="50" t="s">
        <v>610</v>
      </c>
      <c r="DXL334" s="50" t="s">
        <v>610</v>
      </c>
      <c r="DXM334" s="50" t="s">
        <v>610</v>
      </c>
      <c r="DXN334" s="50" t="s">
        <v>610</v>
      </c>
      <c r="DXO334" s="50" t="s">
        <v>610</v>
      </c>
      <c r="DXP334" s="50" t="s">
        <v>610</v>
      </c>
      <c r="DXQ334" s="50" t="s">
        <v>610</v>
      </c>
      <c r="DXR334" s="50" t="s">
        <v>610</v>
      </c>
      <c r="DXS334" s="50" t="s">
        <v>610</v>
      </c>
      <c r="DXT334" s="50" t="s">
        <v>610</v>
      </c>
      <c r="DXU334" s="50" t="s">
        <v>610</v>
      </c>
      <c r="DXV334" s="50" t="s">
        <v>610</v>
      </c>
      <c r="DXW334" s="50" t="s">
        <v>610</v>
      </c>
      <c r="DXX334" s="50" t="s">
        <v>610</v>
      </c>
      <c r="DXY334" s="50" t="s">
        <v>610</v>
      </c>
      <c r="DXZ334" s="50" t="s">
        <v>610</v>
      </c>
      <c r="DYA334" s="50" t="s">
        <v>610</v>
      </c>
      <c r="DYB334" s="50" t="s">
        <v>610</v>
      </c>
      <c r="DYC334" s="50" t="s">
        <v>610</v>
      </c>
      <c r="DYD334" s="50" t="s">
        <v>610</v>
      </c>
      <c r="DYE334" s="50" t="s">
        <v>610</v>
      </c>
      <c r="DYF334" s="50" t="s">
        <v>610</v>
      </c>
      <c r="DYG334" s="50" t="s">
        <v>610</v>
      </c>
      <c r="DYH334" s="50" t="s">
        <v>610</v>
      </c>
      <c r="DYI334" s="50" t="s">
        <v>610</v>
      </c>
      <c r="DYJ334" s="50" t="s">
        <v>610</v>
      </c>
      <c r="DYK334" s="50" t="s">
        <v>610</v>
      </c>
      <c r="DYL334" s="50" t="s">
        <v>610</v>
      </c>
      <c r="DYM334" s="50" t="s">
        <v>610</v>
      </c>
      <c r="DYN334" s="50" t="s">
        <v>610</v>
      </c>
      <c r="DYO334" s="50" t="s">
        <v>610</v>
      </c>
      <c r="DYP334" s="50" t="s">
        <v>610</v>
      </c>
      <c r="DYQ334" s="50" t="s">
        <v>610</v>
      </c>
      <c r="DYR334" s="50" t="s">
        <v>610</v>
      </c>
      <c r="DYS334" s="50" t="s">
        <v>610</v>
      </c>
      <c r="DYT334" s="50" t="s">
        <v>610</v>
      </c>
      <c r="DYU334" s="50" t="s">
        <v>610</v>
      </c>
      <c r="DYV334" s="50" t="s">
        <v>610</v>
      </c>
      <c r="DYW334" s="50" t="s">
        <v>610</v>
      </c>
      <c r="DYX334" s="50" t="s">
        <v>610</v>
      </c>
      <c r="DYY334" s="50" t="s">
        <v>610</v>
      </c>
      <c r="DYZ334" s="50" t="s">
        <v>610</v>
      </c>
      <c r="DZA334" s="50" t="s">
        <v>610</v>
      </c>
      <c r="DZB334" s="50" t="s">
        <v>610</v>
      </c>
      <c r="DZC334" s="50" t="s">
        <v>610</v>
      </c>
      <c r="DZD334" s="50" t="s">
        <v>610</v>
      </c>
      <c r="DZE334" s="50" t="s">
        <v>610</v>
      </c>
      <c r="DZF334" s="50" t="s">
        <v>610</v>
      </c>
      <c r="DZG334" s="50" t="s">
        <v>610</v>
      </c>
      <c r="DZH334" s="50" t="s">
        <v>610</v>
      </c>
      <c r="DZI334" s="50" t="s">
        <v>610</v>
      </c>
      <c r="DZJ334" s="50" t="s">
        <v>610</v>
      </c>
      <c r="DZK334" s="50" t="s">
        <v>610</v>
      </c>
      <c r="DZL334" s="50" t="s">
        <v>610</v>
      </c>
      <c r="DZM334" s="50" t="s">
        <v>610</v>
      </c>
      <c r="DZN334" s="50" t="s">
        <v>610</v>
      </c>
      <c r="DZO334" s="50" t="s">
        <v>610</v>
      </c>
      <c r="DZP334" s="50" t="s">
        <v>610</v>
      </c>
      <c r="DZQ334" s="50" t="s">
        <v>610</v>
      </c>
      <c r="DZR334" s="50" t="s">
        <v>610</v>
      </c>
      <c r="DZS334" s="50" t="s">
        <v>610</v>
      </c>
      <c r="DZT334" s="50" t="s">
        <v>610</v>
      </c>
      <c r="DZU334" s="50" t="s">
        <v>610</v>
      </c>
      <c r="DZV334" s="50" t="s">
        <v>610</v>
      </c>
      <c r="DZW334" s="50" t="s">
        <v>610</v>
      </c>
      <c r="DZX334" s="50" t="s">
        <v>610</v>
      </c>
      <c r="DZY334" s="50" t="s">
        <v>610</v>
      </c>
      <c r="DZZ334" s="50" t="s">
        <v>610</v>
      </c>
      <c r="EAA334" s="50" t="s">
        <v>610</v>
      </c>
      <c r="EAB334" s="50" t="s">
        <v>610</v>
      </c>
      <c r="EAC334" s="50" t="s">
        <v>610</v>
      </c>
      <c r="EAD334" s="50" t="s">
        <v>610</v>
      </c>
      <c r="EAE334" s="50" t="s">
        <v>610</v>
      </c>
      <c r="EAF334" s="50" t="s">
        <v>610</v>
      </c>
      <c r="EAG334" s="50" t="s">
        <v>610</v>
      </c>
      <c r="EAH334" s="50" t="s">
        <v>610</v>
      </c>
      <c r="EAI334" s="50" t="s">
        <v>610</v>
      </c>
      <c r="EAJ334" s="50" t="s">
        <v>610</v>
      </c>
      <c r="EAK334" s="50" t="s">
        <v>610</v>
      </c>
      <c r="EAL334" s="50" t="s">
        <v>610</v>
      </c>
      <c r="EAM334" s="50" t="s">
        <v>610</v>
      </c>
      <c r="EAN334" s="50" t="s">
        <v>610</v>
      </c>
      <c r="EAO334" s="50" t="s">
        <v>610</v>
      </c>
      <c r="EAP334" s="50" t="s">
        <v>610</v>
      </c>
      <c r="EAQ334" s="50" t="s">
        <v>610</v>
      </c>
      <c r="EAR334" s="50" t="s">
        <v>610</v>
      </c>
      <c r="EAS334" s="50" t="s">
        <v>610</v>
      </c>
      <c r="EAT334" s="50" t="s">
        <v>610</v>
      </c>
      <c r="EAU334" s="50" t="s">
        <v>610</v>
      </c>
      <c r="EAV334" s="50" t="s">
        <v>610</v>
      </c>
      <c r="EAW334" s="50" t="s">
        <v>610</v>
      </c>
      <c r="EAX334" s="50" t="s">
        <v>610</v>
      </c>
      <c r="EAY334" s="50" t="s">
        <v>610</v>
      </c>
      <c r="EAZ334" s="50" t="s">
        <v>610</v>
      </c>
      <c r="EBA334" s="50" t="s">
        <v>610</v>
      </c>
      <c r="EBB334" s="50" t="s">
        <v>610</v>
      </c>
      <c r="EBC334" s="50" t="s">
        <v>610</v>
      </c>
      <c r="EBD334" s="50" t="s">
        <v>610</v>
      </c>
      <c r="EBE334" s="50" t="s">
        <v>610</v>
      </c>
      <c r="EBF334" s="50" t="s">
        <v>610</v>
      </c>
      <c r="EBG334" s="50" t="s">
        <v>610</v>
      </c>
      <c r="EBH334" s="50" t="s">
        <v>610</v>
      </c>
      <c r="EBI334" s="50" t="s">
        <v>610</v>
      </c>
      <c r="EBJ334" s="50" t="s">
        <v>610</v>
      </c>
      <c r="EBK334" s="50" t="s">
        <v>610</v>
      </c>
      <c r="EBL334" s="50" t="s">
        <v>610</v>
      </c>
      <c r="EBM334" s="50" t="s">
        <v>610</v>
      </c>
      <c r="EBN334" s="50" t="s">
        <v>610</v>
      </c>
      <c r="EBO334" s="50" t="s">
        <v>610</v>
      </c>
      <c r="EBP334" s="50" t="s">
        <v>610</v>
      </c>
      <c r="EBQ334" s="50" t="s">
        <v>610</v>
      </c>
      <c r="EBR334" s="50" t="s">
        <v>610</v>
      </c>
      <c r="EBS334" s="50" t="s">
        <v>610</v>
      </c>
      <c r="EBT334" s="50" t="s">
        <v>610</v>
      </c>
      <c r="EBU334" s="50" t="s">
        <v>610</v>
      </c>
      <c r="EBV334" s="50" t="s">
        <v>610</v>
      </c>
      <c r="EBW334" s="50" t="s">
        <v>610</v>
      </c>
      <c r="EBX334" s="50" t="s">
        <v>610</v>
      </c>
      <c r="EBY334" s="50" t="s">
        <v>610</v>
      </c>
      <c r="EBZ334" s="50" t="s">
        <v>610</v>
      </c>
      <c r="ECA334" s="50" t="s">
        <v>610</v>
      </c>
      <c r="ECB334" s="50" t="s">
        <v>610</v>
      </c>
      <c r="ECC334" s="50" t="s">
        <v>610</v>
      </c>
      <c r="ECD334" s="50" t="s">
        <v>610</v>
      </c>
      <c r="ECE334" s="50" t="s">
        <v>610</v>
      </c>
      <c r="ECF334" s="50" t="s">
        <v>610</v>
      </c>
      <c r="ECG334" s="50" t="s">
        <v>610</v>
      </c>
      <c r="ECH334" s="50" t="s">
        <v>610</v>
      </c>
      <c r="ECI334" s="50" t="s">
        <v>610</v>
      </c>
      <c r="ECJ334" s="50" t="s">
        <v>610</v>
      </c>
      <c r="ECK334" s="50" t="s">
        <v>610</v>
      </c>
      <c r="ECL334" s="50" t="s">
        <v>610</v>
      </c>
      <c r="ECM334" s="50" t="s">
        <v>610</v>
      </c>
      <c r="ECN334" s="50" t="s">
        <v>610</v>
      </c>
      <c r="ECO334" s="50" t="s">
        <v>610</v>
      </c>
      <c r="ECP334" s="50" t="s">
        <v>610</v>
      </c>
      <c r="ECQ334" s="50" t="s">
        <v>610</v>
      </c>
      <c r="ECR334" s="50" t="s">
        <v>610</v>
      </c>
      <c r="ECS334" s="50" t="s">
        <v>610</v>
      </c>
      <c r="ECT334" s="50" t="s">
        <v>610</v>
      </c>
      <c r="ECU334" s="50" t="s">
        <v>610</v>
      </c>
      <c r="ECV334" s="50" t="s">
        <v>610</v>
      </c>
      <c r="ECW334" s="50" t="s">
        <v>610</v>
      </c>
      <c r="ECX334" s="50" t="s">
        <v>610</v>
      </c>
      <c r="ECY334" s="50" t="s">
        <v>610</v>
      </c>
      <c r="ECZ334" s="50" t="s">
        <v>610</v>
      </c>
      <c r="EDA334" s="50" t="s">
        <v>610</v>
      </c>
      <c r="EDB334" s="50" t="s">
        <v>610</v>
      </c>
      <c r="EDC334" s="50" t="s">
        <v>610</v>
      </c>
      <c r="EDD334" s="50" t="s">
        <v>610</v>
      </c>
      <c r="EDE334" s="50" t="s">
        <v>610</v>
      </c>
      <c r="EDF334" s="50" t="s">
        <v>610</v>
      </c>
      <c r="EDG334" s="50" t="s">
        <v>610</v>
      </c>
      <c r="EDH334" s="50" t="s">
        <v>610</v>
      </c>
      <c r="EDI334" s="50" t="s">
        <v>610</v>
      </c>
      <c r="EDJ334" s="50" t="s">
        <v>610</v>
      </c>
      <c r="EDK334" s="50" t="s">
        <v>610</v>
      </c>
      <c r="EDL334" s="50" t="s">
        <v>610</v>
      </c>
      <c r="EDM334" s="50" t="s">
        <v>610</v>
      </c>
      <c r="EDN334" s="50" t="s">
        <v>610</v>
      </c>
      <c r="EDO334" s="50" t="s">
        <v>610</v>
      </c>
      <c r="EDP334" s="50" t="s">
        <v>610</v>
      </c>
      <c r="EDQ334" s="50" t="s">
        <v>610</v>
      </c>
      <c r="EDR334" s="50" t="s">
        <v>610</v>
      </c>
      <c r="EDS334" s="50" t="s">
        <v>610</v>
      </c>
      <c r="EDT334" s="50" t="s">
        <v>610</v>
      </c>
      <c r="EDU334" s="50" t="s">
        <v>610</v>
      </c>
      <c r="EDV334" s="50" t="s">
        <v>610</v>
      </c>
      <c r="EDW334" s="50" t="s">
        <v>610</v>
      </c>
      <c r="EDX334" s="50" t="s">
        <v>610</v>
      </c>
      <c r="EDY334" s="50" t="s">
        <v>610</v>
      </c>
      <c r="EDZ334" s="50" t="s">
        <v>610</v>
      </c>
      <c r="EEA334" s="50" t="s">
        <v>610</v>
      </c>
      <c r="EEB334" s="50" t="s">
        <v>610</v>
      </c>
      <c r="EEC334" s="50" t="s">
        <v>610</v>
      </c>
      <c r="EED334" s="50" t="s">
        <v>610</v>
      </c>
      <c r="EEE334" s="50" t="s">
        <v>610</v>
      </c>
      <c r="EEF334" s="50" t="s">
        <v>610</v>
      </c>
      <c r="EEG334" s="50" t="s">
        <v>610</v>
      </c>
      <c r="EEH334" s="50" t="s">
        <v>610</v>
      </c>
      <c r="EEI334" s="50" t="s">
        <v>610</v>
      </c>
      <c r="EEJ334" s="50" t="s">
        <v>610</v>
      </c>
      <c r="EEK334" s="50" t="s">
        <v>610</v>
      </c>
      <c r="EEL334" s="50" t="s">
        <v>610</v>
      </c>
      <c r="EEM334" s="50" t="s">
        <v>610</v>
      </c>
      <c r="EEN334" s="50" t="s">
        <v>610</v>
      </c>
      <c r="EEO334" s="50" t="s">
        <v>610</v>
      </c>
      <c r="EEP334" s="50" t="s">
        <v>610</v>
      </c>
      <c r="EEQ334" s="50" t="s">
        <v>610</v>
      </c>
      <c r="EER334" s="50" t="s">
        <v>610</v>
      </c>
      <c r="EES334" s="50" t="s">
        <v>610</v>
      </c>
      <c r="EET334" s="50" t="s">
        <v>610</v>
      </c>
      <c r="EEU334" s="50" t="s">
        <v>610</v>
      </c>
      <c r="EEV334" s="50" t="s">
        <v>610</v>
      </c>
      <c r="EEW334" s="50" t="s">
        <v>610</v>
      </c>
      <c r="EEX334" s="50" t="s">
        <v>610</v>
      </c>
      <c r="EEY334" s="50" t="s">
        <v>610</v>
      </c>
      <c r="EEZ334" s="50" t="s">
        <v>610</v>
      </c>
      <c r="EFA334" s="50" t="s">
        <v>610</v>
      </c>
      <c r="EFB334" s="50" t="s">
        <v>610</v>
      </c>
      <c r="EFC334" s="50" t="s">
        <v>610</v>
      </c>
      <c r="EFD334" s="50" t="s">
        <v>610</v>
      </c>
      <c r="EFE334" s="50" t="s">
        <v>610</v>
      </c>
      <c r="EFF334" s="50" t="s">
        <v>610</v>
      </c>
      <c r="EFG334" s="50" t="s">
        <v>610</v>
      </c>
      <c r="EFH334" s="50" t="s">
        <v>610</v>
      </c>
      <c r="EFI334" s="50" t="s">
        <v>610</v>
      </c>
      <c r="EFJ334" s="50" t="s">
        <v>610</v>
      </c>
      <c r="EFK334" s="50" t="s">
        <v>610</v>
      </c>
      <c r="EFL334" s="50" t="s">
        <v>610</v>
      </c>
      <c r="EFM334" s="50" t="s">
        <v>610</v>
      </c>
      <c r="EFN334" s="50" t="s">
        <v>610</v>
      </c>
      <c r="EFO334" s="50" t="s">
        <v>610</v>
      </c>
      <c r="EFP334" s="50" t="s">
        <v>610</v>
      </c>
      <c r="EFQ334" s="50" t="s">
        <v>610</v>
      </c>
      <c r="EFR334" s="50" t="s">
        <v>610</v>
      </c>
      <c r="EFS334" s="50" t="s">
        <v>610</v>
      </c>
      <c r="EFT334" s="50" t="s">
        <v>610</v>
      </c>
      <c r="EFU334" s="50" t="s">
        <v>610</v>
      </c>
      <c r="EFV334" s="50" t="s">
        <v>610</v>
      </c>
      <c r="EFW334" s="50" t="s">
        <v>610</v>
      </c>
      <c r="EFX334" s="50" t="s">
        <v>610</v>
      </c>
      <c r="EFY334" s="50" t="s">
        <v>610</v>
      </c>
      <c r="EFZ334" s="50" t="s">
        <v>610</v>
      </c>
      <c r="EGA334" s="50" t="s">
        <v>610</v>
      </c>
      <c r="EGB334" s="50" t="s">
        <v>610</v>
      </c>
      <c r="EGC334" s="50" t="s">
        <v>610</v>
      </c>
      <c r="EGD334" s="50" t="s">
        <v>610</v>
      </c>
      <c r="EGE334" s="50" t="s">
        <v>610</v>
      </c>
      <c r="EGF334" s="50" t="s">
        <v>610</v>
      </c>
      <c r="EGG334" s="50" t="s">
        <v>610</v>
      </c>
      <c r="EGH334" s="50" t="s">
        <v>610</v>
      </c>
      <c r="EGI334" s="50" t="s">
        <v>610</v>
      </c>
      <c r="EGJ334" s="50" t="s">
        <v>610</v>
      </c>
      <c r="EGK334" s="50" t="s">
        <v>610</v>
      </c>
      <c r="EGL334" s="50" t="s">
        <v>610</v>
      </c>
      <c r="EGM334" s="50" t="s">
        <v>610</v>
      </c>
      <c r="EGN334" s="50" t="s">
        <v>610</v>
      </c>
      <c r="EGO334" s="50" t="s">
        <v>610</v>
      </c>
      <c r="EGP334" s="50" t="s">
        <v>610</v>
      </c>
      <c r="EGQ334" s="50" t="s">
        <v>610</v>
      </c>
      <c r="EGR334" s="50" t="s">
        <v>610</v>
      </c>
      <c r="EGS334" s="50" t="s">
        <v>610</v>
      </c>
      <c r="EGT334" s="50" t="s">
        <v>610</v>
      </c>
      <c r="EGU334" s="50" t="s">
        <v>610</v>
      </c>
      <c r="EGV334" s="50" t="s">
        <v>610</v>
      </c>
      <c r="EGW334" s="50" t="s">
        <v>610</v>
      </c>
      <c r="EGX334" s="50" t="s">
        <v>610</v>
      </c>
      <c r="EGY334" s="50" t="s">
        <v>610</v>
      </c>
      <c r="EGZ334" s="50" t="s">
        <v>610</v>
      </c>
      <c r="EHA334" s="50" t="s">
        <v>610</v>
      </c>
      <c r="EHB334" s="50" t="s">
        <v>610</v>
      </c>
      <c r="EHC334" s="50" t="s">
        <v>610</v>
      </c>
      <c r="EHD334" s="50" t="s">
        <v>610</v>
      </c>
      <c r="EHE334" s="50" t="s">
        <v>610</v>
      </c>
      <c r="EHF334" s="50" t="s">
        <v>610</v>
      </c>
      <c r="EHG334" s="50" t="s">
        <v>610</v>
      </c>
      <c r="EHH334" s="50" t="s">
        <v>610</v>
      </c>
      <c r="EHI334" s="50" t="s">
        <v>610</v>
      </c>
      <c r="EHJ334" s="50" t="s">
        <v>610</v>
      </c>
      <c r="EHK334" s="50" t="s">
        <v>610</v>
      </c>
      <c r="EHL334" s="50" t="s">
        <v>610</v>
      </c>
      <c r="EHM334" s="50" t="s">
        <v>610</v>
      </c>
      <c r="EHN334" s="50" t="s">
        <v>610</v>
      </c>
      <c r="EHO334" s="50" t="s">
        <v>610</v>
      </c>
      <c r="EHP334" s="50" t="s">
        <v>610</v>
      </c>
      <c r="EHQ334" s="50" t="s">
        <v>610</v>
      </c>
      <c r="EHR334" s="50" t="s">
        <v>610</v>
      </c>
      <c r="EHS334" s="50" t="s">
        <v>610</v>
      </c>
      <c r="EHT334" s="50" t="s">
        <v>610</v>
      </c>
      <c r="EHU334" s="50" t="s">
        <v>610</v>
      </c>
      <c r="EHV334" s="50" t="s">
        <v>610</v>
      </c>
      <c r="EHW334" s="50" t="s">
        <v>610</v>
      </c>
      <c r="EHX334" s="50" t="s">
        <v>610</v>
      </c>
      <c r="EHY334" s="50" t="s">
        <v>610</v>
      </c>
      <c r="EHZ334" s="50" t="s">
        <v>610</v>
      </c>
      <c r="EIA334" s="50" t="s">
        <v>610</v>
      </c>
      <c r="EIB334" s="50" t="s">
        <v>610</v>
      </c>
      <c r="EIC334" s="50" t="s">
        <v>610</v>
      </c>
      <c r="EID334" s="50" t="s">
        <v>610</v>
      </c>
      <c r="EIE334" s="50" t="s">
        <v>610</v>
      </c>
      <c r="EIF334" s="50" t="s">
        <v>610</v>
      </c>
      <c r="EIG334" s="50" t="s">
        <v>610</v>
      </c>
      <c r="EIH334" s="50" t="s">
        <v>610</v>
      </c>
      <c r="EII334" s="50" t="s">
        <v>610</v>
      </c>
      <c r="EIJ334" s="50" t="s">
        <v>610</v>
      </c>
      <c r="EIK334" s="50" t="s">
        <v>610</v>
      </c>
      <c r="EIL334" s="50" t="s">
        <v>610</v>
      </c>
      <c r="EIM334" s="50" t="s">
        <v>610</v>
      </c>
      <c r="EIN334" s="50" t="s">
        <v>610</v>
      </c>
      <c r="EIO334" s="50" t="s">
        <v>610</v>
      </c>
      <c r="EIP334" s="50" t="s">
        <v>610</v>
      </c>
      <c r="EIQ334" s="50" t="s">
        <v>610</v>
      </c>
      <c r="EIR334" s="50" t="s">
        <v>610</v>
      </c>
      <c r="EIS334" s="50" t="s">
        <v>610</v>
      </c>
      <c r="EIT334" s="50" t="s">
        <v>610</v>
      </c>
      <c r="EIU334" s="50" t="s">
        <v>610</v>
      </c>
      <c r="EIV334" s="50" t="s">
        <v>610</v>
      </c>
      <c r="EIW334" s="50" t="s">
        <v>610</v>
      </c>
      <c r="EIX334" s="50" t="s">
        <v>610</v>
      </c>
      <c r="EIY334" s="50" t="s">
        <v>610</v>
      </c>
      <c r="EIZ334" s="50" t="s">
        <v>610</v>
      </c>
      <c r="EJA334" s="50" t="s">
        <v>610</v>
      </c>
      <c r="EJB334" s="50" t="s">
        <v>610</v>
      </c>
      <c r="EJC334" s="50" t="s">
        <v>610</v>
      </c>
      <c r="EJD334" s="50" t="s">
        <v>610</v>
      </c>
      <c r="EJE334" s="50" t="s">
        <v>610</v>
      </c>
      <c r="EJF334" s="50" t="s">
        <v>610</v>
      </c>
      <c r="EJG334" s="50" t="s">
        <v>610</v>
      </c>
      <c r="EJH334" s="50" t="s">
        <v>610</v>
      </c>
      <c r="EJI334" s="50" t="s">
        <v>610</v>
      </c>
      <c r="EJJ334" s="50" t="s">
        <v>610</v>
      </c>
      <c r="EJK334" s="50" t="s">
        <v>610</v>
      </c>
      <c r="EJL334" s="50" t="s">
        <v>610</v>
      </c>
      <c r="EJM334" s="50" t="s">
        <v>610</v>
      </c>
      <c r="EJN334" s="50" t="s">
        <v>610</v>
      </c>
      <c r="EJO334" s="50" t="s">
        <v>610</v>
      </c>
      <c r="EJP334" s="50" t="s">
        <v>610</v>
      </c>
      <c r="EJQ334" s="50" t="s">
        <v>610</v>
      </c>
      <c r="EJR334" s="50" t="s">
        <v>610</v>
      </c>
      <c r="EJS334" s="50" t="s">
        <v>610</v>
      </c>
      <c r="EJT334" s="50" t="s">
        <v>610</v>
      </c>
      <c r="EJU334" s="50" t="s">
        <v>610</v>
      </c>
      <c r="EJV334" s="50" t="s">
        <v>610</v>
      </c>
      <c r="EJW334" s="50" t="s">
        <v>610</v>
      </c>
      <c r="EJX334" s="50" t="s">
        <v>610</v>
      </c>
      <c r="EJY334" s="50" t="s">
        <v>610</v>
      </c>
      <c r="EJZ334" s="50" t="s">
        <v>610</v>
      </c>
      <c r="EKA334" s="50" t="s">
        <v>610</v>
      </c>
      <c r="EKB334" s="50" t="s">
        <v>610</v>
      </c>
      <c r="EKC334" s="50" t="s">
        <v>610</v>
      </c>
      <c r="EKD334" s="50" t="s">
        <v>610</v>
      </c>
      <c r="EKE334" s="50" t="s">
        <v>610</v>
      </c>
      <c r="EKF334" s="50" t="s">
        <v>610</v>
      </c>
      <c r="EKG334" s="50" t="s">
        <v>610</v>
      </c>
      <c r="EKH334" s="50" t="s">
        <v>610</v>
      </c>
      <c r="EKI334" s="50" t="s">
        <v>610</v>
      </c>
      <c r="EKJ334" s="50" t="s">
        <v>610</v>
      </c>
      <c r="EKK334" s="50" t="s">
        <v>610</v>
      </c>
      <c r="EKL334" s="50" t="s">
        <v>610</v>
      </c>
      <c r="EKM334" s="50" t="s">
        <v>610</v>
      </c>
      <c r="EKN334" s="50" t="s">
        <v>610</v>
      </c>
      <c r="EKO334" s="50" t="s">
        <v>610</v>
      </c>
      <c r="EKP334" s="50" t="s">
        <v>610</v>
      </c>
      <c r="EKQ334" s="50" t="s">
        <v>610</v>
      </c>
      <c r="EKR334" s="50" t="s">
        <v>610</v>
      </c>
      <c r="EKS334" s="50" t="s">
        <v>610</v>
      </c>
      <c r="EKT334" s="50" t="s">
        <v>610</v>
      </c>
      <c r="EKU334" s="50" t="s">
        <v>610</v>
      </c>
      <c r="EKV334" s="50" t="s">
        <v>610</v>
      </c>
      <c r="EKW334" s="50" t="s">
        <v>610</v>
      </c>
      <c r="EKX334" s="50" t="s">
        <v>610</v>
      </c>
      <c r="EKY334" s="50" t="s">
        <v>610</v>
      </c>
      <c r="EKZ334" s="50" t="s">
        <v>610</v>
      </c>
      <c r="ELA334" s="50" t="s">
        <v>610</v>
      </c>
      <c r="ELB334" s="50" t="s">
        <v>610</v>
      </c>
      <c r="ELC334" s="50" t="s">
        <v>610</v>
      </c>
      <c r="ELD334" s="50" t="s">
        <v>610</v>
      </c>
      <c r="ELE334" s="50" t="s">
        <v>610</v>
      </c>
      <c r="ELF334" s="50" t="s">
        <v>610</v>
      </c>
      <c r="ELG334" s="50" t="s">
        <v>610</v>
      </c>
      <c r="ELH334" s="50" t="s">
        <v>610</v>
      </c>
      <c r="ELI334" s="50" t="s">
        <v>610</v>
      </c>
      <c r="ELJ334" s="50" t="s">
        <v>610</v>
      </c>
      <c r="ELK334" s="50" t="s">
        <v>610</v>
      </c>
      <c r="ELL334" s="50" t="s">
        <v>610</v>
      </c>
      <c r="ELM334" s="50" t="s">
        <v>610</v>
      </c>
      <c r="ELN334" s="50" t="s">
        <v>610</v>
      </c>
      <c r="ELO334" s="50" t="s">
        <v>610</v>
      </c>
      <c r="ELP334" s="50" t="s">
        <v>610</v>
      </c>
      <c r="ELQ334" s="50" t="s">
        <v>610</v>
      </c>
      <c r="ELR334" s="50" t="s">
        <v>610</v>
      </c>
      <c r="ELS334" s="50" t="s">
        <v>610</v>
      </c>
      <c r="ELT334" s="50" t="s">
        <v>610</v>
      </c>
      <c r="ELU334" s="50" t="s">
        <v>610</v>
      </c>
      <c r="ELV334" s="50" t="s">
        <v>610</v>
      </c>
      <c r="ELW334" s="50" t="s">
        <v>610</v>
      </c>
      <c r="ELX334" s="50" t="s">
        <v>610</v>
      </c>
      <c r="ELY334" s="50" t="s">
        <v>610</v>
      </c>
      <c r="ELZ334" s="50" t="s">
        <v>610</v>
      </c>
      <c r="EMA334" s="50" t="s">
        <v>610</v>
      </c>
      <c r="EMB334" s="50" t="s">
        <v>610</v>
      </c>
      <c r="EMC334" s="50" t="s">
        <v>610</v>
      </c>
      <c r="EMD334" s="50" t="s">
        <v>610</v>
      </c>
      <c r="EME334" s="50" t="s">
        <v>610</v>
      </c>
      <c r="EMF334" s="50" t="s">
        <v>610</v>
      </c>
      <c r="EMG334" s="50" t="s">
        <v>610</v>
      </c>
      <c r="EMH334" s="50" t="s">
        <v>610</v>
      </c>
      <c r="EMI334" s="50" t="s">
        <v>610</v>
      </c>
      <c r="EMJ334" s="50" t="s">
        <v>610</v>
      </c>
      <c r="EMK334" s="50" t="s">
        <v>610</v>
      </c>
      <c r="EML334" s="50" t="s">
        <v>610</v>
      </c>
      <c r="EMM334" s="50" t="s">
        <v>610</v>
      </c>
      <c r="EMN334" s="50" t="s">
        <v>610</v>
      </c>
      <c r="EMO334" s="50" t="s">
        <v>610</v>
      </c>
      <c r="EMP334" s="50" t="s">
        <v>610</v>
      </c>
      <c r="EMQ334" s="50" t="s">
        <v>610</v>
      </c>
      <c r="EMR334" s="50" t="s">
        <v>610</v>
      </c>
      <c r="EMS334" s="50" t="s">
        <v>610</v>
      </c>
      <c r="EMT334" s="50" t="s">
        <v>610</v>
      </c>
      <c r="EMU334" s="50" t="s">
        <v>610</v>
      </c>
      <c r="EMV334" s="50" t="s">
        <v>610</v>
      </c>
      <c r="EMW334" s="50" t="s">
        <v>610</v>
      </c>
      <c r="EMX334" s="50" t="s">
        <v>610</v>
      </c>
      <c r="EMY334" s="50" t="s">
        <v>610</v>
      </c>
      <c r="EMZ334" s="50" t="s">
        <v>610</v>
      </c>
      <c r="ENA334" s="50" t="s">
        <v>610</v>
      </c>
      <c r="ENB334" s="50" t="s">
        <v>610</v>
      </c>
      <c r="ENC334" s="50" t="s">
        <v>610</v>
      </c>
      <c r="END334" s="50" t="s">
        <v>610</v>
      </c>
      <c r="ENE334" s="50" t="s">
        <v>610</v>
      </c>
      <c r="ENF334" s="50" t="s">
        <v>610</v>
      </c>
      <c r="ENG334" s="50" t="s">
        <v>610</v>
      </c>
      <c r="ENH334" s="50" t="s">
        <v>610</v>
      </c>
      <c r="ENI334" s="50" t="s">
        <v>610</v>
      </c>
      <c r="ENJ334" s="50" t="s">
        <v>610</v>
      </c>
      <c r="ENK334" s="50" t="s">
        <v>610</v>
      </c>
      <c r="ENL334" s="50" t="s">
        <v>610</v>
      </c>
      <c r="ENM334" s="50" t="s">
        <v>610</v>
      </c>
      <c r="ENN334" s="50" t="s">
        <v>610</v>
      </c>
      <c r="ENO334" s="50" t="s">
        <v>610</v>
      </c>
      <c r="ENP334" s="50" t="s">
        <v>610</v>
      </c>
      <c r="ENQ334" s="50" t="s">
        <v>610</v>
      </c>
      <c r="ENR334" s="50" t="s">
        <v>610</v>
      </c>
      <c r="ENS334" s="50" t="s">
        <v>610</v>
      </c>
      <c r="ENT334" s="50" t="s">
        <v>610</v>
      </c>
      <c r="ENU334" s="50" t="s">
        <v>610</v>
      </c>
      <c r="ENV334" s="50" t="s">
        <v>610</v>
      </c>
      <c r="ENW334" s="50" t="s">
        <v>610</v>
      </c>
      <c r="ENX334" s="50" t="s">
        <v>610</v>
      </c>
      <c r="ENY334" s="50" t="s">
        <v>610</v>
      </c>
      <c r="ENZ334" s="50" t="s">
        <v>610</v>
      </c>
      <c r="EOA334" s="50" t="s">
        <v>610</v>
      </c>
      <c r="EOB334" s="50" t="s">
        <v>610</v>
      </c>
      <c r="EOC334" s="50" t="s">
        <v>610</v>
      </c>
      <c r="EOD334" s="50" t="s">
        <v>610</v>
      </c>
      <c r="EOE334" s="50" t="s">
        <v>610</v>
      </c>
      <c r="EOF334" s="50" t="s">
        <v>610</v>
      </c>
      <c r="EOG334" s="50" t="s">
        <v>610</v>
      </c>
      <c r="EOH334" s="50" t="s">
        <v>610</v>
      </c>
      <c r="EOI334" s="50" t="s">
        <v>610</v>
      </c>
      <c r="EOJ334" s="50" t="s">
        <v>610</v>
      </c>
      <c r="EOK334" s="50" t="s">
        <v>610</v>
      </c>
      <c r="EOL334" s="50" t="s">
        <v>610</v>
      </c>
      <c r="EOM334" s="50" t="s">
        <v>610</v>
      </c>
      <c r="EON334" s="50" t="s">
        <v>610</v>
      </c>
      <c r="EOO334" s="50" t="s">
        <v>610</v>
      </c>
      <c r="EOP334" s="50" t="s">
        <v>610</v>
      </c>
      <c r="EOQ334" s="50" t="s">
        <v>610</v>
      </c>
      <c r="EOR334" s="50" t="s">
        <v>610</v>
      </c>
      <c r="EOS334" s="50" t="s">
        <v>610</v>
      </c>
      <c r="EOT334" s="50" t="s">
        <v>610</v>
      </c>
      <c r="EOU334" s="50" t="s">
        <v>610</v>
      </c>
      <c r="EOV334" s="50" t="s">
        <v>610</v>
      </c>
      <c r="EOW334" s="50" t="s">
        <v>610</v>
      </c>
      <c r="EOX334" s="50" t="s">
        <v>610</v>
      </c>
      <c r="EOY334" s="50" t="s">
        <v>610</v>
      </c>
      <c r="EOZ334" s="50" t="s">
        <v>610</v>
      </c>
      <c r="EPA334" s="50" t="s">
        <v>610</v>
      </c>
      <c r="EPB334" s="50" t="s">
        <v>610</v>
      </c>
      <c r="EPC334" s="50" t="s">
        <v>610</v>
      </c>
      <c r="EPD334" s="50" t="s">
        <v>610</v>
      </c>
      <c r="EPE334" s="50" t="s">
        <v>610</v>
      </c>
      <c r="EPF334" s="50" t="s">
        <v>610</v>
      </c>
      <c r="EPG334" s="50" t="s">
        <v>610</v>
      </c>
      <c r="EPH334" s="50" t="s">
        <v>610</v>
      </c>
      <c r="EPI334" s="50" t="s">
        <v>610</v>
      </c>
      <c r="EPJ334" s="50" t="s">
        <v>610</v>
      </c>
      <c r="EPK334" s="50" t="s">
        <v>610</v>
      </c>
      <c r="EPL334" s="50" t="s">
        <v>610</v>
      </c>
      <c r="EPM334" s="50" t="s">
        <v>610</v>
      </c>
      <c r="EPN334" s="50" t="s">
        <v>610</v>
      </c>
      <c r="EPO334" s="50" t="s">
        <v>610</v>
      </c>
      <c r="EPP334" s="50" t="s">
        <v>610</v>
      </c>
      <c r="EPQ334" s="50" t="s">
        <v>610</v>
      </c>
      <c r="EPR334" s="50" t="s">
        <v>610</v>
      </c>
      <c r="EPS334" s="50" t="s">
        <v>610</v>
      </c>
      <c r="EPT334" s="50" t="s">
        <v>610</v>
      </c>
      <c r="EPU334" s="50" t="s">
        <v>610</v>
      </c>
      <c r="EPV334" s="50" t="s">
        <v>610</v>
      </c>
      <c r="EPW334" s="50" t="s">
        <v>610</v>
      </c>
      <c r="EPX334" s="50" t="s">
        <v>610</v>
      </c>
      <c r="EPY334" s="50" t="s">
        <v>610</v>
      </c>
      <c r="EPZ334" s="50" t="s">
        <v>610</v>
      </c>
      <c r="EQA334" s="50" t="s">
        <v>610</v>
      </c>
      <c r="EQB334" s="50" t="s">
        <v>610</v>
      </c>
      <c r="EQC334" s="50" t="s">
        <v>610</v>
      </c>
      <c r="EQD334" s="50" t="s">
        <v>610</v>
      </c>
      <c r="EQE334" s="50" t="s">
        <v>610</v>
      </c>
      <c r="EQF334" s="50" t="s">
        <v>610</v>
      </c>
      <c r="EQG334" s="50" t="s">
        <v>610</v>
      </c>
      <c r="EQH334" s="50" t="s">
        <v>610</v>
      </c>
      <c r="EQI334" s="50" t="s">
        <v>610</v>
      </c>
      <c r="EQJ334" s="50" t="s">
        <v>610</v>
      </c>
      <c r="EQK334" s="50" t="s">
        <v>610</v>
      </c>
      <c r="EQL334" s="50" t="s">
        <v>610</v>
      </c>
      <c r="EQM334" s="50" t="s">
        <v>610</v>
      </c>
      <c r="EQN334" s="50" t="s">
        <v>610</v>
      </c>
      <c r="EQO334" s="50" t="s">
        <v>610</v>
      </c>
      <c r="EQP334" s="50" t="s">
        <v>610</v>
      </c>
      <c r="EQQ334" s="50" t="s">
        <v>610</v>
      </c>
      <c r="EQR334" s="50" t="s">
        <v>610</v>
      </c>
      <c r="EQS334" s="50" t="s">
        <v>610</v>
      </c>
      <c r="EQT334" s="50" t="s">
        <v>610</v>
      </c>
      <c r="EQU334" s="50" t="s">
        <v>610</v>
      </c>
      <c r="EQV334" s="50" t="s">
        <v>610</v>
      </c>
      <c r="EQW334" s="50" t="s">
        <v>610</v>
      </c>
      <c r="EQX334" s="50" t="s">
        <v>610</v>
      </c>
      <c r="EQY334" s="50" t="s">
        <v>610</v>
      </c>
      <c r="EQZ334" s="50" t="s">
        <v>610</v>
      </c>
      <c r="ERA334" s="50" t="s">
        <v>610</v>
      </c>
      <c r="ERB334" s="50" t="s">
        <v>610</v>
      </c>
      <c r="ERC334" s="50" t="s">
        <v>610</v>
      </c>
      <c r="ERD334" s="50" t="s">
        <v>610</v>
      </c>
      <c r="ERE334" s="50" t="s">
        <v>610</v>
      </c>
      <c r="ERF334" s="50" t="s">
        <v>610</v>
      </c>
      <c r="ERG334" s="50" t="s">
        <v>610</v>
      </c>
      <c r="ERH334" s="50" t="s">
        <v>610</v>
      </c>
      <c r="ERI334" s="50" t="s">
        <v>610</v>
      </c>
      <c r="ERJ334" s="50" t="s">
        <v>610</v>
      </c>
      <c r="ERK334" s="50" t="s">
        <v>610</v>
      </c>
      <c r="ERL334" s="50" t="s">
        <v>610</v>
      </c>
      <c r="ERM334" s="50" t="s">
        <v>610</v>
      </c>
      <c r="ERN334" s="50" t="s">
        <v>610</v>
      </c>
      <c r="ERO334" s="50" t="s">
        <v>610</v>
      </c>
      <c r="ERP334" s="50" t="s">
        <v>610</v>
      </c>
      <c r="ERQ334" s="50" t="s">
        <v>610</v>
      </c>
      <c r="ERR334" s="50" t="s">
        <v>610</v>
      </c>
      <c r="ERS334" s="50" t="s">
        <v>610</v>
      </c>
      <c r="ERT334" s="50" t="s">
        <v>610</v>
      </c>
      <c r="ERU334" s="50" t="s">
        <v>610</v>
      </c>
      <c r="ERV334" s="50" t="s">
        <v>610</v>
      </c>
      <c r="ERW334" s="50" t="s">
        <v>610</v>
      </c>
      <c r="ERX334" s="50" t="s">
        <v>610</v>
      </c>
      <c r="ERY334" s="50" t="s">
        <v>610</v>
      </c>
      <c r="ERZ334" s="50" t="s">
        <v>610</v>
      </c>
      <c r="ESA334" s="50" t="s">
        <v>610</v>
      </c>
      <c r="ESB334" s="50" t="s">
        <v>610</v>
      </c>
      <c r="ESC334" s="50" t="s">
        <v>610</v>
      </c>
      <c r="ESD334" s="50" t="s">
        <v>610</v>
      </c>
      <c r="ESE334" s="50" t="s">
        <v>610</v>
      </c>
      <c r="ESF334" s="50" t="s">
        <v>610</v>
      </c>
      <c r="ESG334" s="50" t="s">
        <v>610</v>
      </c>
      <c r="ESH334" s="50" t="s">
        <v>610</v>
      </c>
      <c r="ESI334" s="50" t="s">
        <v>610</v>
      </c>
      <c r="ESJ334" s="50" t="s">
        <v>610</v>
      </c>
      <c r="ESK334" s="50" t="s">
        <v>610</v>
      </c>
      <c r="ESL334" s="50" t="s">
        <v>610</v>
      </c>
      <c r="ESM334" s="50" t="s">
        <v>610</v>
      </c>
      <c r="ESN334" s="50" t="s">
        <v>610</v>
      </c>
      <c r="ESO334" s="50" t="s">
        <v>610</v>
      </c>
      <c r="ESP334" s="50" t="s">
        <v>610</v>
      </c>
      <c r="ESQ334" s="50" t="s">
        <v>610</v>
      </c>
      <c r="ESR334" s="50" t="s">
        <v>610</v>
      </c>
      <c r="ESS334" s="50" t="s">
        <v>610</v>
      </c>
      <c r="EST334" s="50" t="s">
        <v>610</v>
      </c>
      <c r="ESU334" s="50" t="s">
        <v>610</v>
      </c>
      <c r="ESV334" s="50" t="s">
        <v>610</v>
      </c>
      <c r="ESW334" s="50" t="s">
        <v>610</v>
      </c>
      <c r="ESX334" s="50" t="s">
        <v>610</v>
      </c>
      <c r="ESY334" s="50" t="s">
        <v>610</v>
      </c>
      <c r="ESZ334" s="50" t="s">
        <v>610</v>
      </c>
      <c r="ETA334" s="50" t="s">
        <v>610</v>
      </c>
      <c r="ETB334" s="50" t="s">
        <v>610</v>
      </c>
      <c r="ETC334" s="50" t="s">
        <v>610</v>
      </c>
      <c r="ETD334" s="50" t="s">
        <v>610</v>
      </c>
      <c r="ETE334" s="50" t="s">
        <v>610</v>
      </c>
      <c r="ETF334" s="50" t="s">
        <v>610</v>
      </c>
      <c r="ETG334" s="50" t="s">
        <v>610</v>
      </c>
      <c r="ETH334" s="50" t="s">
        <v>610</v>
      </c>
      <c r="ETI334" s="50" t="s">
        <v>610</v>
      </c>
      <c r="ETJ334" s="50" t="s">
        <v>610</v>
      </c>
      <c r="ETK334" s="50" t="s">
        <v>610</v>
      </c>
      <c r="ETL334" s="50" t="s">
        <v>610</v>
      </c>
      <c r="ETM334" s="50" t="s">
        <v>610</v>
      </c>
      <c r="ETN334" s="50" t="s">
        <v>610</v>
      </c>
      <c r="ETO334" s="50" t="s">
        <v>610</v>
      </c>
      <c r="ETP334" s="50" t="s">
        <v>610</v>
      </c>
      <c r="ETQ334" s="50" t="s">
        <v>610</v>
      </c>
      <c r="ETR334" s="50" t="s">
        <v>610</v>
      </c>
      <c r="ETS334" s="50" t="s">
        <v>610</v>
      </c>
      <c r="ETT334" s="50" t="s">
        <v>610</v>
      </c>
      <c r="ETU334" s="50" t="s">
        <v>610</v>
      </c>
      <c r="ETV334" s="50" t="s">
        <v>610</v>
      </c>
      <c r="ETW334" s="50" t="s">
        <v>610</v>
      </c>
      <c r="ETX334" s="50" t="s">
        <v>610</v>
      </c>
      <c r="ETY334" s="50" t="s">
        <v>610</v>
      </c>
      <c r="ETZ334" s="50" t="s">
        <v>610</v>
      </c>
      <c r="EUA334" s="50" t="s">
        <v>610</v>
      </c>
      <c r="EUB334" s="50" t="s">
        <v>610</v>
      </c>
      <c r="EUC334" s="50" t="s">
        <v>610</v>
      </c>
      <c r="EUD334" s="50" t="s">
        <v>610</v>
      </c>
      <c r="EUE334" s="50" t="s">
        <v>610</v>
      </c>
      <c r="EUF334" s="50" t="s">
        <v>610</v>
      </c>
      <c r="EUG334" s="50" t="s">
        <v>610</v>
      </c>
      <c r="EUH334" s="50" t="s">
        <v>610</v>
      </c>
      <c r="EUI334" s="50" t="s">
        <v>610</v>
      </c>
      <c r="EUJ334" s="50" t="s">
        <v>610</v>
      </c>
      <c r="EUK334" s="50" t="s">
        <v>610</v>
      </c>
      <c r="EUL334" s="50" t="s">
        <v>610</v>
      </c>
      <c r="EUM334" s="50" t="s">
        <v>610</v>
      </c>
      <c r="EUN334" s="50" t="s">
        <v>610</v>
      </c>
      <c r="EUO334" s="50" t="s">
        <v>610</v>
      </c>
      <c r="EUP334" s="50" t="s">
        <v>610</v>
      </c>
      <c r="EUQ334" s="50" t="s">
        <v>610</v>
      </c>
      <c r="EUR334" s="50" t="s">
        <v>610</v>
      </c>
      <c r="EUS334" s="50" t="s">
        <v>610</v>
      </c>
      <c r="EUT334" s="50" t="s">
        <v>610</v>
      </c>
      <c r="EUU334" s="50" t="s">
        <v>610</v>
      </c>
      <c r="EUV334" s="50" t="s">
        <v>610</v>
      </c>
      <c r="EUW334" s="50" t="s">
        <v>610</v>
      </c>
      <c r="EUX334" s="50" t="s">
        <v>610</v>
      </c>
      <c r="EUY334" s="50" t="s">
        <v>610</v>
      </c>
      <c r="EUZ334" s="50" t="s">
        <v>610</v>
      </c>
      <c r="EVA334" s="50" t="s">
        <v>610</v>
      </c>
      <c r="EVB334" s="50" t="s">
        <v>610</v>
      </c>
      <c r="EVC334" s="50" t="s">
        <v>610</v>
      </c>
      <c r="EVD334" s="50" t="s">
        <v>610</v>
      </c>
      <c r="EVE334" s="50" t="s">
        <v>610</v>
      </c>
      <c r="EVF334" s="50" t="s">
        <v>610</v>
      </c>
      <c r="EVG334" s="50" t="s">
        <v>610</v>
      </c>
      <c r="EVH334" s="50" t="s">
        <v>610</v>
      </c>
      <c r="EVI334" s="50" t="s">
        <v>610</v>
      </c>
      <c r="EVJ334" s="50" t="s">
        <v>610</v>
      </c>
      <c r="EVK334" s="50" t="s">
        <v>610</v>
      </c>
      <c r="EVL334" s="50" t="s">
        <v>610</v>
      </c>
      <c r="EVM334" s="50" t="s">
        <v>610</v>
      </c>
      <c r="EVN334" s="50" t="s">
        <v>610</v>
      </c>
      <c r="EVO334" s="50" t="s">
        <v>610</v>
      </c>
      <c r="EVP334" s="50" t="s">
        <v>610</v>
      </c>
      <c r="EVQ334" s="50" t="s">
        <v>610</v>
      </c>
      <c r="EVR334" s="50" t="s">
        <v>610</v>
      </c>
      <c r="EVS334" s="50" t="s">
        <v>610</v>
      </c>
      <c r="EVT334" s="50" t="s">
        <v>610</v>
      </c>
      <c r="EVU334" s="50" t="s">
        <v>610</v>
      </c>
      <c r="EVV334" s="50" t="s">
        <v>610</v>
      </c>
      <c r="EVW334" s="50" t="s">
        <v>610</v>
      </c>
      <c r="EVX334" s="50" t="s">
        <v>610</v>
      </c>
      <c r="EVY334" s="50" t="s">
        <v>610</v>
      </c>
      <c r="EVZ334" s="50" t="s">
        <v>610</v>
      </c>
      <c r="EWA334" s="50" t="s">
        <v>610</v>
      </c>
      <c r="EWB334" s="50" t="s">
        <v>610</v>
      </c>
      <c r="EWC334" s="50" t="s">
        <v>610</v>
      </c>
      <c r="EWD334" s="50" t="s">
        <v>610</v>
      </c>
      <c r="EWE334" s="50" t="s">
        <v>610</v>
      </c>
      <c r="EWF334" s="50" t="s">
        <v>610</v>
      </c>
      <c r="EWG334" s="50" t="s">
        <v>610</v>
      </c>
      <c r="EWH334" s="50" t="s">
        <v>610</v>
      </c>
      <c r="EWI334" s="50" t="s">
        <v>610</v>
      </c>
      <c r="EWJ334" s="50" t="s">
        <v>610</v>
      </c>
      <c r="EWK334" s="50" t="s">
        <v>610</v>
      </c>
      <c r="EWL334" s="50" t="s">
        <v>610</v>
      </c>
      <c r="EWM334" s="50" t="s">
        <v>610</v>
      </c>
      <c r="EWN334" s="50" t="s">
        <v>610</v>
      </c>
      <c r="EWO334" s="50" t="s">
        <v>610</v>
      </c>
      <c r="EWP334" s="50" t="s">
        <v>610</v>
      </c>
      <c r="EWQ334" s="50" t="s">
        <v>610</v>
      </c>
      <c r="EWR334" s="50" t="s">
        <v>610</v>
      </c>
      <c r="EWS334" s="50" t="s">
        <v>610</v>
      </c>
      <c r="EWT334" s="50" t="s">
        <v>610</v>
      </c>
      <c r="EWU334" s="50" t="s">
        <v>610</v>
      </c>
      <c r="EWV334" s="50" t="s">
        <v>610</v>
      </c>
      <c r="EWW334" s="50" t="s">
        <v>610</v>
      </c>
      <c r="EWX334" s="50" t="s">
        <v>610</v>
      </c>
      <c r="EWY334" s="50" t="s">
        <v>610</v>
      </c>
      <c r="EWZ334" s="50" t="s">
        <v>610</v>
      </c>
      <c r="EXA334" s="50" t="s">
        <v>610</v>
      </c>
      <c r="EXB334" s="50" t="s">
        <v>610</v>
      </c>
      <c r="EXC334" s="50" t="s">
        <v>610</v>
      </c>
      <c r="EXD334" s="50" t="s">
        <v>610</v>
      </c>
      <c r="EXE334" s="50" t="s">
        <v>610</v>
      </c>
      <c r="EXF334" s="50" t="s">
        <v>610</v>
      </c>
      <c r="EXG334" s="50" t="s">
        <v>610</v>
      </c>
      <c r="EXH334" s="50" t="s">
        <v>610</v>
      </c>
      <c r="EXI334" s="50" t="s">
        <v>610</v>
      </c>
      <c r="EXJ334" s="50" t="s">
        <v>610</v>
      </c>
      <c r="EXK334" s="50" t="s">
        <v>610</v>
      </c>
      <c r="EXL334" s="50" t="s">
        <v>610</v>
      </c>
      <c r="EXM334" s="50" t="s">
        <v>610</v>
      </c>
      <c r="EXN334" s="50" t="s">
        <v>610</v>
      </c>
      <c r="EXO334" s="50" t="s">
        <v>610</v>
      </c>
      <c r="EXP334" s="50" t="s">
        <v>610</v>
      </c>
      <c r="EXQ334" s="50" t="s">
        <v>610</v>
      </c>
      <c r="EXR334" s="50" t="s">
        <v>610</v>
      </c>
      <c r="EXS334" s="50" t="s">
        <v>610</v>
      </c>
      <c r="EXT334" s="50" t="s">
        <v>610</v>
      </c>
      <c r="EXU334" s="50" t="s">
        <v>610</v>
      </c>
      <c r="EXV334" s="50" t="s">
        <v>610</v>
      </c>
      <c r="EXW334" s="50" t="s">
        <v>610</v>
      </c>
      <c r="EXX334" s="50" t="s">
        <v>610</v>
      </c>
      <c r="EXY334" s="50" t="s">
        <v>610</v>
      </c>
      <c r="EXZ334" s="50" t="s">
        <v>610</v>
      </c>
      <c r="EYA334" s="50" t="s">
        <v>610</v>
      </c>
      <c r="EYB334" s="50" t="s">
        <v>610</v>
      </c>
      <c r="EYC334" s="50" t="s">
        <v>610</v>
      </c>
      <c r="EYD334" s="50" t="s">
        <v>610</v>
      </c>
      <c r="EYE334" s="50" t="s">
        <v>610</v>
      </c>
      <c r="EYF334" s="50" t="s">
        <v>610</v>
      </c>
      <c r="EYG334" s="50" t="s">
        <v>610</v>
      </c>
      <c r="EYH334" s="50" t="s">
        <v>610</v>
      </c>
      <c r="EYI334" s="50" t="s">
        <v>610</v>
      </c>
      <c r="EYJ334" s="50" t="s">
        <v>610</v>
      </c>
      <c r="EYK334" s="50" t="s">
        <v>610</v>
      </c>
      <c r="EYL334" s="50" t="s">
        <v>610</v>
      </c>
      <c r="EYM334" s="50" t="s">
        <v>610</v>
      </c>
      <c r="EYN334" s="50" t="s">
        <v>610</v>
      </c>
      <c r="EYO334" s="50" t="s">
        <v>610</v>
      </c>
      <c r="EYP334" s="50" t="s">
        <v>610</v>
      </c>
      <c r="EYQ334" s="50" t="s">
        <v>610</v>
      </c>
      <c r="EYR334" s="50" t="s">
        <v>610</v>
      </c>
      <c r="EYS334" s="50" t="s">
        <v>610</v>
      </c>
      <c r="EYT334" s="50" t="s">
        <v>610</v>
      </c>
      <c r="EYU334" s="50" t="s">
        <v>610</v>
      </c>
      <c r="EYV334" s="50" t="s">
        <v>610</v>
      </c>
      <c r="EYW334" s="50" t="s">
        <v>610</v>
      </c>
      <c r="EYX334" s="50" t="s">
        <v>610</v>
      </c>
      <c r="EYY334" s="50" t="s">
        <v>610</v>
      </c>
      <c r="EYZ334" s="50" t="s">
        <v>610</v>
      </c>
      <c r="EZA334" s="50" t="s">
        <v>610</v>
      </c>
      <c r="EZB334" s="50" t="s">
        <v>610</v>
      </c>
      <c r="EZC334" s="50" t="s">
        <v>610</v>
      </c>
      <c r="EZD334" s="50" t="s">
        <v>610</v>
      </c>
      <c r="EZE334" s="50" t="s">
        <v>610</v>
      </c>
      <c r="EZF334" s="50" t="s">
        <v>610</v>
      </c>
      <c r="EZG334" s="50" t="s">
        <v>610</v>
      </c>
      <c r="EZH334" s="50" t="s">
        <v>610</v>
      </c>
      <c r="EZI334" s="50" t="s">
        <v>610</v>
      </c>
      <c r="EZJ334" s="50" t="s">
        <v>610</v>
      </c>
      <c r="EZK334" s="50" t="s">
        <v>610</v>
      </c>
      <c r="EZL334" s="50" t="s">
        <v>610</v>
      </c>
      <c r="EZM334" s="50" t="s">
        <v>610</v>
      </c>
      <c r="EZN334" s="50" t="s">
        <v>610</v>
      </c>
      <c r="EZO334" s="50" t="s">
        <v>610</v>
      </c>
      <c r="EZP334" s="50" t="s">
        <v>610</v>
      </c>
      <c r="EZQ334" s="50" t="s">
        <v>610</v>
      </c>
      <c r="EZR334" s="50" t="s">
        <v>610</v>
      </c>
      <c r="EZS334" s="50" t="s">
        <v>610</v>
      </c>
      <c r="EZT334" s="50" t="s">
        <v>610</v>
      </c>
      <c r="EZU334" s="50" t="s">
        <v>610</v>
      </c>
      <c r="EZV334" s="50" t="s">
        <v>610</v>
      </c>
      <c r="EZW334" s="50" t="s">
        <v>610</v>
      </c>
      <c r="EZX334" s="50" t="s">
        <v>610</v>
      </c>
      <c r="EZY334" s="50" t="s">
        <v>610</v>
      </c>
      <c r="EZZ334" s="50" t="s">
        <v>610</v>
      </c>
      <c r="FAA334" s="50" t="s">
        <v>610</v>
      </c>
      <c r="FAB334" s="50" t="s">
        <v>610</v>
      </c>
      <c r="FAC334" s="50" t="s">
        <v>610</v>
      </c>
      <c r="FAD334" s="50" t="s">
        <v>610</v>
      </c>
      <c r="FAE334" s="50" t="s">
        <v>610</v>
      </c>
      <c r="FAF334" s="50" t="s">
        <v>610</v>
      </c>
      <c r="FAG334" s="50" t="s">
        <v>610</v>
      </c>
      <c r="FAH334" s="50" t="s">
        <v>610</v>
      </c>
      <c r="FAI334" s="50" t="s">
        <v>610</v>
      </c>
      <c r="FAJ334" s="50" t="s">
        <v>610</v>
      </c>
      <c r="FAK334" s="50" t="s">
        <v>610</v>
      </c>
      <c r="FAL334" s="50" t="s">
        <v>610</v>
      </c>
      <c r="FAM334" s="50" t="s">
        <v>610</v>
      </c>
      <c r="FAN334" s="50" t="s">
        <v>610</v>
      </c>
      <c r="FAO334" s="50" t="s">
        <v>610</v>
      </c>
      <c r="FAP334" s="50" t="s">
        <v>610</v>
      </c>
      <c r="FAQ334" s="50" t="s">
        <v>610</v>
      </c>
      <c r="FAR334" s="50" t="s">
        <v>610</v>
      </c>
      <c r="FAS334" s="50" t="s">
        <v>610</v>
      </c>
      <c r="FAT334" s="50" t="s">
        <v>610</v>
      </c>
      <c r="FAU334" s="50" t="s">
        <v>610</v>
      </c>
      <c r="FAV334" s="50" t="s">
        <v>610</v>
      </c>
      <c r="FAW334" s="50" t="s">
        <v>610</v>
      </c>
      <c r="FAX334" s="50" t="s">
        <v>610</v>
      </c>
      <c r="FAY334" s="50" t="s">
        <v>610</v>
      </c>
      <c r="FAZ334" s="50" t="s">
        <v>610</v>
      </c>
      <c r="FBA334" s="50" t="s">
        <v>610</v>
      </c>
      <c r="FBB334" s="50" t="s">
        <v>610</v>
      </c>
      <c r="FBC334" s="50" t="s">
        <v>610</v>
      </c>
      <c r="FBD334" s="50" t="s">
        <v>610</v>
      </c>
      <c r="FBE334" s="50" t="s">
        <v>610</v>
      </c>
      <c r="FBF334" s="50" t="s">
        <v>610</v>
      </c>
      <c r="FBG334" s="50" t="s">
        <v>610</v>
      </c>
      <c r="FBH334" s="50" t="s">
        <v>610</v>
      </c>
      <c r="FBI334" s="50" t="s">
        <v>610</v>
      </c>
      <c r="FBJ334" s="50" t="s">
        <v>610</v>
      </c>
      <c r="FBK334" s="50" t="s">
        <v>610</v>
      </c>
      <c r="FBL334" s="50" t="s">
        <v>610</v>
      </c>
      <c r="FBM334" s="50" t="s">
        <v>610</v>
      </c>
      <c r="FBN334" s="50" t="s">
        <v>610</v>
      </c>
      <c r="FBO334" s="50" t="s">
        <v>610</v>
      </c>
      <c r="FBP334" s="50" t="s">
        <v>610</v>
      </c>
      <c r="FBQ334" s="50" t="s">
        <v>610</v>
      </c>
      <c r="FBR334" s="50" t="s">
        <v>610</v>
      </c>
      <c r="FBS334" s="50" t="s">
        <v>610</v>
      </c>
      <c r="FBT334" s="50" t="s">
        <v>610</v>
      </c>
      <c r="FBU334" s="50" t="s">
        <v>610</v>
      </c>
      <c r="FBV334" s="50" t="s">
        <v>610</v>
      </c>
      <c r="FBW334" s="50" t="s">
        <v>610</v>
      </c>
      <c r="FBX334" s="50" t="s">
        <v>610</v>
      </c>
      <c r="FBY334" s="50" t="s">
        <v>610</v>
      </c>
      <c r="FBZ334" s="50" t="s">
        <v>610</v>
      </c>
      <c r="FCA334" s="50" t="s">
        <v>610</v>
      </c>
      <c r="FCB334" s="50" t="s">
        <v>610</v>
      </c>
      <c r="FCC334" s="50" t="s">
        <v>610</v>
      </c>
      <c r="FCD334" s="50" t="s">
        <v>610</v>
      </c>
      <c r="FCE334" s="50" t="s">
        <v>610</v>
      </c>
      <c r="FCF334" s="50" t="s">
        <v>610</v>
      </c>
      <c r="FCG334" s="50" t="s">
        <v>610</v>
      </c>
      <c r="FCH334" s="50" t="s">
        <v>610</v>
      </c>
      <c r="FCI334" s="50" t="s">
        <v>610</v>
      </c>
      <c r="FCJ334" s="50" t="s">
        <v>610</v>
      </c>
      <c r="FCK334" s="50" t="s">
        <v>610</v>
      </c>
      <c r="FCL334" s="50" t="s">
        <v>610</v>
      </c>
      <c r="FCM334" s="50" t="s">
        <v>610</v>
      </c>
      <c r="FCN334" s="50" t="s">
        <v>610</v>
      </c>
      <c r="FCO334" s="50" t="s">
        <v>610</v>
      </c>
      <c r="FCP334" s="50" t="s">
        <v>610</v>
      </c>
      <c r="FCQ334" s="50" t="s">
        <v>610</v>
      </c>
      <c r="FCR334" s="50" t="s">
        <v>610</v>
      </c>
      <c r="FCS334" s="50" t="s">
        <v>610</v>
      </c>
      <c r="FCT334" s="50" t="s">
        <v>610</v>
      </c>
      <c r="FCU334" s="50" t="s">
        <v>610</v>
      </c>
      <c r="FCV334" s="50" t="s">
        <v>610</v>
      </c>
      <c r="FCW334" s="50" t="s">
        <v>610</v>
      </c>
      <c r="FCX334" s="50" t="s">
        <v>610</v>
      </c>
      <c r="FCY334" s="50" t="s">
        <v>610</v>
      </c>
      <c r="FCZ334" s="50" t="s">
        <v>610</v>
      </c>
      <c r="FDA334" s="50" t="s">
        <v>610</v>
      </c>
      <c r="FDB334" s="50" t="s">
        <v>610</v>
      </c>
      <c r="FDC334" s="50" t="s">
        <v>610</v>
      </c>
      <c r="FDD334" s="50" t="s">
        <v>610</v>
      </c>
      <c r="FDE334" s="50" t="s">
        <v>610</v>
      </c>
      <c r="FDF334" s="50" t="s">
        <v>610</v>
      </c>
      <c r="FDG334" s="50" t="s">
        <v>610</v>
      </c>
      <c r="FDH334" s="50" t="s">
        <v>610</v>
      </c>
      <c r="FDI334" s="50" t="s">
        <v>610</v>
      </c>
      <c r="FDJ334" s="50" t="s">
        <v>610</v>
      </c>
      <c r="FDK334" s="50" t="s">
        <v>610</v>
      </c>
      <c r="FDL334" s="50" t="s">
        <v>610</v>
      </c>
      <c r="FDM334" s="50" t="s">
        <v>610</v>
      </c>
      <c r="FDN334" s="50" t="s">
        <v>610</v>
      </c>
      <c r="FDO334" s="50" t="s">
        <v>610</v>
      </c>
      <c r="FDP334" s="50" t="s">
        <v>610</v>
      </c>
      <c r="FDQ334" s="50" t="s">
        <v>610</v>
      </c>
      <c r="FDR334" s="50" t="s">
        <v>610</v>
      </c>
      <c r="FDS334" s="50" t="s">
        <v>610</v>
      </c>
      <c r="FDT334" s="50" t="s">
        <v>610</v>
      </c>
      <c r="FDU334" s="50" t="s">
        <v>610</v>
      </c>
      <c r="FDV334" s="50" t="s">
        <v>610</v>
      </c>
      <c r="FDW334" s="50" t="s">
        <v>610</v>
      </c>
      <c r="FDX334" s="50" t="s">
        <v>610</v>
      </c>
      <c r="FDY334" s="50" t="s">
        <v>610</v>
      </c>
      <c r="FDZ334" s="50" t="s">
        <v>610</v>
      </c>
      <c r="FEA334" s="50" t="s">
        <v>610</v>
      </c>
      <c r="FEB334" s="50" t="s">
        <v>610</v>
      </c>
      <c r="FEC334" s="50" t="s">
        <v>610</v>
      </c>
      <c r="FED334" s="50" t="s">
        <v>610</v>
      </c>
      <c r="FEE334" s="50" t="s">
        <v>610</v>
      </c>
      <c r="FEF334" s="50" t="s">
        <v>610</v>
      </c>
      <c r="FEG334" s="50" t="s">
        <v>610</v>
      </c>
      <c r="FEH334" s="50" t="s">
        <v>610</v>
      </c>
      <c r="FEI334" s="50" t="s">
        <v>610</v>
      </c>
      <c r="FEJ334" s="50" t="s">
        <v>610</v>
      </c>
      <c r="FEK334" s="50" t="s">
        <v>610</v>
      </c>
      <c r="FEL334" s="50" t="s">
        <v>610</v>
      </c>
      <c r="FEM334" s="50" t="s">
        <v>610</v>
      </c>
      <c r="FEN334" s="50" t="s">
        <v>610</v>
      </c>
      <c r="FEO334" s="50" t="s">
        <v>610</v>
      </c>
      <c r="FEP334" s="50" t="s">
        <v>610</v>
      </c>
      <c r="FEQ334" s="50" t="s">
        <v>610</v>
      </c>
      <c r="FER334" s="50" t="s">
        <v>610</v>
      </c>
      <c r="FES334" s="50" t="s">
        <v>610</v>
      </c>
      <c r="FET334" s="50" t="s">
        <v>610</v>
      </c>
      <c r="FEU334" s="50" t="s">
        <v>610</v>
      </c>
      <c r="FEV334" s="50" t="s">
        <v>610</v>
      </c>
      <c r="FEW334" s="50" t="s">
        <v>610</v>
      </c>
      <c r="FEX334" s="50" t="s">
        <v>610</v>
      </c>
      <c r="FEY334" s="50" t="s">
        <v>610</v>
      </c>
      <c r="FEZ334" s="50" t="s">
        <v>610</v>
      </c>
      <c r="FFA334" s="50" t="s">
        <v>610</v>
      </c>
      <c r="FFB334" s="50" t="s">
        <v>610</v>
      </c>
      <c r="FFC334" s="50" t="s">
        <v>610</v>
      </c>
      <c r="FFD334" s="50" t="s">
        <v>610</v>
      </c>
      <c r="FFE334" s="50" t="s">
        <v>610</v>
      </c>
      <c r="FFF334" s="50" t="s">
        <v>610</v>
      </c>
      <c r="FFG334" s="50" t="s">
        <v>610</v>
      </c>
      <c r="FFH334" s="50" t="s">
        <v>610</v>
      </c>
      <c r="FFI334" s="50" t="s">
        <v>610</v>
      </c>
      <c r="FFJ334" s="50" t="s">
        <v>610</v>
      </c>
      <c r="FFK334" s="50" t="s">
        <v>610</v>
      </c>
      <c r="FFL334" s="50" t="s">
        <v>610</v>
      </c>
      <c r="FFM334" s="50" t="s">
        <v>610</v>
      </c>
      <c r="FFN334" s="50" t="s">
        <v>610</v>
      </c>
      <c r="FFO334" s="50" t="s">
        <v>610</v>
      </c>
      <c r="FFP334" s="50" t="s">
        <v>610</v>
      </c>
      <c r="FFQ334" s="50" t="s">
        <v>610</v>
      </c>
      <c r="FFR334" s="50" t="s">
        <v>610</v>
      </c>
      <c r="FFS334" s="50" t="s">
        <v>610</v>
      </c>
      <c r="FFT334" s="50" t="s">
        <v>610</v>
      </c>
      <c r="FFU334" s="50" t="s">
        <v>610</v>
      </c>
      <c r="FFV334" s="50" t="s">
        <v>610</v>
      </c>
      <c r="FFW334" s="50" t="s">
        <v>610</v>
      </c>
      <c r="FFX334" s="50" t="s">
        <v>610</v>
      </c>
      <c r="FFY334" s="50" t="s">
        <v>610</v>
      </c>
      <c r="FFZ334" s="50" t="s">
        <v>610</v>
      </c>
      <c r="FGA334" s="50" t="s">
        <v>610</v>
      </c>
      <c r="FGB334" s="50" t="s">
        <v>610</v>
      </c>
      <c r="FGC334" s="50" t="s">
        <v>610</v>
      </c>
      <c r="FGD334" s="50" t="s">
        <v>610</v>
      </c>
      <c r="FGE334" s="50" t="s">
        <v>610</v>
      </c>
      <c r="FGF334" s="50" t="s">
        <v>610</v>
      </c>
      <c r="FGG334" s="50" t="s">
        <v>610</v>
      </c>
      <c r="FGH334" s="50" t="s">
        <v>610</v>
      </c>
      <c r="FGI334" s="50" t="s">
        <v>610</v>
      </c>
      <c r="FGJ334" s="50" t="s">
        <v>610</v>
      </c>
      <c r="FGK334" s="50" t="s">
        <v>610</v>
      </c>
      <c r="FGL334" s="50" t="s">
        <v>610</v>
      </c>
      <c r="FGM334" s="50" t="s">
        <v>610</v>
      </c>
      <c r="FGN334" s="50" t="s">
        <v>610</v>
      </c>
      <c r="FGO334" s="50" t="s">
        <v>610</v>
      </c>
      <c r="FGP334" s="50" t="s">
        <v>610</v>
      </c>
      <c r="FGQ334" s="50" t="s">
        <v>610</v>
      </c>
      <c r="FGR334" s="50" t="s">
        <v>610</v>
      </c>
      <c r="FGS334" s="50" t="s">
        <v>610</v>
      </c>
      <c r="FGT334" s="50" t="s">
        <v>610</v>
      </c>
      <c r="FGU334" s="50" t="s">
        <v>610</v>
      </c>
      <c r="FGV334" s="50" t="s">
        <v>610</v>
      </c>
      <c r="FGW334" s="50" t="s">
        <v>610</v>
      </c>
      <c r="FGX334" s="50" t="s">
        <v>610</v>
      </c>
      <c r="FGY334" s="50" t="s">
        <v>610</v>
      </c>
      <c r="FGZ334" s="50" t="s">
        <v>610</v>
      </c>
      <c r="FHA334" s="50" t="s">
        <v>610</v>
      </c>
      <c r="FHB334" s="50" t="s">
        <v>610</v>
      </c>
      <c r="FHC334" s="50" t="s">
        <v>610</v>
      </c>
      <c r="FHD334" s="50" t="s">
        <v>610</v>
      </c>
      <c r="FHE334" s="50" t="s">
        <v>610</v>
      </c>
      <c r="FHF334" s="50" t="s">
        <v>610</v>
      </c>
      <c r="FHG334" s="50" t="s">
        <v>610</v>
      </c>
      <c r="FHH334" s="50" t="s">
        <v>610</v>
      </c>
      <c r="FHI334" s="50" t="s">
        <v>610</v>
      </c>
      <c r="FHJ334" s="50" t="s">
        <v>610</v>
      </c>
      <c r="FHK334" s="50" t="s">
        <v>610</v>
      </c>
      <c r="FHL334" s="50" t="s">
        <v>610</v>
      </c>
      <c r="FHM334" s="50" t="s">
        <v>610</v>
      </c>
      <c r="FHN334" s="50" t="s">
        <v>610</v>
      </c>
      <c r="FHO334" s="50" t="s">
        <v>610</v>
      </c>
      <c r="FHP334" s="50" t="s">
        <v>610</v>
      </c>
      <c r="FHQ334" s="50" t="s">
        <v>610</v>
      </c>
      <c r="FHR334" s="50" t="s">
        <v>610</v>
      </c>
      <c r="FHS334" s="50" t="s">
        <v>610</v>
      </c>
      <c r="FHT334" s="50" t="s">
        <v>610</v>
      </c>
      <c r="FHU334" s="50" t="s">
        <v>610</v>
      </c>
      <c r="FHV334" s="50" t="s">
        <v>610</v>
      </c>
      <c r="FHW334" s="50" t="s">
        <v>610</v>
      </c>
      <c r="FHX334" s="50" t="s">
        <v>610</v>
      </c>
      <c r="FHY334" s="50" t="s">
        <v>610</v>
      </c>
      <c r="FHZ334" s="50" t="s">
        <v>610</v>
      </c>
      <c r="FIA334" s="50" t="s">
        <v>610</v>
      </c>
      <c r="FIB334" s="50" t="s">
        <v>610</v>
      </c>
      <c r="FIC334" s="50" t="s">
        <v>610</v>
      </c>
      <c r="FID334" s="50" t="s">
        <v>610</v>
      </c>
      <c r="FIE334" s="50" t="s">
        <v>610</v>
      </c>
      <c r="FIF334" s="50" t="s">
        <v>610</v>
      </c>
      <c r="FIG334" s="50" t="s">
        <v>610</v>
      </c>
      <c r="FIH334" s="50" t="s">
        <v>610</v>
      </c>
      <c r="FII334" s="50" t="s">
        <v>610</v>
      </c>
      <c r="FIJ334" s="50" t="s">
        <v>610</v>
      </c>
      <c r="FIK334" s="50" t="s">
        <v>610</v>
      </c>
      <c r="FIL334" s="50" t="s">
        <v>610</v>
      </c>
      <c r="FIM334" s="50" t="s">
        <v>610</v>
      </c>
      <c r="FIN334" s="50" t="s">
        <v>610</v>
      </c>
      <c r="FIO334" s="50" t="s">
        <v>610</v>
      </c>
      <c r="FIP334" s="50" t="s">
        <v>610</v>
      </c>
      <c r="FIQ334" s="50" t="s">
        <v>610</v>
      </c>
      <c r="FIR334" s="50" t="s">
        <v>610</v>
      </c>
      <c r="FIS334" s="50" t="s">
        <v>610</v>
      </c>
      <c r="FIT334" s="50" t="s">
        <v>610</v>
      </c>
      <c r="FIU334" s="50" t="s">
        <v>610</v>
      </c>
      <c r="FIV334" s="50" t="s">
        <v>610</v>
      </c>
      <c r="FIW334" s="50" t="s">
        <v>610</v>
      </c>
      <c r="FIX334" s="50" t="s">
        <v>610</v>
      </c>
      <c r="FIY334" s="50" t="s">
        <v>610</v>
      </c>
      <c r="FIZ334" s="50" t="s">
        <v>610</v>
      </c>
      <c r="FJA334" s="50" t="s">
        <v>610</v>
      </c>
      <c r="FJB334" s="50" t="s">
        <v>610</v>
      </c>
      <c r="FJC334" s="50" t="s">
        <v>610</v>
      </c>
      <c r="FJD334" s="50" t="s">
        <v>610</v>
      </c>
      <c r="FJE334" s="50" t="s">
        <v>610</v>
      </c>
      <c r="FJF334" s="50" t="s">
        <v>610</v>
      </c>
      <c r="FJG334" s="50" t="s">
        <v>610</v>
      </c>
      <c r="FJH334" s="50" t="s">
        <v>610</v>
      </c>
      <c r="FJI334" s="50" t="s">
        <v>610</v>
      </c>
      <c r="FJJ334" s="50" t="s">
        <v>610</v>
      </c>
      <c r="FJK334" s="50" t="s">
        <v>610</v>
      </c>
      <c r="FJL334" s="50" t="s">
        <v>610</v>
      </c>
      <c r="FJM334" s="50" t="s">
        <v>610</v>
      </c>
      <c r="FJN334" s="50" t="s">
        <v>610</v>
      </c>
      <c r="FJO334" s="50" t="s">
        <v>610</v>
      </c>
      <c r="FJP334" s="50" t="s">
        <v>610</v>
      </c>
      <c r="FJQ334" s="50" t="s">
        <v>610</v>
      </c>
      <c r="FJR334" s="50" t="s">
        <v>610</v>
      </c>
      <c r="FJS334" s="50" t="s">
        <v>610</v>
      </c>
      <c r="FJT334" s="50" t="s">
        <v>610</v>
      </c>
      <c r="FJU334" s="50" t="s">
        <v>610</v>
      </c>
      <c r="FJV334" s="50" t="s">
        <v>610</v>
      </c>
      <c r="FJW334" s="50" t="s">
        <v>610</v>
      </c>
      <c r="FJX334" s="50" t="s">
        <v>610</v>
      </c>
      <c r="FJY334" s="50" t="s">
        <v>610</v>
      </c>
      <c r="FJZ334" s="50" t="s">
        <v>610</v>
      </c>
      <c r="FKA334" s="50" t="s">
        <v>610</v>
      </c>
      <c r="FKB334" s="50" t="s">
        <v>610</v>
      </c>
      <c r="FKC334" s="50" t="s">
        <v>610</v>
      </c>
      <c r="FKD334" s="50" t="s">
        <v>610</v>
      </c>
      <c r="FKE334" s="50" t="s">
        <v>610</v>
      </c>
      <c r="FKF334" s="50" t="s">
        <v>610</v>
      </c>
      <c r="FKG334" s="50" t="s">
        <v>610</v>
      </c>
      <c r="FKH334" s="50" t="s">
        <v>610</v>
      </c>
      <c r="FKI334" s="50" t="s">
        <v>610</v>
      </c>
      <c r="FKJ334" s="50" t="s">
        <v>610</v>
      </c>
      <c r="FKK334" s="50" t="s">
        <v>610</v>
      </c>
      <c r="FKL334" s="50" t="s">
        <v>610</v>
      </c>
      <c r="FKM334" s="50" t="s">
        <v>610</v>
      </c>
      <c r="FKN334" s="50" t="s">
        <v>610</v>
      </c>
      <c r="FKO334" s="50" t="s">
        <v>610</v>
      </c>
      <c r="FKP334" s="50" t="s">
        <v>610</v>
      </c>
      <c r="FKQ334" s="50" t="s">
        <v>610</v>
      </c>
      <c r="FKR334" s="50" t="s">
        <v>610</v>
      </c>
      <c r="FKS334" s="50" t="s">
        <v>610</v>
      </c>
      <c r="FKT334" s="50" t="s">
        <v>610</v>
      </c>
      <c r="FKU334" s="50" t="s">
        <v>610</v>
      </c>
      <c r="FKV334" s="50" t="s">
        <v>610</v>
      </c>
      <c r="FKW334" s="50" t="s">
        <v>610</v>
      </c>
      <c r="FKX334" s="50" t="s">
        <v>610</v>
      </c>
      <c r="FKY334" s="50" t="s">
        <v>610</v>
      </c>
      <c r="FKZ334" s="50" t="s">
        <v>610</v>
      </c>
      <c r="FLA334" s="50" t="s">
        <v>610</v>
      </c>
      <c r="FLB334" s="50" t="s">
        <v>610</v>
      </c>
      <c r="FLC334" s="50" t="s">
        <v>610</v>
      </c>
      <c r="FLD334" s="50" t="s">
        <v>610</v>
      </c>
      <c r="FLE334" s="50" t="s">
        <v>610</v>
      </c>
      <c r="FLF334" s="50" t="s">
        <v>610</v>
      </c>
      <c r="FLG334" s="50" t="s">
        <v>610</v>
      </c>
      <c r="FLH334" s="50" t="s">
        <v>610</v>
      </c>
      <c r="FLI334" s="50" t="s">
        <v>610</v>
      </c>
      <c r="FLJ334" s="50" t="s">
        <v>610</v>
      </c>
      <c r="FLK334" s="50" t="s">
        <v>610</v>
      </c>
      <c r="FLL334" s="50" t="s">
        <v>610</v>
      </c>
      <c r="FLM334" s="50" t="s">
        <v>610</v>
      </c>
      <c r="FLN334" s="50" t="s">
        <v>610</v>
      </c>
      <c r="FLO334" s="50" t="s">
        <v>610</v>
      </c>
      <c r="FLP334" s="50" t="s">
        <v>610</v>
      </c>
      <c r="FLQ334" s="50" t="s">
        <v>610</v>
      </c>
      <c r="FLR334" s="50" t="s">
        <v>610</v>
      </c>
      <c r="FLS334" s="50" t="s">
        <v>610</v>
      </c>
      <c r="FLT334" s="50" t="s">
        <v>610</v>
      </c>
      <c r="FLU334" s="50" t="s">
        <v>610</v>
      </c>
      <c r="FLV334" s="50" t="s">
        <v>610</v>
      </c>
      <c r="FLW334" s="50" t="s">
        <v>610</v>
      </c>
      <c r="FLX334" s="50" t="s">
        <v>610</v>
      </c>
      <c r="FLY334" s="50" t="s">
        <v>610</v>
      </c>
      <c r="FLZ334" s="50" t="s">
        <v>610</v>
      </c>
      <c r="FMA334" s="50" t="s">
        <v>610</v>
      </c>
      <c r="FMB334" s="50" t="s">
        <v>610</v>
      </c>
      <c r="FMC334" s="50" t="s">
        <v>610</v>
      </c>
      <c r="FMD334" s="50" t="s">
        <v>610</v>
      </c>
      <c r="FME334" s="50" t="s">
        <v>610</v>
      </c>
      <c r="FMF334" s="50" t="s">
        <v>610</v>
      </c>
      <c r="FMG334" s="50" t="s">
        <v>610</v>
      </c>
      <c r="FMH334" s="50" t="s">
        <v>610</v>
      </c>
      <c r="FMI334" s="50" t="s">
        <v>610</v>
      </c>
      <c r="FMJ334" s="50" t="s">
        <v>610</v>
      </c>
      <c r="FMK334" s="50" t="s">
        <v>610</v>
      </c>
      <c r="FML334" s="50" t="s">
        <v>610</v>
      </c>
      <c r="FMM334" s="50" t="s">
        <v>610</v>
      </c>
      <c r="FMN334" s="50" t="s">
        <v>610</v>
      </c>
      <c r="FMO334" s="50" t="s">
        <v>610</v>
      </c>
      <c r="FMP334" s="50" t="s">
        <v>610</v>
      </c>
      <c r="FMQ334" s="50" t="s">
        <v>610</v>
      </c>
      <c r="FMR334" s="50" t="s">
        <v>610</v>
      </c>
      <c r="FMS334" s="50" t="s">
        <v>610</v>
      </c>
      <c r="FMT334" s="50" t="s">
        <v>610</v>
      </c>
      <c r="FMU334" s="50" t="s">
        <v>610</v>
      </c>
      <c r="FMV334" s="50" t="s">
        <v>610</v>
      </c>
      <c r="FMW334" s="50" t="s">
        <v>610</v>
      </c>
      <c r="FMX334" s="50" t="s">
        <v>610</v>
      </c>
      <c r="FMY334" s="50" t="s">
        <v>610</v>
      </c>
      <c r="FMZ334" s="50" t="s">
        <v>610</v>
      </c>
      <c r="FNA334" s="50" t="s">
        <v>610</v>
      </c>
      <c r="FNB334" s="50" t="s">
        <v>610</v>
      </c>
      <c r="FNC334" s="50" t="s">
        <v>610</v>
      </c>
      <c r="FND334" s="50" t="s">
        <v>610</v>
      </c>
      <c r="FNE334" s="50" t="s">
        <v>610</v>
      </c>
      <c r="FNF334" s="50" t="s">
        <v>610</v>
      </c>
      <c r="FNG334" s="50" t="s">
        <v>610</v>
      </c>
      <c r="FNH334" s="50" t="s">
        <v>610</v>
      </c>
      <c r="FNI334" s="50" t="s">
        <v>610</v>
      </c>
      <c r="FNJ334" s="50" t="s">
        <v>610</v>
      </c>
      <c r="FNK334" s="50" t="s">
        <v>610</v>
      </c>
      <c r="FNL334" s="50" t="s">
        <v>610</v>
      </c>
      <c r="FNM334" s="50" t="s">
        <v>610</v>
      </c>
      <c r="FNN334" s="50" t="s">
        <v>610</v>
      </c>
      <c r="FNO334" s="50" t="s">
        <v>610</v>
      </c>
      <c r="FNP334" s="50" t="s">
        <v>610</v>
      </c>
      <c r="FNQ334" s="50" t="s">
        <v>610</v>
      </c>
      <c r="FNR334" s="50" t="s">
        <v>610</v>
      </c>
      <c r="FNS334" s="50" t="s">
        <v>610</v>
      </c>
      <c r="FNT334" s="50" t="s">
        <v>610</v>
      </c>
      <c r="FNU334" s="50" t="s">
        <v>610</v>
      </c>
      <c r="FNV334" s="50" t="s">
        <v>610</v>
      </c>
      <c r="FNW334" s="50" t="s">
        <v>610</v>
      </c>
      <c r="FNX334" s="50" t="s">
        <v>610</v>
      </c>
      <c r="FNY334" s="50" t="s">
        <v>610</v>
      </c>
      <c r="FNZ334" s="50" t="s">
        <v>610</v>
      </c>
      <c r="FOA334" s="50" t="s">
        <v>610</v>
      </c>
      <c r="FOB334" s="50" t="s">
        <v>610</v>
      </c>
      <c r="FOC334" s="50" t="s">
        <v>610</v>
      </c>
      <c r="FOD334" s="50" t="s">
        <v>610</v>
      </c>
      <c r="FOE334" s="50" t="s">
        <v>610</v>
      </c>
      <c r="FOF334" s="50" t="s">
        <v>610</v>
      </c>
      <c r="FOG334" s="50" t="s">
        <v>610</v>
      </c>
      <c r="FOH334" s="50" t="s">
        <v>610</v>
      </c>
      <c r="FOI334" s="50" t="s">
        <v>610</v>
      </c>
      <c r="FOJ334" s="50" t="s">
        <v>610</v>
      </c>
      <c r="FOK334" s="50" t="s">
        <v>610</v>
      </c>
      <c r="FOL334" s="50" t="s">
        <v>610</v>
      </c>
      <c r="FOM334" s="50" t="s">
        <v>610</v>
      </c>
      <c r="FON334" s="50" t="s">
        <v>610</v>
      </c>
      <c r="FOO334" s="50" t="s">
        <v>610</v>
      </c>
      <c r="FOP334" s="50" t="s">
        <v>610</v>
      </c>
      <c r="FOQ334" s="50" t="s">
        <v>610</v>
      </c>
      <c r="FOR334" s="50" t="s">
        <v>610</v>
      </c>
      <c r="FOS334" s="50" t="s">
        <v>610</v>
      </c>
      <c r="FOT334" s="50" t="s">
        <v>610</v>
      </c>
      <c r="FOU334" s="50" t="s">
        <v>610</v>
      </c>
      <c r="FOV334" s="50" t="s">
        <v>610</v>
      </c>
      <c r="FOW334" s="50" t="s">
        <v>610</v>
      </c>
      <c r="FOX334" s="50" t="s">
        <v>610</v>
      </c>
      <c r="FOY334" s="50" t="s">
        <v>610</v>
      </c>
      <c r="FOZ334" s="50" t="s">
        <v>610</v>
      </c>
      <c r="FPA334" s="50" t="s">
        <v>610</v>
      </c>
      <c r="FPB334" s="50" t="s">
        <v>610</v>
      </c>
      <c r="FPC334" s="50" t="s">
        <v>610</v>
      </c>
      <c r="FPD334" s="50" t="s">
        <v>610</v>
      </c>
      <c r="FPE334" s="50" t="s">
        <v>610</v>
      </c>
      <c r="FPF334" s="50" t="s">
        <v>610</v>
      </c>
      <c r="FPG334" s="50" t="s">
        <v>610</v>
      </c>
      <c r="FPH334" s="50" t="s">
        <v>610</v>
      </c>
      <c r="FPI334" s="50" t="s">
        <v>610</v>
      </c>
      <c r="FPJ334" s="50" t="s">
        <v>610</v>
      </c>
      <c r="FPK334" s="50" t="s">
        <v>610</v>
      </c>
      <c r="FPL334" s="50" t="s">
        <v>610</v>
      </c>
      <c r="FPM334" s="50" t="s">
        <v>610</v>
      </c>
      <c r="FPN334" s="50" t="s">
        <v>610</v>
      </c>
      <c r="FPO334" s="50" t="s">
        <v>610</v>
      </c>
      <c r="FPP334" s="50" t="s">
        <v>610</v>
      </c>
      <c r="FPQ334" s="50" t="s">
        <v>610</v>
      </c>
      <c r="FPR334" s="50" t="s">
        <v>610</v>
      </c>
      <c r="FPS334" s="50" t="s">
        <v>610</v>
      </c>
      <c r="FPT334" s="50" t="s">
        <v>610</v>
      </c>
      <c r="FPU334" s="50" t="s">
        <v>610</v>
      </c>
      <c r="FPV334" s="50" t="s">
        <v>610</v>
      </c>
      <c r="FPW334" s="50" t="s">
        <v>610</v>
      </c>
      <c r="FPX334" s="50" t="s">
        <v>610</v>
      </c>
      <c r="FPY334" s="50" t="s">
        <v>610</v>
      </c>
      <c r="FPZ334" s="50" t="s">
        <v>610</v>
      </c>
      <c r="FQA334" s="50" t="s">
        <v>610</v>
      </c>
      <c r="FQB334" s="50" t="s">
        <v>610</v>
      </c>
      <c r="FQC334" s="50" t="s">
        <v>610</v>
      </c>
      <c r="FQD334" s="50" t="s">
        <v>610</v>
      </c>
      <c r="FQE334" s="50" t="s">
        <v>610</v>
      </c>
      <c r="FQF334" s="50" t="s">
        <v>610</v>
      </c>
      <c r="FQG334" s="50" t="s">
        <v>610</v>
      </c>
      <c r="FQH334" s="50" t="s">
        <v>610</v>
      </c>
      <c r="FQI334" s="50" t="s">
        <v>610</v>
      </c>
      <c r="FQJ334" s="50" t="s">
        <v>610</v>
      </c>
      <c r="FQK334" s="50" t="s">
        <v>610</v>
      </c>
      <c r="FQL334" s="50" t="s">
        <v>610</v>
      </c>
      <c r="FQM334" s="50" t="s">
        <v>610</v>
      </c>
      <c r="FQN334" s="50" t="s">
        <v>610</v>
      </c>
      <c r="FQO334" s="50" t="s">
        <v>610</v>
      </c>
      <c r="FQP334" s="50" t="s">
        <v>610</v>
      </c>
      <c r="FQQ334" s="50" t="s">
        <v>610</v>
      </c>
      <c r="FQR334" s="50" t="s">
        <v>610</v>
      </c>
      <c r="FQS334" s="50" t="s">
        <v>610</v>
      </c>
      <c r="FQT334" s="50" t="s">
        <v>610</v>
      </c>
      <c r="FQU334" s="50" t="s">
        <v>610</v>
      </c>
      <c r="FQV334" s="50" t="s">
        <v>610</v>
      </c>
      <c r="FQW334" s="50" t="s">
        <v>610</v>
      </c>
      <c r="FQX334" s="50" t="s">
        <v>610</v>
      </c>
      <c r="FQY334" s="50" t="s">
        <v>610</v>
      </c>
      <c r="FQZ334" s="50" t="s">
        <v>610</v>
      </c>
      <c r="FRA334" s="50" t="s">
        <v>610</v>
      </c>
      <c r="FRB334" s="50" t="s">
        <v>610</v>
      </c>
      <c r="FRC334" s="50" t="s">
        <v>610</v>
      </c>
      <c r="FRD334" s="50" t="s">
        <v>610</v>
      </c>
      <c r="FRE334" s="50" t="s">
        <v>610</v>
      </c>
      <c r="FRF334" s="50" t="s">
        <v>610</v>
      </c>
      <c r="FRG334" s="50" t="s">
        <v>610</v>
      </c>
      <c r="FRH334" s="50" t="s">
        <v>610</v>
      </c>
      <c r="FRI334" s="50" t="s">
        <v>610</v>
      </c>
      <c r="FRJ334" s="50" t="s">
        <v>610</v>
      </c>
      <c r="FRK334" s="50" t="s">
        <v>610</v>
      </c>
      <c r="FRL334" s="50" t="s">
        <v>610</v>
      </c>
      <c r="FRM334" s="50" t="s">
        <v>610</v>
      </c>
      <c r="FRN334" s="50" t="s">
        <v>610</v>
      </c>
      <c r="FRO334" s="50" t="s">
        <v>610</v>
      </c>
      <c r="FRP334" s="50" t="s">
        <v>610</v>
      </c>
      <c r="FRQ334" s="50" t="s">
        <v>610</v>
      </c>
      <c r="FRR334" s="50" t="s">
        <v>610</v>
      </c>
      <c r="FRS334" s="50" t="s">
        <v>610</v>
      </c>
      <c r="FRT334" s="50" t="s">
        <v>610</v>
      </c>
      <c r="FRU334" s="50" t="s">
        <v>610</v>
      </c>
      <c r="FRV334" s="50" t="s">
        <v>610</v>
      </c>
      <c r="FRW334" s="50" t="s">
        <v>610</v>
      </c>
      <c r="FRX334" s="50" t="s">
        <v>610</v>
      </c>
      <c r="FRY334" s="50" t="s">
        <v>610</v>
      </c>
      <c r="FRZ334" s="50" t="s">
        <v>610</v>
      </c>
      <c r="FSA334" s="50" t="s">
        <v>610</v>
      </c>
      <c r="FSB334" s="50" t="s">
        <v>610</v>
      </c>
      <c r="FSC334" s="50" t="s">
        <v>610</v>
      </c>
      <c r="FSD334" s="50" t="s">
        <v>610</v>
      </c>
      <c r="FSE334" s="50" t="s">
        <v>610</v>
      </c>
      <c r="FSF334" s="50" t="s">
        <v>610</v>
      </c>
      <c r="FSG334" s="50" t="s">
        <v>610</v>
      </c>
      <c r="FSH334" s="50" t="s">
        <v>610</v>
      </c>
      <c r="FSI334" s="50" t="s">
        <v>610</v>
      </c>
      <c r="FSJ334" s="50" t="s">
        <v>610</v>
      </c>
      <c r="FSK334" s="50" t="s">
        <v>610</v>
      </c>
      <c r="FSL334" s="50" t="s">
        <v>610</v>
      </c>
      <c r="FSM334" s="50" t="s">
        <v>610</v>
      </c>
      <c r="FSN334" s="50" t="s">
        <v>610</v>
      </c>
      <c r="FSO334" s="50" t="s">
        <v>610</v>
      </c>
      <c r="FSP334" s="50" t="s">
        <v>610</v>
      </c>
      <c r="FSQ334" s="50" t="s">
        <v>610</v>
      </c>
      <c r="FSR334" s="50" t="s">
        <v>610</v>
      </c>
      <c r="FSS334" s="50" t="s">
        <v>610</v>
      </c>
      <c r="FST334" s="50" t="s">
        <v>610</v>
      </c>
      <c r="FSU334" s="50" t="s">
        <v>610</v>
      </c>
      <c r="FSV334" s="50" t="s">
        <v>610</v>
      </c>
      <c r="FSW334" s="50" t="s">
        <v>610</v>
      </c>
      <c r="FSX334" s="50" t="s">
        <v>610</v>
      </c>
      <c r="FSY334" s="50" t="s">
        <v>610</v>
      </c>
      <c r="FSZ334" s="50" t="s">
        <v>610</v>
      </c>
      <c r="FTA334" s="50" t="s">
        <v>610</v>
      </c>
      <c r="FTB334" s="50" t="s">
        <v>610</v>
      </c>
      <c r="FTC334" s="50" t="s">
        <v>610</v>
      </c>
      <c r="FTD334" s="50" t="s">
        <v>610</v>
      </c>
      <c r="FTE334" s="50" t="s">
        <v>610</v>
      </c>
      <c r="FTF334" s="50" t="s">
        <v>610</v>
      </c>
      <c r="FTG334" s="50" t="s">
        <v>610</v>
      </c>
      <c r="FTH334" s="50" t="s">
        <v>610</v>
      </c>
      <c r="FTI334" s="50" t="s">
        <v>610</v>
      </c>
      <c r="FTJ334" s="50" t="s">
        <v>610</v>
      </c>
      <c r="FTK334" s="50" t="s">
        <v>610</v>
      </c>
      <c r="FTL334" s="50" t="s">
        <v>610</v>
      </c>
      <c r="FTM334" s="50" t="s">
        <v>610</v>
      </c>
      <c r="FTN334" s="50" t="s">
        <v>610</v>
      </c>
      <c r="FTO334" s="50" t="s">
        <v>610</v>
      </c>
      <c r="FTP334" s="50" t="s">
        <v>610</v>
      </c>
      <c r="FTQ334" s="50" t="s">
        <v>610</v>
      </c>
      <c r="FTR334" s="50" t="s">
        <v>610</v>
      </c>
      <c r="FTS334" s="50" t="s">
        <v>610</v>
      </c>
      <c r="FTT334" s="50" t="s">
        <v>610</v>
      </c>
      <c r="FTU334" s="50" t="s">
        <v>610</v>
      </c>
      <c r="FTV334" s="50" t="s">
        <v>610</v>
      </c>
      <c r="FTW334" s="50" t="s">
        <v>610</v>
      </c>
      <c r="FTX334" s="50" t="s">
        <v>610</v>
      </c>
      <c r="FTY334" s="50" t="s">
        <v>610</v>
      </c>
      <c r="FTZ334" s="50" t="s">
        <v>610</v>
      </c>
      <c r="FUA334" s="50" t="s">
        <v>610</v>
      </c>
      <c r="FUB334" s="50" t="s">
        <v>610</v>
      </c>
      <c r="FUC334" s="50" t="s">
        <v>610</v>
      </c>
      <c r="FUD334" s="50" t="s">
        <v>610</v>
      </c>
      <c r="FUE334" s="50" t="s">
        <v>610</v>
      </c>
      <c r="FUF334" s="50" t="s">
        <v>610</v>
      </c>
      <c r="FUG334" s="50" t="s">
        <v>610</v>
      </c>
      <c r="FUH334" s="50" t="s">
        <v>610</v>
      </c>
      <c r="FUI334" s="50" t="s">
        <v>610</v>
      </c>
      <c r="FUJ334" s="50" t="s">
        <v>610</v>
      </c>
      <c r="FUK334" s="50" t="s">
        <v>610</v>
      </c>
      <c r="FUL334" s="50" t="s">
        <v>610</v>
      </c>
      <c r="FUM334" s="50" t="s">
        <v>610</v>
      </c>
      <c r="FUN334" s="50" t="s">
        <v>610</v>
      </c>
      <c r="FUO334" s="50" t="s">
        <v>610</v>
      </c>
      <c r="FUP334" s="50" t="s">
        <v>610</v>
      </c>
      <c r="FUQ334" s="50" t="s">
        <v>610</v>
      </c>
      <c r="FUR334" s="50" t="s">
        <v>610</v>
      </c>
      <c r="FUS334" s="50" t="s">
        <v>610</v>
      </c>
      <c r="FUT334" s="50" t="s">
        <v>610</v>
      </c>
      <c r="FUU334" s="50" t="s">
        <v>610</v>
      </c>
      <c r="FUV334" s="50" t="s">
        <v>610</v>
      </c>
      <c r="FUW334" s="50" t="s">
        <v>610</v>
      </c>
      <c r="FUX334" s="50" t="s">
        <v>610</v>
      </c>
      <c r="FUY334" s="50" t="s">
        <v>610</v>
      </c>
      <c r="FUZ334" s="50" t="s">
        <v>610</v>
      </c>
      <c r="FVA334" s="50" t="s">
        <v>610</v>
      </c>
      <c r="FVB334" s="50" t="s">
        <v>610</v>
      </c>
      <c r="FVC334" s="50" t="s">
        <v>610</v>
      </c>
      <c r="FVD334" s="50" t="s">
        <v>610</v>
      </c>
      <c r="FVE334" s="50" t="s">
        <v>610</v>
      </c>
      <c r="FVF334" s="50" t="s">
        <v>610</v>
      </c>
      <c r="FVG334" s="50" t="s">
        <v>610</v>
      </c>
      <c r="FVH334" s="50" t="s">
        <v>610</v>
      </c>
      <c r="FVI334" s="50" t="s">
        <v>610</v>
      </c>
      <c r="FVJ334" s="50" t="s">
        <v>610</v>
      </c>
      <c r="FVK334" s="50" t="s">
        <v>610</v>
      </c>
      <c r="FVL334" s="50" t="s">
        <v>610</v>
      </c>
      <c r="FVM334" s="50" t="s">
        <v>610</v>
      </c>
      <c r="FVN334" s="50" t="s">
        <v>610</v>
      </c>
      <c r="FVO334" s="50" t="s">
        <v>610</v>
      </c>
      <c r="FVP334" s="50" t="s">
        <v>610</v>
      </c>
      <c r="FVQ334" s="50" t="s">
        <v>610</v>
      </c>
      <c r="FVR334" s="50" t="s">
        <v>610</v>
      </c>
      <c r="FVS334" s="50" t="s">
        <v>610</v>
      </c>
      <c r="FVT334" s="50" t="s">
        <v>610</v>
      </c>
      <c r="FVU334" s="50" t="s">
        <v>610</v>
      </c>
      <c r="FVV334" s="50" t="s">
        <v>610</v>
      </c>
      <c r="FVW334" s="50" t="s">
        <v>610</v>
      </c>
      <c r="FVX334" s="50" t="s">
        <v>610</v>
      </c>
      <c r="FVY334" s="50" t="s">
        <v>610</v>
      </c>
      <c r="FVZ334" s="50" t="s">
        <v>610</v>
      </c>
      <c r="FWA334" s="50" t="s">
        <v>610</v>
      </c>
      <c r="FWB334" s="50" t="s">
        <v>610</v>
      </c>
      <c r="FWC334" s="50" t="s">
        <v>610</v>
      </c>
      <c r="FWD334" s="50" t="s">
        <v>610</v>
      </c>
      <c r="FWE334" s="50" t="s">
        <v>610</v>
      </c>
      <c r="FWF334" s="50" t="s">
        <v>610</v>
      </c>
      <c r="FWG334" s="50" t="s">
        <v>610</v>
      </c>
      <c r="FWH334" s="50" t="s">
        <v>610</v>
      </c>
      <c r="FWI334" s="50" t="s">
        <v>610</v>
      </c>
      <c r="FWJ334" s="50" t="s">
        <v>610</v>
      </c>
      <c r="FWK334" s="50" t="s">
        <v>610</v>
      </c>
      <c r="FWL334" s="50" t="s">
        <v>610</v>
      </c>
      <c r="FWM334" s="50" t="s">
        <v>610</v>
      </c>
      <c r="FWN334" s="50" t="s">
        <v>610</v>
      </c>
      <c r="FWO334" s="50" t="s">
        <v>610</v>
      </c>
      <c r="FWP334" s="50" t="s">
        <v>610</v>
      </c>
      <c r="FWQ334" s="50" t="s">
        <v>610</v>
      </c>
      <c r="FWR334" s="50" t="s">
        <v>610</v>
      </c>
      <c r="FWS334" s="50" t="s">
        <v>610</v>
      </c>
      <c r="FWT334" s="50" t="s">
        <v>610</v>
      </c>
      <c r="FWU334" s="50" t="s">
        <v>610</v>
      </c>
      <c r="FWV334" s="50" t="s">
        <v>610</v>
      </c>
      <c r="FWW334" s="50" t="s">
        <v>610</v>
      </c>
      <c r="FWX334" s="50" t="s">
        <v>610</v>
      </c>
      <c r="FWY334" s="50" t="s">
        <v>610</v>
      </c>
      <c r="FWZ334" s="50" t="s">
        <v>610</v>
      </c>
      <c r="FXA334" s="50" t="s">
        <v>610</v>
      </c>
      <c r="FXB334" s="50" t="s">
        <v>610</v>
      </c>
      <c r="FXC334" s="50" t="s">
        <v>610</v>
      </c>
      <c r="FXD334" s="50" t="s">
        <v>610</v>
      </c>
      <c r="FXE334" s="50" t="s">
        <v>610</v>
      </c>
      <c r="FXF334" s="50" t="s">
        <v>610</v>
      </c>
      <c r="FXG334" s="50" t="s">
        <v>610</v>
      </c>
      <c r="FXH334" s="50" t="s">
        <v>610</v>
      </c>
      <c r="FXI334" s="50" t="s">
        <v>610</v>
      </c>
      <c r="FXJ334" s="50" t="s">
        <v>610</v>
      </c>
      <c r="FXK334" s="50" t="s">
        <v>610</v>
      </c>
      <c r="FXL334" s="50" t="s">
        <v>610</v>
      </c>
      <c r="FXM334" s="50" t="s">
        <v>610</v>
      </c>
      <c r="FXN334" s="50" t="s">
        <v>610</v>
      </c>
      <c r="FXO334" s="50" t="s">
        <v>610</v>
      </c>
      <c r="FXP334" s="50" t="s">
        <v>610</v>
      </c>
      <c r="FXQ334" s="50" t="s">
        <v>610</v>
      </c>
      <c r="FXR334" s="50" t="s">
        <v>610</v>
      </c>
      <c r="FXS334" s="50" t="s">
        <v>610</v>
      </c>
      <c r="FXT334" s="50" t="s">
        <v>610</v>
      </c>
      <c r="FXU334" s="50" t="s">
        <v>610</v>
      </c>
      <c r="FXV334" s="50" t="s">
        <v>610</v>
      </c>
      <c r="FXW334" s="50" t="s">
        <v>610</v>
      </c>
      <c r="FXX334" s="50" t="s">
        <v>610</v>
      </c>
      <c r="FXY334" s="50" t="s">
        <v>610</v>
      </c>
      <c r="FXZ334" s="50" t="s">
        <v>610</v>
      </c>
      <c r="FYA334" s="50" t="s">
        <v>610</v>
      </c>
      <c r="FYB334" s="50" t="s">
        <v>610</v>
      </c>
      <c r="FYC334" s="50" t="s">
        <v>610</v>
      </c>
      <c r="FYD334" s="50" t="s">
        <v>610</v>
      </c>
      <c r="FYE334" s="50" t="s">
        <v>610</v>
      </c>
      <c r="FYF334" s="50" t="s">
        <v>610</v>
      </c>
      <c r="FYG334" s="50" t="s">
        <v>610</v>
      </c>
      <c r="FYH334" s="50" t="s">
        <v>610</v>
      </c>
      <c r="FYI334" s="50" t="s">
        <v>610</v>
      </c>
      <c r="FYJ334" s="50" t="s">
        <v>610</v>
      </c>
      <c r="FYK334" s="50" t="s">
        <v>610</v>
      </c>
      <c r="FYL334" s="50" t="s">
        <v>610</v>
      </c>
      <c r="FYM334" s="50" t="s">
        <v>610</v>
      </c>
      <c r="FYN334" s="50" t="s">
        <v>610</v>
      </c>
      <c r="FYO334" s="50" t="s">
        <v>610</v>
      </c>
      <c r="FYP334" s="50" t="s">
        <v>610</v>
      </c>
      <c r="FYQ334" s="50" t="s">
        <v>610</v>
      </c>
      <c r="FYR334" s="50" t="s">
        <v>610</v>
      </c>
      <c r="FYS334" s="50" t="s">
        <v>610</v>
      </c>
      <c r="FYT334" s="50" t="s">
        <v>610</v>
      </c>
      <c r="FYU334" s="50" t="s">
        <v>610</v>
      </c>
      <c r="FYV334" s="50" t="s">
        <v>610</v>
      </c>
      <c r="FYW334" s="50" t="s">
        <v>610</v>
      </c>
      <c r="FYX334" s="50" t="s">
        <v>610</v>
      </c>
      <c r="FYY334" s="50" t="s">
        <v>610</v>
      </c>
      <c r="FYZ334" s="50" t="s">
        <v>610</v>
      </c>
      <c r="FZA334" s="50" t="s">
        <v>610</v>
      </c>
      <c r="FZB334" s="50" t="s">
        <v>610</v>
      </c>
      <c r="FZC334" s="50" t="s">
        <v>610</v>
      </c>
      <c r="FZD334" s="50" t="s">
        <v>610</v>
      </c>
      <c r="FZE334" s="50" t="s">
        <v>610</v>
      </c>
      <c r="FZF334" s="50" t="s">
        <v>610</v>
      </c>
      <c r="FZG334" s="50" t="s">
        <v>610</v>
      </c>
      <c r="FZH334" s="50" t="s">
        <v>610</v>
      </c>
      <c r="FZI334" s="50" t="s">
        <v>610</v>
      </c>
      <c r="FZJ334" s="50" t="s">
        <v>610</v>
      </c>
      <c r="FZK334" s="50" t="s">
        <v>610</v>
      </c>
      <c r="FZL334" s="50" t="s">
        <v>610</v>
      </c>
      <c r="FZM334" s="50" t="s">
        <v>610</v>
      </c>
      <c r="FZN334" s="50" t="s">
        <v>610</v>
      </c>
      <c r="FZO334" s="50" t="s">
        <v>610</v>
      </c>
      <c r="FZP334" s="50" t="s">
        <v>610</v>
      </c>
      <c r="FZQ334" s="50" t="s">
        <v>610</v>
      </c>
      <c r="FZR334" s="50" t="s">
        <v>610</v>
      </c>
      <c r="FZS334" s="50" t="s">
        <v>610</v>
      </c>
      <c r="FZT334" s="50" t="s">
        <v>610</v>
      </c>
      <c r="FZU334" s="50" t="s">
        <v>610</v>
      </c>
      <c r="FZV334" s="50" t="s">
        <v>610</v>
      </c>
      <c r="FZW334" s="50" t="s">
        <v>610</v>
      </c>
      <c r="FZX334" s="50" t="s">
        <v>610</v>
      </c>
      <c r="FZY334" s="50" t="s">
        <v>610</v>
      </c>
      <c r="FZZ334" s="50" t="s">
        <v>610</v>
      </c>
      <c r="GAA334" s="50" t="s">
        <v>610</v>
      </c>
      <c r="GAB334" s="50" t="s">
        <v>610</v>
      </c>
      <c r="GAC334" s="50" t="s">
        <v>610</v>
      </c>
      <c r="GAD334" s="50" t="s">
        <v>610</v>
      </c>
      <c r="GAE334" s="50" t="s">
        <v>610</v>
      </c>
      <c r="GAF334" s="50" t="s">
        <v>610</v>
      </c>
      <c r="GAG334" s="50" t="s">
        <v>610</v>
      </c>
      <c r="GAH334" s="50" t="s">
        <v>610</v>
      </c>
      <c r="GAI334" s="50" t="s">
        <v>610</v>
      </c>
      <c r="GAJ334" s="50" t="s">
        <v>610</v>
      </c>
      <c r="GAK334" s="50" t="s">
        <v>610</v>
      </c>
      <c r="GAL334" s="50" t="s">
        <v>610</v>
      </c>
      <c r="GAM334" s="50" t="s">
        <v>610</v>
      </c>
      <c r="GAN334" s="50" t="s">
        <v>610</v>
      </c>
      <c r="GAO334" s="50" t="s">
        <v>610</v>
      </c>
      <c r="GAP334" s="50" t="s">
        <v>610</v>
      </c>
      <c r="GAQ334" s="50" t="s">
        <v>610</v>
      </c>
      <c r="GAR334" s="50" t="s">
        <v>610</v>
      </c>
      <c r="GAS334" s="50" t="s">
        <v>610</v>
      </c>
      <c r="GAT334" s="50" t="s">
        <v>610</v>
      </c>
      <c r="GAU334" s="50" t="s">
        <v>610</v>
      </c>
      <c r="GAV334" s="50" t="s">
        <v>610</v>
      </c>
      <c r="GAW334" s="50" t="s">
        <v>610</v>
      </c>
      <c r="GAX334" s="50" t="s">
        <v>610</v>
      </c>
      <c r="GAY334" s="50" t="s">
        <v>610</v>
      </c>
      <c r="GAZ334" s="50" t="s">
        <v>610</v>
      </c>
      <c r="GBA334" s="50" t="s">
        <v>610</v>
      </c>
      <c r="GBB334" s="50" t="s">
        <v>610</v>
      </c>
      <c r="GBC334" s="50" t="s">
        <v>610</v>
      </c>
      <c r="GBD334" s="50" t="s">
        <v>610</v>
      </c>
      <c r="GBE334" s="50" t="s">
        <v>610</v>
      </c>
      <c r="GBF334" s="50" t="s">
        <v>610</v>
      </c>
      <c r="GBG334" s="50" t="s">
        <v>610</v>
      </c>
      <c r="GBH334" s="50" t="s">
        <v>610</v>
      </c>
      <c r="GBI334" s="50" t="s">
        <v>610</v>
      </c>
      <c r="GBJ334" s="50" t="s">
        <v>610</v>
      </c>
      <c r="GBK334" s="50" t="s">
        <v>610</v>
      </c>
      <c r="GBL334" s="50" t="s">
        <v>610</v>
      </c>
      <c r="GBM334" s="50" t="s">
        <v>610</v>
      </c>
      <c r="GBN334" s="50" t="s">
        <v>610</v>
      </c>
      <c r="GBO334" s="50" t="s">
        <v>610</v>
      </c>
      <c r="GBP334" s="50" t="s">
        <v>610</v>
      </c>
      <c r="GBQ334" s="50" t="s">
        <v>610</v>
      </c>
      <c r="GBR334" s="50" t="s">
        <v>610</v>
      </c>
      <c r="GBS334" s="50" t="s">
        <v>610</v>
      </c>
      <c r="GBT334" s="50" t="s">
        <v>610</v>
      </c>
      <c r="GBU334" s="50" t="s">
        <v>610</v>
      </c>
      <c r="GBV334" s="50" t="s">
        <v>610</v>
      </c>
      <c r="GBW334" s="50" t="s">
        <v>610</v>
      </c>
      <c r="GBX334" s="50" t="s">
        <v>610</v>
      </c>
      <c r="GBY334" s="50" t="s">
        <v>610</v>
      </c>
      <c r="GBZ334" s="50" t="s">
        <v>610</v>
      </c>
      <c r="GCA334" s="50" t="s">
        <v>610</v>
      </c>
      <c r="GCB334" s="50" t="s">
        <v>610</v>
      </c>
      <c r="GCC334" s="50" t="s">
        <v>610</v>
      </c>
      <c r="GCD334" s="50" t="s">
        <v>610</v>
      </c>
      <c r="GCE334" s="50" t="s">
        <v>610</v>
      </c>
      <c r="GCF334" s="50" t="s">
        <v>610</v>
      </c>
      <c r="GCG334" s="50" t="s">
        <v>610</v>
      </c>
      <c r="GCH334" s="50" t="s">
        <v>610</v>
      </c>
      <c r="GCI334" s="50" t="s">
        <v>610</v>
      </c>
      <c r="GCJ334" s="50" t="s">
        <v>610</v>
      </c>
      <c r="GCK334" s="50" t="s">
        <v>610</v>
      </c>
      <c r="GCL334" s="50" t="s">
        <v>610</v>
      </c>
      <c r="GCM334" s="50" t="s">
        <v>610</v>
      </c>
      <c r="GCN334" s="50" t="s">
        <v>610</v>
      </c>
      <c r="GCO334" s="50" t="s">
        <v>610</v>
      </c>
      <c r="GCP334" s="50" t="s">
        <v>610</v>
      </c>
      <c r="GCQ334" s="50" t="s">
        <v>610</v>
      </c>
      <c r="GCR334" s="50" t="s">
        <v>610</v>
      </c>
      <c r="GCS334" s="50" t="s">
        <v>610</v>
      </c>
      <c r="GCT334" s="50" t="s">
        <v>610</v>
      </c>
      <c r="GCU334" s="50" t="s">
        <v>610</v>
      </c>
      <c r="GCV334" s="50" t="s">
        <v>610</v>
      </c>
      <c r="GCW334" s="50" t="s">
        <v>610</v>
      </c>
      <c r="GCX334" s="50" t="s">
        <v>610</v>
      </c>
      <c r="GCY334" s="50" t="s">
        <v>610</v>
      </c>
      <c r="GCZ334" s="50" t="s">
        <v>610</v>
      </c>
      <c r="GDA334" s="50" t="s">
        <v>610</v>
      </c>
      <c r="GDB334" s="50" t="s">
        <v>610</v>
      </c>
      <c r="GDC334" s="50" t="s">
        <v>610</v>
      </c>
      <c r="GDD334" s="50" t="s">
        <v>610</v>
      </c>
      <c r="GDE334" s="50" t="s">
        <v>610</v>
      </c>
      <c r="GDF334" s="50" t="s">
        <v>610</v>
      </c>
      <c r="GDG334" s="50" t="s">
        <v>610</v>
      </c>
      <c r="GDH334" s="50" t="s">
        <v>610</v>
      </c>
      <c r="GDI334" s="50" t="s">
        <v>610</v>
      </c>
      <c r="GDJ334" s="50" t="s">
        <v>610</v>
      </c>
      <c r="GDK334" s="50" t="s">
        <v>610</v>
      </c>
      <c r="GDL334" s="50" t="s">
        <v>610</v>
      </c>
      <c r="GDM334" s="50" t="s">
        <v>610</v>
      </c>
      <c r="GDN334" s="50" t="s">
        <v>610</v>
      </c>
      <c r="GDO334" s="50" t="s">
        <v>610</v>
      </c>
      <c r="GDP334" s="50" t="s">
        <v>610</v>
      </c>
      <c r="GDQ334" s="50" t="s">
        <v>610</v>
      </c>
      <c r="GDR334" s="50" t="s">
        <v>610</v>
      </c>
      <c r="GDS334" s="50" t="s">
        <v>610</v>
      </c>
      <c r="GDT334" s="50" t="s">
        <v>610</v>
      </c>
      <c r="GDU334" s="50" t="s">
        <v>610</v>
      </c>
      <c r="GDV334" s="50" t="s">
        <v>610</v>
      </c>
      <c r="GDW334" s="50" t="s">
        <v>610</v>
      </c>
      <c r="GDX334" s="50" t="s">
        <v>610</v>
      </c>
      <c r="GDY334" s="50" t="s">
        <v>610</v>
      </c>
      <c r="GDZ334" s="50" t="s">
        <v>610</v>
      </c>
      <c r="GEA334" s="50" t="s">
        <v>610</v>
      </c>
      <c r="GEB334" s="50" t="s">
        <v>610</v>
      </c>
      <c r="GEC334" s="50" t="s">
        <v>610</v>
      </c>
      <c r="GED334" s="50" t="s">
        <v>610</v>
      </c>
      <c r="GEE334" s="50" t="s">
        <v>610</v>
      </c>
      <c r="GEF334" s="50" t="s">
        <v>610</v>
      </c>
      <c r="GEG334" s="50" t="s">
        <v>610</v>
      </c>
      <c r="GEH334" s="50" t="s">
        <v>610</v>
      </c>
      <c r="GEI334" s="50" t="s">
        <v>610</v>
      </c>
      <c r="GEJ334" s="50" t="s">
        <v>610</v>
      </c>
      <c r="GEK334" s="50" t="s">
        <v>610</v>
      </c>
      <c r="GEL334" s="50" t="s">
        <v>610</v>
      </c>
      <c r="GEM334" s="50" t="s">
        <v>610</v>
      </c>
      <c r="GEN334" s="50" t="s">
        <v>610</v>
      </c>
      <c r="GEO334" s="50" t="s">
        <v>610</v>
      </c>
      <c r="GEP334" s="50" t="s">
        <v>610</v>
      </c>
      <c r="GEQ334" s="50" t="s">
        <v>610</v>
      </c>
      <c r="GER334" s="50" t="s">
        <v>610</v>
      </c>
      <c r="GES334" s="50" t="s">
        <v>610</v>
      </c>
      <c r="GET334" s="50" t="s">
        <v>610</v>
      </c>
      <c r="GEU334" s="50" t="s">
        <v>610</v>
      </c>
      <c r="GEV334" s="50" t="s">
        <v>610</v>
      </c>
      <c r="GEW334" s="50" t="s">
        <v>610</v>
      </c>
      <c r="GEX334" s="50" t="s">
        <v>610</v>
      </c>
      <c r="GEY334" s="50" t="s">
        <v>610</v>
      </c>
      <c r="GEZ334" s="50" t="s">
        <v>610</v>
      </c>
      <c r="GFA334" s="50" t="s">
        <v>610</v>
      </c>
      <c r="GFB334" s="50" t="s">
        <v>610</v>
      </c>
      <c r="GFC334" s="50" t="s">
        <v>610</v>
      </c>
      <c r="GFD334" s="50" t="s">
        <v>610</v>
      </c>
      <c r="GFE334" s="50" t="s">
        <v>610</v>
      </c>
      <c r="GFF334" s="50" t="s">
        <v>610</v>
      </c>
      <c r="GFG334" s="50" t="s">
        <v>610</v>
      </c>
      <c r="GFH334" s="50" t="s">
        <v>610</v>
      </c>
      <c r="GFI334" s="50" t="s">
        <v>610</v>
      </c>
      <c r="GFJ334" s="50" t="s">
        <v>610</v>
      </c>
      <c r="GFK334" s="50" t="s">
        <v>610</v>
      </c>
      <c r="GFL334" s="50" t="s">
        <v>610</v>
      </c>
      <c r="GFM334" s="50" t="s">
        <v>610</v>
      </c>
      <c r="GFN334" s="50" t="s">
        <v>610</v>
      </c>
      <c r="GFO334" s="50" t="s">
        <v>610</v>
      </c>
      <c r="GFP334" s="50" t="s">
        <v>610</v>
      </c>
      <c r="GFQ334" s="50" t="s">
        <v>610</v>
      </c>
      <c r="GFR334" s="50" t="s">
        <v>610</v>
      </c>
      <c r="GFS334" s="50" t="s">
        <v>610</v>
      </c>
      <c r="GFT334" s="50" t="s">
        <v>610</v>
      </c>
      <c r="GFU334" s="50" t="s">
        <v>610</v>
      </c>
      <c r="GFV334" s="50" t="s">
        <v>610</v>
      </c>
      <c r="GFW334" s="50" t="s">
        <v>610</v>
      </c>
      <c r="GFX334" s="50" t="s">
        <v>610</v>
      </c>
      <c r="GFY334" s="50" t="s">
        <v>610</v>
      </c>
      <c r="GFZ334" s="50" t="s">
        <v>610</v>
      </c>
      <c r="GGA334" s="50" t="s">
        <v>610</v>
      </c>
      <c r="GGB334" s="50" t="s">
        <v>610</v>
      </c>
      <c r="GGC334" s="50" t="s">
        <v>610</v>
      </c>
      <c r="GGD334" s="50" t="s">
        <v>610</v>
      </c>
      <c r="GGE334" s="50" t="s">
        <v>610</v>
      </c>
      <c r="GGF334" s="50" t="s">
        <v>610</v>
      </c>
      <c r="GGG334" s="50" t="s">
        <v>610</v>
      </c>
      <c r="GGH334" s="50" t="s">
        <v>610</v>
      </c>
      <c r="GGI334" s="50" t="s">
        <v>610</v>
      </c>
      <c r="GGJ334" s="50" t="s">
        <v>610</v>
      </c>
      <c r="GGK334" s="50" t="s">
        <v>610</v>
      </c>
      <c r="GGL334" s="50" t="s">
        <v>610</v>
      </c>
      <c r="GGM334" s="50" t="s">
        <v>610</v>
      </c>
      <c r="GGN334" s="50" t="s">
        <v>610</v>
      </c>
      <c r="GGO334" s="50" t="s">
        <v>610</v>
      </c>
      <c r="GGP334" s="50" t="s">
        <v>610</v>
      </c>
      <c r="GGQ334" s="50" t="s">
        <v>610</v>
      </c>
      <c r="GGR334" s="50" t="s">
        <v>610</v>
      </c>
      <c r="GGS334" s="50" t="s">
        <v>610</v>
      </c>
      <c r="GGT334" s="50" t="s">
        <v>610</v>
      </c>
      <c r="GGU334" s="50" t="s">
        <v>610</v>
      </c>
      <c r="GGV334" s="50" t="s">
        <v>610</v>
      </c>
      <c r="GGW334" s="50" t="s">
        <v>610</v>
      </c>
      <c r="GGX334" s="50" t="s">
        <v>610</v>
      </c>
      <c r="GGY334" s="50" t="s">
        <v>610</v>
      </c>
      <c r="GGZ334" s="50" t="s">
        <v>610</v>
      </c>
      <c r="GHA334" s="50" t="s">
        <v>610</v>
      </c>
      <c r="GHB334" s="50" t="s">
        <v>610</v>
      </c>
      <c r="GHC334" s="50" t="s">
        <v>610</v>
      </c>
      <c r="GHD334" s="50" t="s">
        <v>610</v>
      </c>
      <c r="GHE334" s="50" t="s">
        <v>610</v>
      </c>
      <c r="GHF334" s="50" t="s">
        <v>610</v>
      </c>
      <c r="GHG334" s="50" t="s">
        <v>610</v>
      </c>
      <c r="GHH334" s="50" t="s">
        <v>610</v>
      </c>
      <c r="GHI334" s="50" t="s">
        <v>610</v>
      </c>
      <c r="GHJ334" s="50" t="s">
        <v>610</v>
      </c>
      <c r="GHK334" s="50" t="s">
        <v>610</v>
      </c>
      <c r="GHL334" s="50" t="s">
        <v>610</v>
      </c>
      <c r="GHM334" s="50" t="s">
        <v>610</v>
      </c>
      <c r="GHN334" s="50" t="s">
        <v>610</v>
      </c>
      <c r="GHO334" s="50" t="s">
        <v>610</v>
      </c>
      <c r="GHP334" s="50" t="s">
        <v>610</v>
      </c>
      <c r="GHQ334" s="50" t="s">
        <v>610</v>
      </c>
      <c r="GHR334" s="50" t="s">
        <v>610</v>
      </c>
      <c r="GHS334" s="50" t="s">
        <v>610</v>
      </c>
      <c r="GHT334" s="50" t="s">
        <v>610</v>
      </c>
      <c r="GHU334" s="50" t="s">
        <v>610</v>
      </c>
      <c r="GHV334" s="50" t="s">
        <v>610</v>
      </c>
      <c r="GHW334" s="50" t="s">
        <v>610</v>
      </c>
      <c r="GHX334" s="50" t="s">
        <v>610</v>
      </c>
      <c r="GHY334" s="50" t="s">
        <v>610</v>
      </c>
      <c r="GHZ334" s="50" t="s">
        <v>610</v>
      </c>
      <c r="GIA334" s="50" t="s">
        <v>610</v>
      </c>
      <c r="GIB334" s="50" t="s">
        <v>610</v>
      </c>
      <c r="GIC334" s="50" t="s">
        <v>610</v>
      </c>
      <c r="GID334" s="50" t="s">
        <v>610</v>
      </c>
      <c r="GIE334" s="50" t="s">
        <v>610</v>
      </c>
      <c r="GIF334" s="50" t="s">
        <v>610</v>
      </c>
      <c r="GIG334" s="50" t="s">
        <v>610</v>
      </c>
      <c r="GIH334" s="50" t="s">
        <v>610</v>
      </c>
      <c r="GII334" s="50" t="s">
        <v>610</v>
      </c>
      <c r="GIJ334" s="50" t="s">
        <v>610</v>
      </c>
      <c r="GIK334" s="50" t="s">
        <v>610</v>
      </c>
      <c r="GIL334" s="50" t="s">
        <v>610</v>
      </c>
      <c r="GIM334" s="50" t="s">
        <v>610</v>
      </c>
      <c r="GIN334" s="50" t="s">
        <v>610</v>
      </c>
      <c r="GIO334" s="50" t="s">
        <v>610</v>
      </c>
      <c r="GIP334" s="50" t="s">
        <v>610</v>
      </c>
      <c r="GIQ334" s="50" t="s">
        <v>610</v>
      </c>
      <c r="GIR334" s="50" t="s">
        <v>610</v>
      </c>
      <c r="GIS334" s="50" t="s">
        <v>610</v>
      </c>
      <c r="GIT334" s="50" t="s">
        <v>610</v>
      </c>
      <c r="GIU334" s="50" t="s">
        <v>610</v>
      </c>
      <c r="GIV334" s="50" t="s">
        <v>610</v>
      </c>
      <c r="GIW334" s="50" t="s">
        <v>610</v>
      </c>
      <c r="GIX334" s="50" t="s">
        <v>610</v>
      </c>
      <c r="GIY334" s="50" t="s">
        <v>610</v>
      </c>
      <c r="GIZ334" s="50" t="s">
        <v>610</v>
      </c>
      <c r="GJA334" s="50" t="s">
        <v>610</v>
      </c>
      <c r="GJB334" s="50" t="s">
        <v>610</v>
      </c>
      <c r="GJC334" s="50" t="s">
        <v>610</v>
      </c>
      <c r="GJD334" s="50" t="s">
        <v>610</v>
      </c>
      <c r="GJE334" s="50" t="s">
        <v>610</v>
      </c>
      <c r="GJF334" s="50" t="s">
        <v>610</v>
      </c>
      <c r="GJG334" s="50" t="s">
        <v>610</v>
      </c>
      <c r="GJH334" s="50" t="s">
        <v>610</v>
      </c>
      <c r="GJI334" s="50" t="s">
        <v>610</v>
      </c>
      <c r="GJJ334" s="50" t="s">
        <v>610</v>
      </c>
      <c r="GJK334" s="50" t="s">
        <v>610</v>
      </c>
      <c r="GJL334" s="50" t="s">
        <v>610</v>
      </c>
      <c r="GJM334" s="50" t="s">
        <v>610</v>
      </c>
      <c r="GJN334" s="50" t="s">
        <v>610</v>
      </c>
      <c r="GJO334" s="50" t="s">
        <v>610</v>
      </c>
      <c r="GJP334" s="50" t="s">
        <v>610</v>
      </c>
      <c r="GJQ334" s="50" t="s">
        <v>610</v>
      </c>
      <c r="GJR334" s="50" t="s">
        <v>610</v>
      </c>
      <c r="GJS334" s="50" t="s">
        <v>610</v>
      </c>
      <c r="GJT334" s="50" t="s">
        <v>610</v>
      </c>
      <c r="GJU334" s="50" t="s">
        <v>610</v>
      </c>
      <c r="GJV334" s="50" t="s">
        <v>610</v>
      </c>
      <c r="GJW334" s="50" t="s">
        <v>610</v>
      </c>
      <c r="GJX334" s="50" t="s">
        <v>610</v>
      </c>
      <c r="GJY334" s="50" t="s">
        <v>610</v>
      </c>
      <c r="GJZ334" s="50" t="s">
        <v>610</v>
      </c>
      <c r="GKA334" s="50" t="s">
        <v>610</v>
      </c>
      <c r="GKB334" s="50" t="s">
        <v>610</v>
      </c>
      <c r="GKC334" s="50" t="s">
        <v>610</v>
      </c>
      <c r="GKD334" s="50" t="s">
        <v>610</v>
      </c>
      <c r="GKE334" s="50" t="s">
        <v>610</v>
      </c>
      <c r="GKF334" s="50" t="s">
        <v>610</v>
      </c>
      <c r="GKG334" s="50" t="s">
        <v>610</v>
      </c>
      <c r="GKH334" s="50" t="s">
        <v>610</v>
      </c>
      <c r="GKI334" s="50" t="s">
        <v>610</v>
      </c>
      <c r="GKJ334" s="50" t="s">
        <v>610</v>
      </c>
      <c r="GKK334" s="50" t="s">
        <v>610</v>
      </c>
      <c r="GKL334" s="50" t="s">
        <v>610</v>
      </c>
      <c r="GKM334" s="50" t="s">
        <v>610</v>
      </c>
      <c r="GKN334" s="50" t="s">
        <v>610</v>
      </c>
      <c r="GKO334" s="50" t="s">
        <v>610</v>
      </c>
      <c r="GKP334" s="50" t="s">
        <v>610</v>
      </c>
      <c r="GKQ334" s="50" t="s">
        <v>610</v>
      </c>
      <c r="GKR334" s="50" t="s">
        <v>610</v>
      </c>
      <c r="GKS334" s="50" t="s">
        <v>610</v>
      </c>
      <c r="GKT334" s="50" t="s">
        <v>610</v>
      </c>
      <c r="GKU334" s="50" t="s">
        <v>610</v>
      </c>
      <c r="GKV334" s="50" t="s">
        <v>610</v>
      </c>
      <c r="GKW334" s="50" t="s">
        <v>610</v>
      </c>
      <c r="GKX334" s="50" t="s">
        <v>610</v>
      </c>
      <c r="GKY334" s="50" t="s">
        <v>610</v>
      </c>
      <c r="GKZ334" s="50" t="s">
        <v>610</v>
      </c>
      <c r="GLA334" s="50" t="s">
        <v>610</v>
      </c>
      <c r="GLB334" s="50" t="s">
        <v>610</v>
      </c>
      <c r="GLC334" s="50" t="s">
        <v>610</v>
      </c>
      <c r="GLD334" s="50" t="s">
        <v>610</v>
      </c>
      <c r="GLE334" s="50" t="s">
        <v>610</v>
      </c>
      <c r="GLF334" s="50" t="s">
        <v>610</v>
      </c>
      <c r="GLG334" s="50" t="s">
        <v>610</v>
      </c>
      <c r="GLH334" s="50" t="s">
        <v>610</v>
      </c>
      <c r="GLI334" s="50" t="s">
        <v>610</v>
      </c>
      <c r="GLJ334" s="50" t="s">
        <v>610</v>
      </c>
      <c r="GLK334" s="50" t="s">
        <v>610</v>
      </c>
      <c r="GLL334" s="50" t="s">
        <v>610</v>
      </c>
      <c r="GLM334" s="50" t="s">
        <v>610</v>
      </c>
      <c r="GLN334" s="50" t="s">
        <v>610</v>
      </c>
      <c r="GLO334" s="50" t="s">
        <v>610</v>
      </c>
      <c r="GLP334" s="50" t="s">
        <v>610</v>
      </c>
      <c r="GLQ334" s="50" t="s">
        <v>610</v>
      </c>
      <c r="GLR334" s="50" t="s">
        <v>610</v>
      </c>
      <c r="GLS334" s="50" t="s">
        <v>610</v>
      </c>
      <c r="GLT334" s="50" t="s">
        <v>610</v>
      </c>
      <c r="GLU334" s="50" t="s">
        <v>610</v>
      </c>
      <c r="GLV334" s="50" t="s">
        <v>610</v>
      </c>
      <c r="GLW334" s="50" t="s">
        <v>610</v>
      </c>
      <c r="GLX334" s="50" t="s">
        <v>610</v>
      </c>
      <c r="GLY334" s="50" t="s">
        <v>610</v>
      </c>
      <c r="GLZ334" s="50" t="s">
        <v>610</v>
      </c>
      <c r="GMA334" s="50" t="s">
        <v>610</v>
      </c>
      <c r="GMB334" s="50" t="s">
        <v>610</v>
      </c>
      <c r="GMC334" s="50" t="s">
        <v>610</v>
      </c>
      <c r="GMD334" s="50" t="s">
        <v>610</v>
      </c>
      <c r="GME334" s="50" t="s">
        <v>610</v>
      </c>
      <c r="GMF334" s="50" t="s">
        <v>610</v>
      </c>
      <c r="GMG334" s="50" t="s">
        <v>610</v>
      </c>
      <c r="GMH334" s="50" t="s">
        <v>610</v>
      </c>
      <c r="GMI334" s="50" t="s">
        <v>610</v>
      </c>
      <c r="GMJ334" s="50" t="s">
        <v>610</v>
      </c>
      <c r="GMK334" s="50" t="s">
        <v>610</v>
      </c>
      <c r="GML334" s="50" t="s">
        <v>610</v>
      </c>
      <c r="GMM334" s="50" t="s">
        <v>610</v>
      </c>
      <c r="GMN334" s="50" t="s">
        <v>610</v>
      </c>
      <c r="GMO334" s="50" t="s">
        <v>610</v>
      </c>
      <c r="GMP334" s="50" t="s">
        <v>610</v>
      </c>
      <c r="GMQ334" s="50" t="s">
        <v>610</v>
      </c>
      <c r="GMR334" s="50" t="s">
        <v>610</v>
      </c>
      <c r="GMS334" s="50" t="s">
        <v>610</v>
      </c>
      <c r="GMT334" s="50" t="s">
        <v>610</v>
      </c>
      <c r="GMU334" s="50" t="s">
        <v>610</v>
      </c>
      <c r="GMV334" s="50" t="s">
        <v>610</v>
      </c>
      <c r="GMW334" s="50" t="s">
        <v>610</v>
      </c>
      <c r="GMX334" s="50" t="s">
        <v>610</v>
      </c>
      <c r="GMY334" s="50" t="s">
        <v>610</v>
      </c>
      <c r="GMZ334" s="50" t="s">
        <v>610</v>
      </c>
      <c r="GNA334" s="50" t="s">
        <v>610</v>
      </c>
      <c r="GNB334" s="50" t="s">
        <v>610</v>
      </c>
      <c r="GNC334" s="50" t="s">
        <v>610</v>
      </c>
      <c r="GND334" s="50" t="s">
        <v>610</v>
      </c>
      <c r="GNE334" s="50" t="s">
        <v>610</v>
      </c>
      <c r="GNF334" s="50" t="s">
        <v>610</v>
      </c>
      <c r="GNG334" s="50" t="s">
        <v>610</v>
      </c>
      <c r="GNH334" s="50" t="s">
        <v>610</v>
      </c>
      <c r="GNI334" s="50" t="s">
        <v>610</v>
      </c>
      <c r="GNJ334" s="50" t="s">
        <v>610</v>
      </c>
      <c r="GNK334" s="50" t="s">
        <v>610</v>
      </c>
      <c r="GNL334" s="50" t="s">
        <v>610</v>
      </c>
      <c r="GNM334" s="50" t="s">
        <v>610</v>
      </c>
      <c r="GNN334" s="50" t="s">
        <v>610</v>
      </c>
      <c r="GNO334" s="50" t="s">
        <v>610</v>
      </c>
      <c r="GNP334" s="50" t="s">
        <v>610</v>
      </c>
      <c r="GNQ334" s="50" t="s">
        <v>610</v>
      </c>
      <c r="GNR334" s="50" t="s">
        <v>610</v>
      </c>
      <c r="GNS334" s="50" t="s">
        <v>610</v>
      </c>
      <c r="GNT334" s="50" t="s">
        <v>610</v>
      </c>
      <c r="GNU334" s="50" t="s">
        <v>610</v>
      </c>
      <c r="GNV334" s="50" t="s">
        <v>610</v>
      </c>
      <c r="GNW334" s="50" t="s">
        <v>610</v>
      </c>
      <c r="GNX334" s="50" t="s">
        <v>610</v>
      </c>
      <c r="GNY334" s="50" t="s">
        <v>610</v>
      </c>
      <c r="GNZ334" s="50" t="s">
        <v>610</v>
      </c>
      <c r="GOA334" s="50" t="s">
        <v>610</v>
      </c>
      <c r="GOB334" s="50" t="s">
        <v>610</v>
      </c>
      <c r="GOC334" s="50" t="s">
        <v>610</v>
      </c>
      <c r="GOD334" s="50" t="s">
        <v>610</v>
      </c>
      <c r="GOE334" s="50" t="s">
        <v>610</v>
      </c>
      <c r="GOF334" s="50" t="s">
        <v>610</v>
      </c>
      <c r="GOG334" s="50" t="s">
        <v>610</v>
      </c>
      <c r="GOH334" s="50" t="s">
        <v>610</v>
      </c>
      <c r="GOI334" s="50" t="s">
        <v>610</v>
      </c>
      <c r="GOJ334" s="50" t="s">
        <v>610</v>
      </c>
      <c r="GOK334" s="50" t="s">
        <v>610</v>
      </c>
      <c r="GOL334" s="50" t="s">
        <v>610</v>
      </c>
      <c r="GOM334" s="50" t="s">
        <v>610</v>
      </c>
      <c r="GON334" s="50" t="s">
        <v>610</v>
      </c>
      <c r="GOO334" s="50" t="s">
        <v>610</v>
      </c>
      <c r="GOP334" s="50" t="s">
        <v>610</v>
      </c>
      <c r="GOQ334" s="50" t="s">
        <v>610</v>
      </c>
      <c r="GOR334" s="50" t="s">
        <v>610</v>
      </c>
      <c r="GOS334" s="50" t="s">
        <v>610</v>
      </c>
      <c r="GOT334" s="50" t="s">
        <v>610</v>
      </c>
      <c r="GOU334" s="50" t="s">
        <v>610</v>
      </c>
      <c r="GOV334" s="50" t="s">
        <v>610</v>
      </c>
      <c r="GOW334" s="50" t="s">
        <v>610</v>
      </c>
      <c r="GOX334" s="50" t="s">
        <v>610</v>
      </c>
      <c r="GOY334" s="50" t="s">
        <v>610</v>
      </c>
      <c r="GOZ334" s="50" t="s">
        <v>610</v>
      </c>
      <c r="GPA334" s="50" t="s">
        <v>610</v>
      </c>
      <c r="GPB334" s="50" t="s">
        <v>610</v>
      </c>
      <c r="GPC334" s="50" t="s">
        <v>610</v>
      </c>
      <c r="GPD334" s="50" t="s">
        <v>610</v>
      </c>
      <c r="GPE334" s="50" t="s">
        <v>610</v>
      </c>
      <c r="GPF334" s="50" t="s">
        <v>610</v>
      </c>
      <c r="GPG334" s="50" t="s">
        <v>610</v>
      </c>
      <c r="GPH334" s="50" t="s">
        <v>610</v>
      </c>
      <c r="GPI334" s="50" t="s">
        <v>610</v>
      </c>
      <c r="GPJ334" s="50" t="s">
        <v>610</v>
      </c>
      <c r="GPK334" s="50" t="s">
        <v>610</v>
      </c>
      <c r="GPL334" s="50" t="s">
        <v>610</v>
      </c>
      <c r="GPM334" s="50" t="s">
        <v>610</v>
      </c>
      <c r="GPN334" s="50" t="s">
        <v>610</v>
      </c>
      <c r="GPO334" s="50" t="s">
        <v>610</v>
      </c>
      <c r="GPP334" s="50" t="s">
        <v>610</v>
      </c>
      <c r="GPQ334" s="50" t="s">
        <v>610</v>
      </c>
      <c r="GPR334" s="50" t="s">
        <v>610</v>
      </c>
      <c r="GPS334" s="50" t="s">
        <v>610</v>
      </c>
      <c r="GPT334" s="50" t="s">
        <v>610</v>
      </c>
      <c r="GPU334" s="50" t="s">
        <v>610</v>
      </c>
      <c r="GPV334" s="50" t="s">
        <v>610</v>
      </c>
      <c r="GPW334" s="50" t="s">
        <v>610</v>
      </c>
      <c r="GPX334" s="50" t="s">
        <v>610</v>
      </c>
      <c r="GPY334" s="50" t="s">
        <v>610</v>
      </c>
      <c r="GPZ334" s="50" t="s">
        <v>610</v>
      </c>
      <c r="GQA334" s="50" t="s">
        <v>610</v>
      </c>
      <c r="GQB334" s="50" t="s">
        <v>610</v>
      </c>
      <c r="GQC334" s="50" t="s">
        <v>610</v>
      </c>
      <c r="GQD334" s="50" t="s">
        <v>610</v>
      </c>
      <c r="GQE334" s="50" t="s">
        <v>610</v>
      </c>
      <c r="GQF334" s="50" t="s">
        <v>610</v>
      </c>
      <c r="GQG334" s="50" t="s">
        <v>610</v>
      </c>
      <c r="GQH334" s="50" t="s">
        <v>610</v>
      </c>
      <c r="GQI334" s="50" t="s">
        <v>610</v>
      </c>
      <c r="GQJ334" s="50" t="s">
        <v>610</v>
      </c>
      <c r="GQK334" s="50" t="s">
        <v>610</v>
      </c>
      <c r="GQL334" s="50" t="s">
        <v>610</v>
      </c>
      <c r="GQM334" s="50" t="s">
        <v>610</v>
      </c>
      <c r="GQN334" s="50" t="s">
        <v>610</v>
      </c>
      <c r="GQO334" s="50" t="s">
        <v>610</v>
      </c>
      <c r="GQP334" s="50" t="s">
        <v>610</v>
      </c>
      <c r="GQQ334" s="50" t="s">
        <v>610</v>
      </c>
      <c r="GQR334" s="50" t="s">
        <v>610</v>
      </c>
      <c r="GQS334" s="50" t="s">
        <v>610</v>
      </c>
      <c r="GQT334" s="50" t="s">
        <v>610</v>
      </c>
      <c r="GQU334" s="50" t="s">
        <v>610</v>
      </c>
      <c r="GQV334" s="50" t="s">
        <v>610</v>
      </c>
      <c r="GQW334" s="50" t="s">
        <v>610</v>
      </c>
      <c r="GQX334" s="50" t="s">
        <v>610</v>
      </c>
      <c r="GQY334" s="50" t="s">
        <v>610</v>
      </c>
      <c r="GQZ334" s="50" t="s">
        <v>610</v>
      </c>
      <c r="GRA334" s="50" t="s">
        <v>610</v>
      </c>
      <c r="GRB334" s="50" t="s">
        <v>610</v>
      </c>
      <c r="GRC334" s="50" t="s">
        <v>610</v>
      </c>
      <c r="GRD334" s="50" t="s">
        <v>610</v>
      </c>
      <c r="GRE334" s="50" t="s">
        <v>610</v>
      </c>
      <c r="GRF334" s="50" t="s">
        <v>610</v>
      </c>
      <c r="GRG334" s="50" t="s">
        <v>610</v>
      </c>
      <c r="GRH334" s="50" t="s">
        <v>610</v>
      </c>
      <c r="GRI334" s="50" t="s">
        <v>610</v>
      </c>
      <c r="GRJ334" s="50" t="s">
        <v>610</v>
      </c>
      <c r="GRK334" s="50" t="s">
        <v>610</v>
      </c>
      <c r="GRL334" s="50" t="s">
        <v>610</v>
      </c>
      <c r="GRM334" s="50" t="s">
        <v>610</v>
      </c>
      <c r="GRN334" s="50" t="s">
        <v>610</v>
      </c>
      <c r="GRO334" s="50" t="s">
        <v>610</v>
      </c>
      <c r="GRP334" s="50" t="s">
        <v>610</v>
      </c>
      <c r="GRQ334" s="50" t="s">
        <v>610</v>
      </c>
      <c r="GRR334" s="50" t="s">
        <v>610</v>
      </c>
      <c r="GRS334" s="50" t="s">
        <v>610</v>
      </c>
      <c r="GRT334" s="50" t="s">
        <v>610</v>
      </c>
      <c r="GRU334" s="50" t="s">
        <v>610</v>
      </c>
      <c r="GRV334" s="50" t="s">
        <v>610</v>
      </c>
      <c r="GRW334" s="50" t="s">
        <v>610</v>
      </c>
      <c r="GRX334" s="50" t="s">
        <v>610</v>
      </c>
      <c r="GRY334" s="50" t="s">
        <v>610</v>
      </c>
      <c r="GRZ334" s="50" t="s">
        <v>610</v>
      </c>
      <c r="GSA334" s="50" t="s">
        <v>610</v>
      </c>
      <c r="GSB334" s="50" t="s">
        <v>610</v>
      </c>
      <c r="GSC334" s="50" t="s">
        <v>610</v>
      </c>
      <c r="GSD334" s="50" t="s">
        <v>610</v>
      </c>
      <c r="GSE334" s="50" t="s">
        <v>610</v>
      </c>
      <c r="GSF334" s="50" t="s">
        <v>610</v>
      </c>
      <c r="GSG334" s="50" t="s">
        <v>610</v>
      </c>
      <c r="GSH334" s="50" t="s">
        <v>610</v>
      </c>
      <c r="GSI334" s="50" t="s">
        <v>610</v>
      </c>
      <c r="GSJ334" s="50" t="s">
        <v>610</v>
      </c>
      <c r="GSK334" s="50" t="s">
        <v>610</v>
      </c>
      <c r="GSL334" s="50" t="s">
        <v>610</v>
      </c>
      <c r="GSM334" s="50" t="s">
        <v>610</v>
      </c>
      <c r="GSN334" s="50" t="s">
        <v>610</v>
      </c>
      <c r="GSO334" s="50" t="s">
        <v>610</v>
      </c>
      <c r="GSP334" s="50" t="s">
        <v>610</v>
      </c>
      <c r="GSQ334" s="50" t="s">
        <v>610</v>
      </c>
      <c r="GSR334" s="50" t="s">
        <v>610</v>
      </c>
      <c r="GSS334" s="50" t="s">
        <v>610</v>
      </c>
      <c r="GST334" s="50" t="s">
        <v>610</v>
      </c>
      <c r="GSU334" s="50" t="s">
        <v>610</v>
      </c>
      <c r="GSV334" s="50" t="s">
        <v>610</v>
      </c>
      <c r="GSW334" s="50" t="s">
        <v>610</v>
      </c>
      <c r="GSX334" s="50" t="s">
        <v>610</v>
      </c>
      <c r="GSY334" s="50" t="s">
        <v>610</v>
      </c>
      <c r="GSZ334" s="50" t="s">
        <v>610</v>
      </c>
      <c r="GTA334" s="50" t="s">
        <v>610</v>
      </c>
      <c r="GTB334" s="50" t="s">
        <v>610</v>
      </c>
      <c r="GTC334" s="50" t="s">
        <v>610</v>
      </c>
      <c r="GTD334" s="50" t="s">
        <v>610</v>
      </c>
      <c r="GTE334" s="50" t="s">
        <v>610</v>
      </c>
      <c r="GTF334" s="50" t="s">
        <v>610</v>
      </c>
      <c r="GTG334" s="50" t="s">
        <v>610</v>
      </c>
      <c r="GTH334" s="50" t="s">
        <v>610</v>
      </c>
      <c r="GTI334" s="50" t="s">
        <v>610</v>
      </c>
      <c r="GTJ334" s="50" t="s">
        <v>610</v>
      </c>
      <c r="GTK334" s="50" t="s">
        <v>610</v>
      </c>
      <c r="GTL334" s="50" t="s">
        <v>610</v>
      </c>
      <c r="GTM334" s="50" t="s">
        <v>610</v>
      </c>
      <c r="GTN334" s="50" t="s">
        <v>610</v>
      </c>
      <c r="GTO334" s="50" t="s">
        <v>610</v>
      </c>
      <c r="GTP334" s="50" t="s">
        <v>610</v>
      </c>
      <c r="GTQ334" s="50" t="s">
        <v>610</v>
      </c>
      <c r="GTR334" s="50" t="s">
        <v>610</v>
      </c>
      <c r="GTS334" s="50" t="s">
        <v>610</v>
      </c>
      <c r="GTT334" s="50" t="s">
        <v>610</v>
      </c>
      <c r="GTU334" s="50" t="s">
        <v>610</v>
      </c>
      <c r="GTV334" s="50" t="s">
        <v>610</v>
      </c>
      <c r="GTW334" s="50" t="s">
        <v>610</v>
      </c>
      <c r="GTX334" s="50" t="s">
        <v>610</v>
      </c>
      <c r="GTY334" s="50" t="s">
        <v>610</v>
      </c>
      <c r="GTZ334" s="50" t="s">
        <v>610</v>
      </c>
      <c r="GUA334" s="50" t="s">
        <v>610</v>
      </c>
      <c r="GUB334" s="50" t="s">
        <v>610</v>
      </c>
      <c r="GUC334" s="50" t="s">
        <v>610</v>
      </c>
      <c r="GUD334" s="50" t="s">
        <v>610</v>
      </c>
      <c r="GUE334" s="50" t="s">
        <v>610</v>
      </c>
      <c r="GUF334" s="50" t="s">
        <v>610</v>
      </c>
      <c r="GUG334" s="50" t="s">
        <v>610</v>
      </c>
      <c r="GUH334" s="50" t="s">
        <v>610</v>
      </c>
      <c r="GUI334" s="50" t="s">
        <v>610</v>
      </c>
      <c r="GUJ334" s="50" t="s">
        <v>610</v>
      </c>
      <c r="GUK334" s="50" t="s">
        <v>610</v>
      </c>
      <c r="GUL334" s="50" t="s">
        <v>610</v>
      </c>
      <c r="GUM334" s="50" t="s">
        <v>610</v>
      </c>
      <c r="GUN334" s="50" t="s">
        <v>610</v>
      </c>
      <c r="GUO334" s="50" t="s">
        <v>610</v>
      </c>
      <c r="GUP334" s="50" t="s">
        <v>610</v>
      </c>
      <c r="GUQ334" s="50" t="s">
        <v>610</v>
      </c>
      <c r="GUR334" s="50" t="s">
        <v>610</v>
      </c>
      <c r="GUS334" s="50" t="s">
        <v>610</v>
      </c>
      <c r="GUT334" s="50" t="s">
        <v>610</v>
      </c>
      <c r="GUU334" s="50" t="s">
        <v>610</v>
      </c>
      <c r="GUV334" s="50" t="s">
        <v>610</v>
      </c>
      <c r="GUW334" s="50" t="s">
        <v>610</v>
      </c>
      <c r="GUX334" s="50" t="s">
        <v>610</v>
      </c>
      <c r="GUY334" s="50" t="s">
        <v>610</v>
      </c>
      <c r="GUZ334" s="50" t="s">
        <v>610</v>
      </c>
      <c r="GVA334" s="50" t="s">
        <v>610</v>
      </c>
      <c r="GVB334" s="50" t="s">
        <v>610</v>
      </c>
      <c r="GVC334" s="50" t="s">
        <v>610</v>
      </c>
      <c r="GVD334" s="50" t="s">
        <v>610</v>
      </c>
      <c r="GVE334" s="50" t="s">
        <v>610</v>
      </c>
      <c r="GVF334" s="50" t="s">
        <v>610</v>
      </c>
      <c r="GVG334" s="50" t="s">
        <v>610</v>
      </c>
      <c r="GVH334" s="50" t="s">
        <v>610</v>
      </c>
      <c r="GVI334" s="50" t="s">
        <v>610</v>
      </c>
      <c r="GVJ334" s="50" t="s">
        <v>610</v>
      </c>
      <c r="GVK334" s="50" t="s">
        <v>610</v>
      </c>
      <c r="GVL334" s="50" t="s">
        <v>610</v>
      </c>
      <c r="GVM334" s="50" t="s">
        <v>610</v>
      </c>
      <c r="GVN334" s="50" t="s">
        <v>610</v>
      </c>
      <c r="GVO334" s="50" t="s">
        <v>610</v>
      </c>
      <c r="GVP334" s="50" t="s">
        <v>610</v>
      </c>
      <c r="GVQ334" s="50" t="s">
        <v>610</v>
      </c>
      <c r="GVR334" s="50" t="s">
        <v>610</v>
      </c>
      <c r="GVS334" s="50" t="s">
        <v>610</v>
      </c>
      <c r="GVT334" s="50" t="s">
        <v>610</v>
      </c>
      <c r="GVU334" s="50" t="s">
        <v>610</v>
      </c>
      <c r="GVV334" s="50" t="s">
        <v>610</v>
      </c>
      <c r="GVW334" s="50" t="s">
        <v>610</v>
      </c>
      <c r="GVX334" s="50" t="s">
        <v>610</v>
      </c>
      <c r="GVY334" s="50" t="s">
        <v>610</v>
      </c>
      <c r="GVZ334" s="50" t="s">
        <v>610</v>
      </c>
      <c r="GWA334" s="50" t="s">
        <v>610</v>
      </c>
      <c r="GWB334" s="50" t="s">
        <v>610</v>
      </c>
      <c r="GWC334" s="50" t="s">
        <v>610</v>
      </c>
      <c r="GWD334" s="50" t="s">
        <v>610</v>
      </c>
      <c r="GWE334" s="50" t="s">
        <v>610</v>
      </c>
      <c r="GWF334" s="50" t="s">
        <v>610</v>
      </c>
      <c r="GWG334" s="50" t="s">
        <v>610</v>
      </c>
      <c r="GWH334" s="50" t="s">
        <v>610</v>
      </c>
      <c r="GWI334" s="50" t="s">
        <v>610</v>
      </c>
      <c r="GWJ334" s="50" t="s">
        <v>610</v>
      </c>
      <c r="GWK334" s="50" t="s">
        <v>610</v>
      </c>
      <c r="GWL334" s="50" t="s">
        <v>610</v>
      </c>
      <c r="GWM334" s="50" t="s">
        <v>610</v>
      </c>
      <c r="GWN334" s="50" t="s">
        <v>610</v>
      </c>
      <c r="GWO334" s="50" t="s">
        <v>610</v>
      </c>
      <c r="GWP334" s="50" t="s">
        <v>610</v>
      </c>
      <c r="GWQ334" s="50" t="s">
        <v>610</v>
      </c>
      <c r="GWR334" s="50" t="s">
        <v>610</v>
      </c>
      <c r="GWS334" s="50" t="s">
        <v>610</v>
      </c>
      <c r="GWT334" s="50" t="s">
        <v>610</v>
      </c>
      <c r="GWU334" s="50" t="s">
        <v>610</v>
      </c>
      <c r="GWV334" s="50" t="s">
        <v>610</v>
      </c>
      <c r="GWW334" s="50" t="s">
        <v>610</v>
      </c>
      <c r="GWX334" s="50" t="s">
        <v>610</v>
      </c>
      <c r="GWY334" s="50" t="s">
        <v>610</v>
      </c>
      <c r="GWZ334" s="50" t="s">
        <v>610</v>
      </c>
      <c r="GXA334" s="50" t="s">
        <v>610</v>
      </c>
      <c r="GXB334" s="50" t="s">
        <v>610</v>
      </c>
      <c r="GXC334" s="50" t="s">
        <v>610</v>
      </c>
      <c r="GXD334" s="50" t="s">
        <v>610</v>
      </c>
      <c r="GXE334" s="50" t="s">
        <v>610</v>
      </c>
      <c r="GXF334" s="50" t="s">
        <v>610</v>
      </c>
      <c r="GXG334" s="50" t="s">
        <v>610</v>
      </c>
      <c r="GXH334" s="50" t="s">
        <v>610</v>
      </c>
      <c r="GXI334" s="50" t="s">
        <v>610</v>
      </c>
      <c r="GXJ334" s="50" t="s">
        <v>610</v>
      </c>
      <c r="GXK334" s="50" t="s">
        <v>610</v>
      </c>
      <c r="GXL334" s="50" t="s">
        <v>610</v>
      </c>
      <c r="GXM334" s="50" t="s">
        <v>610</v>
      </c>
      <c r="GXN334" s="50" t="s">
        <v>610</v>
      </c>
      <c r="GXO334" s="50" t="s">
        <v>610</v>
      </c>
      <c r="GXP334" s="50" t="s">
        <v>610</v>
      </c>
      <c r="GXQ334" s="50" t="s">
        <v>610</v>
      </c>
      <c r="GXR334" s="50" t="s">
        <v>610</v>
      </c>
      <c r="GXS334" s="50" t="s">
        <v>610</v>
      </c>
      <c r="GXT334" s="50" t="s">
        <v>610</v>
      </c>
      <c r="GXU334" s="50" t="s">
        <v>610</v>
      </c>
      <c r="GXV334" s="50" t="s">
        <v>610</v>
      </c>
      <c r="GXW334" s="50" t="s">
        <v>610</v>
      </c>
      <c r="GXX334" s="50" t="s">
        <v>610</v>
      </c>
      <c r="GXY334" s="50" t="s">
        <v>610</v>
      </c>
      <c r="GXZ334" s="50" t="s">
        <v>610</v>
      </c>
      <c r="GYA334" s="50" t="s">
        <v>610</v>
      </c>
      <c r="GYB334" s="50" t="s">
        <v>610</v>
      </c>
      <c r="GYC334" s="50" t="s">
        <v>610</v>
      </c>
      <c r="GYD334" s="50" t="s">
        <v>610</v>
      </c>
      <c r="GYE334" s="50" t="s">
        <v>610</v>
      </c>
      <c r="GYF334" s="50" t="s">
        <v>610</v>
      </c>
      <c r="GYG334" s="50" t="s">
        <v>610</v>
      </c>
      <c r="GYH334" s="50" t="s">
        <v>610</v>
      </c>
      <c r="GYI334" s="50" t="s">
        <v>610</v>
      </c>
      <c r="GYJ334" s="50" t="s">
        <v>610</v>
      </c>
      <c r="GYK334" s="50" t="s">
        <v>610</v>
      </c>
      <c r="GYL334" s="50" t="s">
        <v>610</v>
      </c>
      <c r="GYM334" s="50" t="s">
        <v>610</v>
      </c>
      <c r="GYN334" s="50" t="s">
        <v>610</v>
      </c>
      <c r="GYO334" s="50" t="s">
        <v>610</v>
      </c>
      <c r="GYP334" s="50" t="s">
        <v>610</v>
      </c>
      <c r="GYQ334" s="50" t="s">
        <v>610</v>
      </c>
      <c r="GYR334" s="50" t="s">
        <v>610</v>
      </c>
      <c r="GYS334" s="50" t="s">
        <v>610</v>
      </c>
      <c r="GYT334" s="50" t="s">
        <v>610</v>
      </c>
      <c r="GYU334" s="50" t="s">
        <v>610</v>
      </c>
      <c r="GYV334" s="50" t="s">
        <v>610</v>
      </c>
      <c r="GYW334" s="50" t="s">
        <v>610</v>
      </c>
      <c r="GYX334" s="50" t="s">
        <v>610</v>
      </c>
      <c r="GYY334" s="50" t="s">
        <v>610</v>
      </c>
      <c r="GYZ334" s="50" t="s">
        <v>610</v>
      </c>
      <c r="GZA334" s="50" t="s">
        <v>610</v>
      </c>
      <c r="GZB334" s="50" t="s">
        <v>610</v>
      </c>
      <c r="GZC334" s="50" t="s">
        <v>610</v>
      </c>
      <c r="GZD334" s="50" t="s">
        <v>610</v>
      </c>
      <c r="GZE334" s="50" t="s">
        <v>610</v>
      </c>
      <c r="GZF334" s="50" t="s">
        <v>610</v>
      </c>
      <c r="GZG334" s="50" t="s">
        <v>610</v>
      </c>
      <c r="GZH334" s="50" t="s">
        <v>610</v>
      </c>
      <c r="GZI334" s="50" t="s">
        <v>610</v>
      </c>
      <c r="GZJ334" s="50" t="s">
        <v>610</v>
      </c>
      <c r="GZK334" s="50" t="s">
        <v>610</v>
      </c>
      <c r="GZL334" s="50" t="s">
        <v>610</v>
      </c>
      <c r="GZM334" s="50" t="s">
        <v>610</v>
      </c>
      <c r="GZN334" s="50" t="s">
        <v>610</v>
      </c>
      <c r="GZO334" s="50" t="s">
        <v>610</v>
      </c>
      <c r="GZP334" s="50" t="s">
        <v>610</v>
      </c>
      <c r="GZQ334" s="50" t="s">
        <v>610</v>
      </c>
      <c r="GZR334" s="50" t="s">
        <v>610</v>
      </c>
      <c r="GZS334" s="50" t="s">
        <v>610</v>
      </c>
      <c r="GZT334" s="50" t="s">
        <v>610</v>
      </c>
      <c r="GZU334" s="50" t="s">
        <v>610</v>
      </c>
      <c r="GZV334" s="50" t="s">
        <v>610</v>
      </c>
      <c r="GZW334" s="50" t="s">
        <v>610</v>
      </c>
      <c r="GZX334" s="50" t="s">
        <v>610</v>
      </c>
      <c r="GZY334" s="50" t="s">
        <v>610</v>
      </c>
      <c r="GZZ334" s="50" t="s">
        <v>610</v>
      </c>
      <c r="HAA334" s="50" t="s">
        <v>610</v>
      </c>
      <c r="HAB334" s="50" t="s">
        <v>610</v>
      </c>
      <c r="HAC334" s="50" t="s">
        <v>610</v>
      </c>
      <c r="HAD334" s="50" t="s">
        <v>610</v>
      </c>
      <c r="HAE334" s="50" t="s">
        <v>610</v>
      </c>
      <c r="HAF334" s="50" t="s">
        <v>610</v>
      </c>
      <c r="HAG334" s="50" t="s">
        <v>610</v>
      </c>
      <c r="HAH334" s="50" t="s">
        <v>610</v>
      </c>
      <c r="HAI334" s="50" t="s">
        <v>610</v>
      </c>
      <c r="HAJ334" s="50" t="s">
        <v>610</v>
      </c>
      <c r="HAK334" s="50" t="s">
        <v>610</v>
      </c>
      <c r="HAL334" s="50" t="s">
        <v>610</v>
      </c>
      <c r="HAM334" s="50" t="s">
        <v>610</v>
      </c>
      <c r="HAN334" s="50" t="s">
        <v>610</v>
      </c>
      <c r="HAO334" s="50" t="s">
        <v>610</v>
      </c>
      <c r="HAP334" s="50" t="s">
        <v>610</v>
      </c>
      <c r="HAQ334" s="50" t="s">
        <v>610</v>
      </c>
      <c r="HAR334" s="50" t="s">
        <v>610</v>
      </c>
      <c r="HAS334" s="50" t="s">
        <v>610</v>
      </c>
      <c r="HAT334" s="50" t="s">
        <v>610</v>
      </c>
      <c r="HAU334" s="50" t="s">
        <v>610</v>
      </c>
      <c r="HAV334" s="50" t="s">
        <v>610</v>
      </c>
      <c r="HAW334" s="50" t="s">
        <v>610</v>
      </c>
      <c r="HAX334" s="50" t="s">
        <v>610</v>
      </c>
      <c r="HAY334" s="50" t="s">
        <v>610</v>
      </c>
      <c r="HAZ334" s="50" t="s">
        <v>610</v>
      </c>
      <c r="HBA334" s="50" t="s">
        <v>610</v>
      </c>
      <c r="HBB334" s="50" t="s">
        <v>610</v>
      </c>
      <c r="HBC334" s="50" t="s">
        <v>610</v>
      </c>
      <c r="HBD334" s="50" t="s">
        <v>610</v>
      </c>
      <c r="HBE334" s="50" t="s">
        <v>610</v>
      </c>
      <c r="HBF334" s="50" t="s">
        <v>610</v>
      </c>
      <c r="HBG334" s="50" t="s">
        <v>610</v>
      </c>
      <c r="HBH334" s="50" t="s">
        <v>610</v>
      </c>
      <c r="HBI334" s="50" t="s">
        <v>610</v>
      </c>
      <c r="HBJ334" s="50" t="s">
        <v>610</v>
      </c>
      <c r="HBK334" s="50" t="s">
        <v>610</v>
      </c>
      <c r="HBL334" s="50" t="s">
        <v>610</v>
      </c>
      <c r="HBM334" s="50" t="s">
        <v>610</v>
      </c>
      <c r="HBN334" s="50" t="s">
        <v>610</v>
      </c>
      <c r="HBO334" s="50" t="s">
        <v>610</v>
      </c>
      <c r="HBP334" s="50" t="s">
        <v>610</v>
      </c>
      <c r="HBQ334" s="50" t="s">
        <v>610</v>
      </c>
      <c r="HBR334" s="50" t="s">
        <v>610</v>
      </c>
      <c r="HBS334" s="50" t="s">
        <v>610</v>
      </c>
      <c r="HBT334" s="50" t="s">
        <v>610</v>
      </c>
      <c r="HBU334" s="50" t="s">
        <v>610</v>
      </c>
      <c r="HBV334" s="50" t="s">
        <v>610</v>
      </c>
      <c r="HBW334" s="50" t="s">
        <v>610</v>
      </c>
      <c r="HBX334" s="50" t="s">
        <v>610</v>
      </c>
      <c r="HBY334" s="50" t="s">
        <v>610</v>
      </c>
      <c r="HBZ334" s="50" t="s">
        <v>610</v>
      </c>
      <c r="HCA334" s="50" t="s">
        <v>610</v>
      </c>
      <c r="HCB334" s="50" t="s">
        <v>610</v>
      </c>
      <c r="HCC334" s="50" t="s">
        <v>610</v>
      </c>
      <c r="HCD334" s="50" t="s">
        <v>610</v>
      </c>
      <c r="HCE334" s="50" t="s">
        <v>610</v>
      </c>
      <c r="HCF334" s="50" t="s">
        <v>610</v>
      </c>
      <c r="HCG334" s="50" t="s">
        <v>610</v>
      </c>
      <c r="HCH334" s="50" t="s">
        <v>610</v>
      </c>
      <c r="HCI334" s="50" t="s">
        <v>610</v>
      </c>
      <c r="HCJ334" s="50" t="s">
        <v>610</v>
      </c>
      <c r="HCK334" s="50" t="s">
        <v>610</v>
      </c>
      <c r="HCL334" s="50" t="s">
        <v>610</v>
      </c>
      <c r="HCM334" s="50" t="s">
        <v>610</v>
      </c>
      <c r="HCN334" s="50" t="s">
        <v>610</v>
      </c>
      <c r="HCO334" s="50" t="s">
        <v>610</v>
      </c>
      <c r="HCP334" s="50" t="s">
        <v>610</v>
      </c>
      <c r="HCQ334" s="50" t="s">
        <v>610</v>
      </c>
      <c r="HCR334" s="50" t="s">
        <v>610</v>
      </c>
      <c r="HCS334" s="50" t="s">
        <v>610</v>
      </c>
      <c r="HCT334" s="50" t="s">
        <v>610</v>
      </c>
      <c r="HCU334" s="50" t="s">
        <v>610</v>
      </c>
      <c r="HCV334" s="50" t="s">
        <v>610</v>
      </c>
      <c r="HCW334" s="50" t="s">
        <v>610</v>
      </c>
      <c r="HCX334" s="50" t="s">
        <v>610</v>
      </c>
      <c r="HCY334" s="50" t="s">
        <v>610</v>
      </c>
      <c r="HCZ334" s="50" t="s">
        <v>610</v>
      </c>
      <c r="HDA334" s="50" t="s">
        <v>610</v>
      </c>
      <c r="HDB334" s="50" t="s">
        <v>610</v>
      </c>
      <c r="HDC334" s="50" t="s">
        <v>610</v>
      </c>
      <c r="HDD334" s="50" t="s">
        <v>610</v>
      </c>
      <c r="HDE334" s="50" t="s">
        <v>610</v>
      </c>
      <c r="HDF334" s="50" t="s">
        <v>610</v>
      </c>
      <c r="HDG334" s="50" t="s">
        <v>610</v>
      </c>
      <c r="HDH334" s="50" t="s">
        <v>610</v>
      </c>
      <c r="HDI334" s="50" t="s">
        <v>610</v>
      </c>
      <c r="HDJ334" s="50" t="s">
        <v>610</v>
      </c>
      <c r="HDK334" s="50" t="s">
        <v>610</v>
      </c>
      <c r="HDL334" s="50" t="s">
        <v>610</v>
      </c>
      <c r="HDM334" s="50" t="s">
        <v>610</v>
      </c>
      <c r="HDN334" s="50" t="s">
        <v>610</v>
      </c>
      <c r="HDO334" s="50" t="s">
        <v>610</v>
      </c>
      <c r="HDP334" s="50" t="s">
        <v>610</v>
      </c>
      <c r="HDQ334" s="50" t="s">
        <v>610</v>
      </c>
      <c r="HDR334" s="50" t="s">
        <v>610</v>
      </c>
      <c r="HDS334" s="50" t="s">
        <v>610</v>
      </c>
      <c r="HDT334" s="50" t="s">
        <v>610</v>
      </c>
      <c r="HDU334" s="50" t="s">
        <v>610</v>
      </c>
      <c r="HDV334" s="50" t="s">
        <v>610</v>
      </c>
      <c r="HDW334" s="50" t="s">
        <v>610</v>
      </c>
      <c r="HDX334" s="50" t="s">
        <v>610</v>
      </c>
      <c r="HDY334" s="50" t="s">
        <v>610</v>
      </c>
      <c r="HDZ334" s="50" t="s">
        <v>610</v>
      </c>
      <c r="HEA334" s="50" t="s">
        <v>610</v>
      </c>
      <c r="HEB334" s="50" t="s">
        <v>610</v>
      </c>
      <c r="HEC334" s="50" t="s">
        <v>610</v>
      </c>
      <c r="HED334" s="50" t="s">
        <v>610</v>
      </c>
      <c r="HEE334" s="50" t="s">
        <v>610</v>
      </c>
      <c r="HEF334" s="50" t="s">
        <v>610</v>
      </c>
      <c r="HEG334" s="50" t="s">
        <v>610</v>
      </c>
      <c r="HEH334" s="50" t="s">
        <v>610</v>
      </c>
      <c r="HEI334" s="50" t="s">
        <v>610</v>
      </c>
      <c r="HEJ334" s="50" t="s">
        <v>610</v>
      </c>
      <c r="HEK334" s="50" t="s">
        <v>610</v>
      </c>
      <c r="HEL334" s="50" t="s">
        <v>610</v>
      </c>
      <c r="HEM334" s="50" t="s">
        <v>610</v>
      </c>
      <c r="HEN334" s="50" t="s">
        <v>610</v>
      </c>
      <c r="HEO334" s="50" t="s">
        <v>610</v>
      </c>
      <c r="HEP334" s="50" t="s">
        <v>610</v>
      </c>
      <c r="HEQ334" s="50" t="s">
        <v>610</v>
      </c>
      <c r="HER334" s="50" t="s">
        <v>610</v>
      </c>
      <c r="HES334" s="50" t="s">
        <v>610</v>
      </c>
      <c r="HET334" s="50" t="s">
        <v>610</v>
      </c>
      <c r="HEU334" s="50" t="s">
        <v>610</v>
      </c>
      <c r="HEV334" s="50" t="s">
        <v>610</v>
      </c>
      <c r="HEW334" s="50" t="s">
        <v>610</v>
      </c>
      <c r="HEX334" s="50" t="s">
        <v>610</v>
      </c>
      <c r="HEY334" s="50" t="s">
        <v>610</v>
      </c>
      <c r="HEZ334" s="50" t="s">
        <v>610</v>
      </c>
      <c r="HFA334" s="50" t="s">
        <v>610</v>
      </c>
      <c r="HFB334" s="50" t="s">
        <v>610</v>
      </c>
      <c r="HFC334" s="50" t="s">
        <v>610</v>
      </c>
      <c r="HFD334" s="50" t="s">
        <v>610</v>
      </c>
      <c r="HFE334" s="50" t="s">
        <v>610</v>
      </c>
      <c r="HFF334" s="50" t="s">
        <v>610</v>
      </c>
      <c r="HFG334" s="50" t="s">
        <v>610</v>
      </c>
      <c r="HFH334" s="50" t="s">
        <v>610</v>
      </c>
      <c r="HFI334" s="50" t="s">
        <v>610</v>
      </c>
      <c r="HFJ334" s="50" t="s">
        <v>610</v>
      </c>
      <c r="HFK334" s="50" t="s">
        <v>610</v>
      </c>
      <c r="HFL334" s="50" t="s">
        <v>610</v>
      </c>
      <c r="HFM334" s="50" t="s">
        <v>610</v>
      </c>
      <c r="HFN334" s="50" t="s">
        <v>610</v>
      </c>
      <c r="HFO334" s="50" t="s">
        <v>610</v>
      </c>
      <c r="HFP334" s="50" t="s">
        <v>610</v>
      </c>
      <c r="HFQ334" s="50" t="s">
        <v>610</v>
      </c>
      <c r="HFR334" s="50" t="s">
        <v>610</v>
      </c>
      <c r="HFS334" s="50" t="s">
        <v>610</v>
      </c>
      <c r="HFT334" s="50" t="s">
        <v>610</v>
      </c>
      <c r="HFU334" s="50" t="s">
        <v>610</v>
      </c>
      <c r="HFV334" s="50" t="s">
        <v>610</v>
      </c>
      <c r="HFW334" s="50" t="s">
        <v>610</v>
      </c>
      <c r="HFX334" s="50" t="s">
        <v>610</v>
      </c>
      <c r="HFY334" s="50" t="s">
        <v>610</v>
      </c>
      <c r="HFZ334" s="50" t="s">
        <v>610</v>
      </c>
      <c r="HGA334" s="50" t="s">
        <v>610</v>
      </c>
      <c r="HGB334" s="50" t="s">
        <v>610</v>
      </c>
      <c r="HGC334" s="50" t="s">
        <v>610</v>
      </c>
      <c r="HGD334" s="50" t="s">
        <v>610</v>
      </c>
      <c r="HGE334" s="50" t="s">
        <v>610</v>
      </c>
      <c r="HGF334" s="50" t="s">
        <v>610</v>
      </c>
      <c r="HGG334" s="50" t="s">
        <v>610</v>
      </c>
      <c r="HGH334" s="50" t="s">
        <v>610</v>
      </c>
      <c r="HGI334" s="50" t="s">
        <v>610</v>
      </c>
      <c r="HGJ334" s="50" t="s">
        <v>610</v>
      </c>
      <c r="HGK334" s="50" t="s">
        <v>610</v>
      </c>
      <c r="HGL334" s="50" t="s">
        <v>610</v>
      </c>
      <c r="HGM334" s="50" t="s">
        <v>610</v>
      </c>
      <c r="HGN334" s="50" t="s">
        <v>610</v>
      </c>
      <c r="HGO334" s="50" t="s">
        <v>610</v>
      </c>
      <c r="HGP334" s="50" t="s">
        <v>610</v>
      </c>
      <c r="HGQ334" s="50" t="s">
        <v>610</v>
      </c>
      <c r="HGR334" s="50" t="s">
        <v>610</v>
      </c>
      <c r="HGS334" s="50" t="s">
        <v>610</v>
      </c>
      <c r="HGT334" s="50" t="s">
        <v>610</v>
      </c>
      <c r="HGU334" s="50" t="s">
        <v>610</v>
      </c>
      <c r="HGV334" s="50" t="s">
        <v>610</v>
      </c>
      <c r="HGW334" s="50" t="s">
        <v>610</v>
      </c>
      <c r="HGX334" s="50" t="s">
        <v>610</v>
      </c>
      <c r="HGY334" s="50" t="s">
        <v>610</v>
      </c>
      <c r="HGZ334" s="50" t="s">
        <v>610</v>
      </c>
      <c r="HHA334" s="50" t="s">
        <v>610</v>
      </c>
      <c r="HHB334" s="50" t="s">
        <v>610</v>
      </c>
      <c r="HHC334" s="50" t="s">
        <v>610</v>
      </c>
      <c r="HHD334" s="50" t="s">
        <v>610</v>
      </c>
      <c r="HHE334" s="50" t="s">
        <v>610</v>
      </c>
      <c r="HHF334" s="50" t="s">
        <v>610</v>
      </c>
      <c r="HHG334" s="50" t="s">
        <v>610</v>
      </c>
      <c r="HHH334" s="50" t="s">
        <v>610</v>
      </c>
      <c r="HHI334" s="50" t="s">
        <v>610</v>
      </c>
      <c r="HHJ334" s="50" t="s">
        <v>610</v>
      </c>
      <c r="HHK334" s="50" t="s">
        <v>610</v>
      </c>
      <c r="HHL334" s="50" t="s">
        <v>610</v>
      </c>
      <c r="HHM334" s="50" t="s">
        <v>610</v>
      </c>
      <c r="HHN334" s="50" t="s">
        <v>610</v>
      </c>
      <c r="HHO334" s="50" t="s">
        <v>610</v>
      </c>
      <c r="HHP334" s="50" t="s">
        <v>610</v>
      </c>
      <c r="HHQ334" s="50" t="s">
        <v>610</v>
      </c>
      <c r="HHR334" s="50" t="s">
        <v>610</v>
      </c>
      <c r="HHS334" s="50" t="s">
        <v>610</v>
      </c>
      <c r="HHT334" s="50" t="s">
        <v>610</v>
      </c>
      <c r="HHU334" s="50" t="s">
        <v>610</v>
      </c>
      <c r="HHV334" s="50" t="s">
        <v>610</v>
      </c>
      <c r="HHW334" s="50" t="s">
        <v>610</v>
      </c>
      <c r="HHX334" s="50" t="s">
        <v>610</v>
      </c>
      <c r="HHY334" s="50" t="s">
        <v>610</v>
      </c>
      <c r="HHZ334" s="50" t="s">
        <v>610</v>
      </c>
      <c r="HIA334" s="50" t="s">
        <v>610</v>
      </c>
      <c r="HIB334" s="50" t="s">
        <v>610</v>
      </c>
      <c r="HIC334" s="50" t="s">
        <v>610</v>
      </c>
      <c r="HID334" s="50" t="s">
        <v>610</v>
      </c>
      <c r="HIE334" s="50" t="s">
        <v>610</v>
      </c>
      <c r="HIF334" s="50" t="s">
        <v>610</v>
      </c>
      <c r="HIG334" s="50" t="s">
        <v>610</v>
      </c>
      <c r="HIH334" s="50" t="s">
        <v>610</v>
      </c>
      <c r="HII334" s="50" t="s">
        <v>610</v>
      </c>
      <c r="HIJ334" s="50" t="s">
        <v>610</v>
      </c>
      <c r="HIK334" s="50" t="s">
        <v>610</v>
      </c>
      <c r="HIL334" s="50" t="s">
        <v>610</v>
      </c>
      <c r="HIM334" s="50" t="s">
        <v>610</v>
      </c>
      <c r="HIN334" s="50" t="s">
        <v>610</v>
      </c>
      <c r="HIO334" s="50" t="s">
        <v>610</v>
      </c>
      <c r="HIP334" s="50" t="s">
        <v>610</v>
      </c>
      <c r="HIQ334" s="50" t="s">
        <v>610</v>
      </c>
      <c r="HIR334" s="50" t="s">
        <v>610</v>
      </c>
      <c r="HIS334" s="50" t="s">
        <v>610</v>
      </c>
      <c r="HIT334" s="50" t="s">
        <v>610</v>
      </c>
      <c r="HIU334" s="50" t="s">
        <v>610</v>
      </c>
      <c r="HIV334" s="50" t="s">
        <v>610</v>
      </c>
      <c r="HIW334" s="50" t="s">
        <v>610</v>
      </c>
      <c r="HIX334" s="50" t="s">
        <v>610</v>
      </c>
      <c r="HIY334" s="50" t="s">
        <v>610</v>
      </c>
      <c r="HIZ334" s="50" t="s">
        <v>610</v>
      </c>
      <c r="HJA334" s="50" t="s">
        <v>610</v>
      </c>
      <c r="HJB334" s="50" t="s">
        <v>610</v>
      </c>
      <c r="HJC334" s="50" t="s">
        <v>610</v>
      </c>
      <c r="HJD334" s="50" t="s">
        <v>610</v>
      </c>
      <c r="HJE334" s="50" t="s">
        <v>610</v>
      </c>
      <c r="HJF334" s="50" t="s">
        <v>610</v>
      </c>
      <c r="HJG334" s="50" t="s">
        <v>610</v>
      </c>
      <c r="HJH334" s="50" t="s">
        <v>610</v>
      </c>
      <c r="HJI334" s="50" t="s">
        <v>610</v>
      </c>
      <c r="HJJ334" s="50" t="s">
        <v>610</v>
      </c>
      <c r="HJK334" s="50" t="s">
        <v>610</v>
      </c>
      <c r="HJL334" s="50" t="s">
        <v>610</v>
      </c>
      <c r="HJM334" s="50" t="s">
        <v>610</v>
      </c>
      <c r="HJN334" s="50" t="s">
        <v>610</v>
      </c>
      <c r="HJO334" s="50" t="s">
        <v>610</v>
      </c>
      <c r="HJP334" s="50" t="s">
        <v>610</v>
      </c>
      <c r="HJQ334" s="50" t="s">
        <v>610</v>
      </c>
      <c r="HJR334" s="50" t="s">
        <v>610</v>
      </c>
      <c r="HJS334" s="50" t="s">
        <v>610</v>
      </c>
      <c r="HJT334" s="50" t="s">
        <v>610</v>
      </c>
      <c r="HJU334" s="50" t="s">
        <v>610</v>
      </c>
      <c r="HJV334" s="50" t="s">
        <v>610</v>
      </c>
      <c r="HJW334" s="50" t="s">
        <v>610</v>
      </c>
      <c r="HJX334" s="50" t="s">
        <v>610</v>
      </c>
      <c r="HJY334" s="50" t="s">
        <v>610</v>
      </c>
      <c r="HJZ334" s="50" t="s">
        <v>610</v>
      </c>
      <c r="HKA334" s="50" t="s">
        <v>610</v>
      </c>
      <c r="HKB334" s="50" t="s">
        <v>610</v>
      </c>
      <c r="HKC334" s="50" t="s">
        <v>610</v>
      </c>
      <c r="HKD334" s="50" t="s">
        <v>610</v>
      </c>
      <c r="HKE334" s="50" t="s">
        <v>610</v>
      </c>
      <c r="HKF334" s="50" t="s">
        <v>610</v>
      </c>
      <c r="HKG334" s="50" t="s">
        <v>610</v>
      </c>
      <c r="HKH334" s="50" t="s">
        <v>610</v>
      </c>
      <c r="HKI334" s="50" t="s">
        <v>610</v>
      </c>
      <c r="HKJ334" s="50" t="s">
        <v>610</v>
      </c>
      <c r="HKK334" s="50" t="s">
        <v>610</v>
      </c>
      <c r="HKL334" s="50" t="s">
        <v>610</v>
      </c>
      <c r="HKM334" s="50" t="s">
        <v>610</v>
      </c>
      <c r="HKN334" s="50" t="s">
        <v>610</v>
      </c>
      <c r="HKO334" s="50" t="s">
        <v>610</v>
      </c>
      <c r="HKP334" s="50" t="s">
        <v>610</v>
      </c>
      <c r="HKQ334" s="50" t="s">
        <v>610</v>
      </c>
      <c r="HKR334" s="50" t="s">
        <v>610</v>
      </c>
      <c r="HKS334" s="50" t="s">
        <v>610</v>
      </c>
      <c r="HKT334" s="50" t="s">
        <v>610</v>
      </c>
      <c r="HKU334" s="50" t="s">
        <v>610</v>
      </c>
      <c r="HKV334" s="50" t="s">
        <v>610</v>
      </c>
      <c r="HKW334" s="50" t="s">
        <v>610</v>
      </c>
      <c r="HKX334" s="50" t="s">
        <v>610</v>
      </c>
      <c r="HKY334" s="50" t="s">
        <v>610</v>
      </c>
      <c r="HKZ334" s="50" t="s">
        <v>610</v>
      </c>
      <c r="HLA334" s="50" t="s">
        <v>610</v>
      </c>
      <c r="HLB334" s="50" t="s">
        <v>610</v>
      </c>
      <c r="HLC334" s="50" t="s">
        <v>610</v>
      </c>
      <c r="HLD334" s="50" t="s">
        <v>610</v>
      </c>
      <c r="HLE334" s="50" t="s">
        <v>610</v>
      </c>
      <c r="HLF334" s="50" t="s">
        <v>610</v>
      </c>
      <c r="HLG334" s="50" t="s">
        <v>610</v>
      </c>
      <c r="HLH334" s="50" t="s">
        <v>610</v>
      </c>
      <c r="HLI334" s="50" t="s">
        <v>610</v>
      </c>
      <c r="HLJ334" s="50" t="s">
        <v>610</v>
      </c>
      <c r="HLK334" s="50" t="s">
        <v>610</v>
      </c>
      <c r="HLL334" s="50" t="s">
        <v>610</v>
      </c>
      <c r="HLM334" s="50" t="s">
        <v>610</v>
      </c>
      <c r="HLN334" s="50" t="s">
        <v>610</v>
      </c>
      <c r="HLO334" s="50" t="s">
        <v>610</v>
      </c>
      <c r="HLP334" s="50" t="s">
        <v>610</v>
      </c>
      <c r="HLQ334" s="50" t="s">
        <v>610</v>
      </c>
      <c r="HLR334" s="50" t="s">
        <v>610</v>
      </c>
      <c r="HLS334" s="50" t="s">
        <v>610</v>
      </c>
      <c r="HLT334" s="50" t="s">
        <v>610</v>
      </c>
      <c r="HLU334" s="50" t="s">
        <v>610</v>
      </c>
      <c r="HLV334" s="50" t="s">
        <v>610</v>
      </c>
      <c r="HLW334" s="50" t="s">
        <v>610</v>
      </c>
      <c r="HLX334" s="50" t="s">
        <v>610</v>
      </c>
      <c r="HLY334" s="50" t="s">
        <v>610</v>
      </c>
      <c r="HLZ334" s="50" t="s">
        <v>610</v>
      </c>
      <c r="HMA334" s="50" t="s">
        <v>610</v>
      </c>
      <c r="HMB334" s="50" t="s">
        <v>610</v>
      </c>
      <c r="HMC334" s="50" t="s">
        <v>610</v>
      </c>
      <c r="HMD334" s="50" t="s">
        <v>610</v>
      </c>
      <c r="HME334" s="50" t="s">
        <v>610</v>
      </c>
      <c r="HMF334" s="50" t="s">
        <v>610</v>
      </c>
      <c r="HMG334" s="50" t="s">
        <v>610</v>
      </c>
      <c r="HMH334" s="50" t="s">
        <v>610</v>
      </c>
      <c r="HMI334" s="50" t="s">
        <v>610</v>
      </c>
      <c r="HMJ334" s="50" t="s">
        <v>610</v>
      </c>
      <c r="HMK334" s="50" t="s">
        <v>610</v>
      </c>
      <c r="HML334" s="50" t="s">
        <v>610</v>
      </c>
      <c r="HMM334" s="50" t="s">
        <v>610</v>
      </c>
      <c r="HMN334" s="50" t="s">
        <v>610</v>
      </c>
      <c r="HMO334" s="50" t="s">
        <v>610</v>
      </c>
      <c r="HMP334" s="50" t="s">
        <v>610</v>
      </c>
      <c r="HMQ334" s="50" t="s">
        <v>610</v>
      </c>
      <c r="HMR334" s="50" t="s">
        <v>610</v>
      </c>
      <c r="HMS334" s="50" t="s">
        <v>610</v>
      </c>
      <c r="HMT334" s="50" t="s">
        <v>610</v>
      </c>
      <c r="HMU334" s="50" t="s">
        <v>610</v>
      </c>
      <c r="HMV334" s="50" t="s">
        <v>610</v>
      </c>
      <c r="HMW334" s="50" t="s">
        <v>610</v>
      </c>
      <c r="HMX334" s="50" t="s">
        <v>610</v>
      </c>
      <c r="HMY334" s="50" t="s">
        <v>610</v>
      </c>
      <c r="HMZ334" s="50" t="s">
        <v>610</v>
      </c>
      <c r="HNA334" s="50" t="s">
        <v>610</v>
      </c>
      <c r="HNB334" s="50" t="s">
        <v>610</v>
      </c>
      <c r="HNC334" s="50" t="s">
        <v>610</v>
      </c>
      <c r="HND334" s="50" t="s">
        <v>610</v>
      </c>
      <c r="HNE334" s="50" t="s">
        <v>610</v>
      </c>
      <c r="HNF334" s="50" t="s">
        <v>610</v>
      </c>
      <c r="HNG334" s="50" t="s">
        <v>610</v>
      </c>
      <c r="HNH334" s="50" t="s">
        <v>610</v>
      </c>
      <c r="HNI334" s="50" t="s">
        <v>610</v>
      </c>
      <c r="HNJ334" s="50" t="s">
        <v>610</v>
      </c>
      <c r="HNK334" s="50" t="s">
        <v>610</v>
      </c>
      <c r="HNL334" s="50" t="s">
        <v>610</v>
      </c>
      <c r="HNM334" s="50" t="s">
        <v>610</v>
      </c>
      <c r="HNN334" s="50" t="s">
        <v>610</v>
      </c>
      <c r="HNO334" s="50" t="s">
        <v>610</v>
      </c>
      <c r="HNP334" s="50" t="s">
        <v>610</v>
      </c>
      <c r="HNQ334" s="50" t="s">
        <v>610</v>
      </c>
      <c r="HNR334" s="50" t="s">
        <v>610</v>
      </c>
      <c r="HNS334" s="50" t="s">
        <v>610</v>
      </c>
      <c r="HNT334" s="50" t="s">
        <v>610</v>
      </c>
      <c r="HNU334" s="50" t="s">
        <v>610</v>
      </c>
      <c r="HNV334" s="50" t="s">
        <v>610</v>
      </c>
      <c r="HNW334" s="50" t="s">
        <v>610</v>
      </c>
      <c r="HNX334" s="50" t="s">
        <v>610</v>
      </c>
      <c r="HNY334" s="50" t="s">
        <v>610</v>
      </c>
      <c r="HNZ334" s="50" t="s">
        <v>610</v>
      </c>
      <c r="HOA334" s="50" t="s">
        <v>610</v>
      </c>
      <c r="HOB334" s="50" t="s">
        <v>610</v>
      </c>
      <c r="HOC334" s="50" t="s">
        <v>610</v>
      </c>
      <c r="HOD334" s="50" t="s">
        <v>610</v>
      </c>
      <c r="HOE334" s="50" t="s">
        <v>610</v>
      </c>
      <c r="HOF334" s="50" t="s">
        <v>610</v>
      </c>
      <c r="HOG334" s="50" t="s">
        <v>610</v>
      </c>
      <c r="HOH334" s="50" t="s">
        <v>610</v>
      </c>
      <c r="HOI334" s="50" t="s">
        <v>610</v>
      </c>
      <c r="HOJ334" s="50" t="s">
        <v>610</v>
      </c>
      <c r="HOK334" s="50" t="s">
        <v>610</v>
      </c>
      <c r="HOL334" s="50" t="s">
        <v>610</v>
      </c>
      <c r="HOM334" s="50" t="s">
        <v>610</v>
      </c>
      <c r="HON334" s="50" t="s">
        <v>610</v>
      </c>
      <c r="HOO334" s="50" t="s">
        <v>610</v>
      </c>
      <c r="HOP334" s="50" t="s">
        <v>610</v>
      </c>
      <c r="HOQ334" s="50" t="s">
        <v>610</v>
      </c>
      <c r="HOR334" s="50" t="s">
        <v>610</v>
      </c>
      <c r="HOS334" s="50" t="s">
        <v>610</v>
      </c>
      <c r="HOT334" s="50" t="s">
        <v>610</v>
      </c>
      <c r="HOU334" s="50" t="s">
        <v>610</v>
      </c>
      <c r="HOV334" s="50" t="s">
        <v>610</v>
      </c>
      <c r="HOW334" s="50" t="s">
        <v>610</v>
      </c>
      <c r="HOX334" s="50" t="s">
        <v>610</v>
      </c>
      <c r="HOY334" s="50" t="s">
        <v>610</v>
      </c>
      <c r="HOZ334" s="50" t="s">
        <v>610</v>
      </c>
      <c r="HPA334" s="50" t="s">
        <v>610</v>
      </c>
      <c r="HPB334" s="50" t="s">
        <v>610</v>
      </c>
      <c r="HPC334" s="50" t="s">
        <v>610</v>
      </c>
      <c r="HPD334" s="50" t="s">
        <v>610</v>
      </c>
      <c r="HPE334" s="50" t="s">
        <v>610</v>
      </c>
      <c r="HPF334" s="50" t="s">
        <v>610</v>
      </c>
      <c r="HPG334" s="50" t="s">
        <v>610</v>
      </c>
      <c r="HPH334" s="50" t="s">
        <v>610</v>
      </c>
      <c r="HPI334" s="50" t="s">
        <v>610</v>
      </c>
      <c r="HPJ334" s="50" t="s">
        <v>610</v>
      </c>
      <c r="HPK334" s="50" t="s">
        <v>610</v>
      </c>
      <c r="HPL334" s="50" t="s">
        <v>610</v>
      </c>
      <c r="HPM334" s="50" t="s">
        <v>610</v>
      </c>
      <c r="HPN334" s="50" t="s">
        <v>610</v>
      </c>
      <c r="HPO334" s="50" t="s">
        <v>610</v>
      </c>
      <c r="HPP334" s="50" t="s">
        <v>610</v>
      </c>
      <c r="HPQ334" s="50" t="s">
        <v>610</v>
      </c>
      <c r="HPR334" s="50" t="s">
        <v>610</v>
      </c>
      <c r="HPS334" s="50" t="s">
        <v>610</v>
      </c>
      <c r="HPT334" s="50" t="s">
        <v>610</v>
      </c>
      <c r="HPU334" s="50" t="s">
        <v>610</v>
      </c>
      <c r="HPV334" s="50" t="s">
        <v>610</v>
      </c>
      <c r="HPW334" s="50" t="s">
        <v>610</v>
      </c>
      <c r="HPX334" s="50" t="s">
        <v>610</v>
      </c>
      <c r="HPY334" s="50" t="s">
        <v>610</v>
      </c>
      <c r="HPZ334" s="50" t="s">
        <v>610</v>
      </c>
      <c r="HQA334" s="50" t="s">
        <v>610</v>
      </c>
      <c r="HQB334" s="50" t="s">
        <v>610</v>
      </c>
      <c r="HQC334" s="50" t="s">
        <v>610</v>
      </c>
      <c r="HQD334" s="50" t="s">
        <v>610</v>
      </c>
      <c r="HQE334" s="50" t="s">
        <v>610</v>
      </c>
      <c r="HQF334" s="50" t="s">
        <v>610</v>
      </c>
      <c r="HQG334" s="50" t="s">
        <v>610</v>
      </c>
      <c r="HQH334" s="50" t="s">
        <v>610</v>
      </c>
      <c r="HQI334" s="50" t="s">
        <v>610</v>
      </c>
      <c r="HQJ334" s="50" t="s">
        <v>610</v>
      </c>
      <c r="HQK334" s="50" t="s">
        <v>610</v>
      </c>
      <c r="HQL334" s="50" t="s">
        <v>610</v>
      </c>
      <c r="HQM334" s="50" t="s">
        <v>610</v>
      </c>
      <c r="HQN334" s="50" t="s">
        <v>610</v>
      </c>
      <c r="HQO334" s="50" t="s">
        <v>610</v>
      </c>
      <c r="HQP334" s="50" t="s">
        <v>610</v>
      </c>
      <c r="HQQ334" s="50" t="s">
        <v>610</v>
      </c>
      <c r="HQR334" s="50" t="s">
        <v>610</v>
      </c>
      <c r="HQS334" s="50" t="s">
        <v>610</v>
      </c>
      <c r="HQT334" s="50" t="s">
        <v>610</v>
      </c>
      <c r="HQU334" s="50" t="s">
        <v>610</v>
      </c>
      <c r="HQV334" s="50" t="s">
        <v>610</v>
      </c>
      <c r="HQW334" s="50" t="s">
        <v>610</v>
      </c>
      <c r="HQX334" s="50" t="s">
        <v>610</v>
      </c>
      <c r="HQY334" s="50" t="s">
        <v>610</v>
      </c>
      <c r="HQZ334" s="50" t="s">
        <v>610</v>
      </c>
      <c r="HRA334" s="50" t="s">
        <v>610</v>
      </c>
      <c r="HRB334" s="50" t="s">
        <v>610</v>
      </c>
      <c r="HRC334" s="50" t="s">
        <v>610</v>
      </c>
      <c r="HRD334" s="50" t="s">
        <v>610</v>
      </c>
      <c r="HRE334" s="50" t="s">
        <v>610</v>
      </c>
      <c r="HRF334" s="50" t="s">
        <v>610</v>
      </c>
      <c r="HRG334" s="50" t="s">
        <v>610</v>
      </c>
      <c r="HRH334" s="50" t="s">
        <v>610</v>
      </c>
      <c r="HRI334" s="50" t="s">
        <v>610</v>
      </c>
      <c r="HRJ334" s="50" t="s">
        <v>610</v>
      </c>
      <c r="HRK334" s="50" t="s">
        <v>610</v>
      </c>
      <c r="HRL334" s="50" t="s">
        <v>610</v>
      </c>
      <c r="HRM334" s="50" t="s">
        <v>610</v>
      </c>
      <c r="HRN334" s="50" t="s">
        <v>610</v>
      </c>
      <c r="HRO334" s="50" t="s">
        <v>610</v>
      </c>
      <c r="HRP334" s="50" t="s">
        <v>610</v>
      </c>
      <c r="HRQ334" s="50" t="s">
        <v>610</v>
      </c>
      <c r="HRR334" s="50" t="s">
        <v>610</v>
      </c>
      <c r="HRS334" s="50" t="s">
        <v>610</v>
      </c>
      <c r="HRT334" s="50" t="s">
        <v>610</v>
      </c>
      <c r="HRU334" s="50" t="s">
        <v>610</v>
      </c>
      <c r="HRV334" s="50" t="s">
        <v>610</v>
      </c>
      <c r="HRW334" s="50" t="s">
        <v>610</v>
      </c>
      <c r="HRX334" s="50" t="s">
        <v>610</v>
      </c>
      <c r="HRY334" s="50" t="s">
        <v>610</v>
      </c>
      <c r="HRZ334" s="50" t="s">
        <v>610</v>
      </c>
      <c r="HSA334" s="50" t="s">
        <v>610</v>
      </c>
      <c r="HSB334" s="50" t="s">
        <v>610</v>
      </c>
      <c r="HSC334" s="50" t="s">
        <v>610</v>
      </c>
      <c r="HSD334" s="50" t="s">
        <v>610</v>
      </c>
      <c r="HSE334" s="50" t="s">
        <v>610</v>
      </c>
      <c r="HSF334" s="50" t="s">
        <v>610</v>
      </c>
      <c r="HSG334" s="50" t="s">
        <v>610</v>
      </c>
      <c r="HSH334" s="50" t="s">
        <v>610</v>
      </c>
      <c r="HSI334" s="50" t="s">
        <v>610</v>
      </c>
      <c r="HSJ334" s="50" t="s">
        <v>610</v>
      </c>
      <c r="HSK334" s="50" t="s">
        <v>610</v>
      </c>
      <c r="HSL334" s="50" t="s">
        <v>610</v>
      </c>
      <c r="HSM334" s="50" t="s">
        <v>610</v>
      </c>
      <c r="HSN334" s="50" t="s">
        <v>610</v>
      </c>
      <c r="HSO334" s="50" t="s">
        <v>610</v>
      </c>
      <c r="HSP334" s="50" t="s">
        <v>610</v>
      </c>
      <c r="HSQ334" s="50" t="s">
        <v>610</v>
      </c>
      <c r="HSR334" s="50" t="s">
        <v>610</v>
      </c>
      <c r="HSS334" s="50" t="s">
        <v>610</v>
      </c>
      <c r="HST334" s="50" t="s">
        <v>610</v>
      </c>
      <c r="HSU334" s="50" t="s">
        <v>610</v>
      </c>
      <c r="HSV334" s="50" t="s">
        <v>610</v>
      </c>
      <c r="HSW334" s="50" t="s">
        <v>610</v>
      </c>
      <c r="HSX334" s="50" t="s">
        <v>610</v>
      </c>
      <c r="HSY334" s="50" t="s">
        <v>610</v>
      </c>
      <c r="HSZ334" s="50" t="s">
        <v>610</v>
      </c>
      <c r="HTA334" s="50" t="s">
        <v>610</v>
      </c>
      <c r="HTB334" s="50" t="s">
        <v>610</v>
      </c>
      <c r="HTC334" s="50" t="s">
        <v>610</v>
      </c>
      <c r="HTD334" s="50" t="s">
        <v>610</v>
      </c>
      <c r="HTE334" s="50" t="s">
        <v>610</v>
      </c>
      <c r="HTF334" s="50" t="s">
        <v>610</v>
      </c>
      <c r="HTG334" s="50" t="s">
        <v>610</v>
      </c>
      <c r="HTH334" s="50" t="s">
        <v>610</v>
      </c>
      <c r="HTI334" s="50" t="s">
        <v>610</v>
      </c>
      <c r="HTJ334" s="50" t="s">
        <v>610</v>
      </c>
      <c r="HTK334" s="50" t="s">
        <v>610</v>
      </c>
      <c r="HTL334" s="50" t="s">
        <v>610</v>
      </c>
      <c r="HTM334" s="50" t="s">
        <v>610</v>
      </c>
      <c r="HTN334" s="50" t="s">
        <v>610</v>
      </c>
      <c r="HTO334" s="50" t="s">
        <v>610</v>
      </c>
      <c r="HTP334" s="50" t="s">
        <v>610</v>
      </c>
      <c r="HTQ334" s="50" t="s">
        <v>610</v>
      </c>
      <c r="HTR334" s="50" t="s">
        <v>610</v>
      </c>
      <c r="HTS334" s="50" t="s">
        <v>610</v>
      </c>
      <c r="HTT334" s="50" t="s">
        <v>610</v>
      </c>
      <c r="HTU334" s="50" t="s">
        <v>610</v>
      </c>
      <c r="HTV334" s="50" t="s">
        <v>610</v>
      </c>
      <c r="HTW334" s="50" t="s">
        <v>610</v>
      </c>
      <c r="HTX334" s="50" t="s">
        <v>610</v>
      </c>
      <c r="HTY334" s="50" t="s">
        <v>610</v>
      </c>
      <c r="HTZ334" s="50" t="s">
        <v>610</v>
      </c>
      <c r="HUA334" s="50" t="s">
        <v>610</v>
      </c>
      <c r="HUB334" s="50" t="s">
        <v>610</v>
      </c>
      <c r="HUC334" s="50" t="s">
        <v>610</v>
      </c>
      <c r="HUD334" s="50" t="s">
        <v>610</v>
      </c>
      <c r="HUE334" s="50" t="s">
        <v>610</v>
      </c>
      <c r="HUF334" s="50" t="s">
        <v>610</v>
      </c>
      <c r="HUG334" s="50" t="s">
        <v>610</v>
      </c>
      <c r="HUH334" s="50" t="s">
        <v>610</v>
      </c>
      <c r="HUI334" s="50" t="s">
        <v>610</v>
      </c>
      <c r="HUJ334" s="50" t="s">
        <v>610</v>
      </c>
      <c r="HUK334" s="50" t="s">
        <v>610</v>
      </c>
      <c r="HUL334" s="50" t="s">
        <v>610</v>
      </c>
      <c r="HUM334" s="50" t="s">
        <v>610</v>
      </c>
      <c r="HUN334" s="50" t="s">
        <v>610</v>
      </c>
      <c r="HUO334" s="50" t="s">
        <v>610</v>
      </c>
      <c r="HUP334" s="50" t="s">
        <v>610</v>
      </c>
      <c r="HUQ334" s="50" t="s">
        <v>610</v>
      </c>
      <c r="HUR334" s="50" t="s">
        <v>610</v>
      </c>
      <c r="HUS334" s="50" t="s">
        <v>610</v>
      </c>
      <c r="HUT334" s="50" t="s">
        <v>610</v>
      </c>
      <c r="HUU334" s="50" t="s">
        <v>610</v>
      </c>
      <c r="HUV334" s="50" t="s">
        <v>610</v>
      </c>
      <c r="HUW334" s="50" t="s">
        <v>610</v>
      </c>
      <c r="HUX334" s="50" t="s">
        <v>610</v>
      </c>
      <c r="HUY334" s="50" t="s">
        <v>610</v>
      </c>
      <c r="HUZ334" s="50" t="s">
        <v>610</v>
      </c>
      <c r="HVA334" s="50" t="s">
        <v>610</v>
      </c>
      <c r="HVB334" s="50" t="s">
        <v>610</v>
      </c>
      <c r="HVC334" s="50" t="s">
        <v>610</v>
      </c>
      <c r="HVD334" s="50" t="s">
        <v>610</v>
      </c>
      <c r="HVE334" s="50" t="s">
        <v>610</v>
      </c>
      <c r="HVF334" s="50" t="s">
        <v>610</v>
      </c>
      <c r="HVG334" s="50" t="s">
        <v>610</v>
      </c>
      <c r="HVH334" s="50" t="s">
        <v>610</v>
      </c>
      <c r="HVI334" s="50" t="s">
        <v>610</v>
      </c>
      <c r="HVJ334" s="50" t="s">
        <v>610</v>
      </c>
      <c r="HVK334" s="50" t="s">
        <v>610</v>
      </c>
      <c r="HVL334" s="50" t="s">
        <v>610</v>
      </c>
      <c r="HVM334" s="50" t="s">
        <v>610</v>
      </c>
      <c r="HVN334" s="50" t="s">
        <v>610</v>
      </c>
      <c r="HVO334" s="50" t="s">
        <v>610</v>
      </c>
      <c r="HVP334" s="50" t="s">
        <v>610</v>
      </c>
      <c r="HVQ334" s="50" t="s">
        <v>610</v>
      </c>
      <c r="HVR334" s="50" t="s">
        <v>610</v>
      </c>
      <c r="HVS334" s="50" t="s">
        <v>610</v>
      </c>
      <c r="HVT334" s="50" t="s">
        <v>610</v>
      </c>
      <c r="HVU334" s="50" t="s">
        <v>610</v>
      </c>
      <c r="HVV334" s="50" t="s">
        <v>610</v>
      </c>
      <c r="HVW334" s="50" t="s">
        <v>610</v>
      </c>
      <c r="HVX334" s="50" t="s">
        <v>610</v>
      </c>
      <c r="HVY334" s="50" t="s">
        <v>610</v>
      </c>
      <c r="HVZ334" s="50" t="s">
        <v>610</v>
      </c>
      <c r="HWA334" s="50" t="s">
        <v>610</v>
      </c>
      <c r="HWB334" s="50" t="s">
        <v>610</v>
      </c>
      <c r="HWC334" s="50" t="s">
        <v>610</v>
      </c>
      <c r="HWD334" s="50" t="s">
        <v>610</v>
      </c>
      <c r="HWE334" s="50" t="s">
        <v>610</v>
      </c>
      <c r="HWF334" s="50" t="s">
        <v>610</v>
      </c>
      <c r="HWG334" s="50" t="s">
        <v>610</v>
      </c>
      <c r="HWH334" s="50" t="s">
        <v>610</v>
      </c>
      <c r="HWI334" s="50" t="s">
        <v>610</v>
      </c>
      <c r="HWJ334" s="50" t="s">
        <v>610</v>
      </c>
      <c r="HWK334" s="50" t="s">
        <v>610</v>
      </c>
      <c r="HWL334" s="50" t="s">
        <v>610</v>
      </c>
      <c r="HWM334" s="50" t="s">
        <v>610</v>
      </c>
      <c r="HWN334" s="50" t="s">
        <v>610</v>
      </c>
      <c r="HWO334" s="50" t="s">
        <v>610</v>
      </c>
      <c r="HWP334" s="50" t="s">
        <v>610</v>
      </c>
      <c r="HWQ334" s="50" t="s">
        <v>610</v>
      </c>
      <c r="HWR334" s="50" t="s">
        <v>610</v>
      </c>
      <c r="HWS334" s="50" t="s">
        <v>610</v>
      </c>
      <c r="HWT334" s="50" t="s">
        <v>610</v>
      </c>
      <c r="HWU334" s="50" t="s">
        <v>610</v>
      </c>
      <c r="HWV334" s="50" t="s">
        <v>610</v>
      </c>
      <c r="HWW334" s="50" t="s">
        <v>610</v>
      </c>
      <c r="HWX334" s="50" t="s">
        <v>610</v>
      </c>
      <c r="HWY334" s="50" t="s">
        <v>610</v>
      </c>
      <c r="HWZ334" s="50" t="s">
        <v>610</v>
      </c>
      <c r="HXA334" s="50" t="s">
        <v>610</v>
      </c>
      <c r="HXB334" s="50" t="s">
        <v>610</v>
      </c>
      <c r="HXC334" s="50" t="s">
        <v>610</v>
      </c>
      <c r="HXD334" s="50" t="s">
        <v>610</v>
      </c>
      <c r="HXE334" s="50" t="s">
        <v>610</v>
      </c>
      <c r="HXF334" s="50" t="s">
        <v>610</v>
      </c>
      <c r="HXG334" s="50" t="s">
        <v>610</v>
      </c>
      <c r="HXH334" s="50" t="s">
        <v>610</v>
      </c>
      <c r="HXI334" s="50" t="s">
        <v>610</v>
      </c>
      <c r="HXJ334" s="50" t="s">
        <v>610</v>
      </c>
      <c r="HXK334" s="50" t="s">
        <v>610</v>
      </c>
      <c r="HXL334" s="50" t="s">
        <v>610</v>
      </c>
      <c r="HXM334" s="50" t="s">
        <v>610</v>
      </c>
      <c r="HXN334" s="50" t="s">
        <v>610</v>
      </c>
      <c r="HXO334" s="50" t="s">
        <v>610</v>
      </c>
      <c r="HXP334" s="50" t="s">
        <v>610</v>
      </c>
      <c r="HXQ334" s="50" t="s">
        <v>610</v>
      </c>
      <c r="HXR334" s="50" t="s">
        <v>610</v>
      </c>
      <c r="HXS334" s="50" t="s">
        <v>610</v>
      </c>
      <c r="HXT334" s="50" t="s">
        <v>610</v>
      </c>
      <c r="HXU334" s="50" t="s">
        <v>610</v>
      </c>
      <c r="HXV334" s="50" t="s">
        <v>610</v>
      </c>
      <c r="HXW334" s="50" t="s">
        <v>610</v>
      </c>
      <c r="HXX334" s="50" t="s">
        <v>610</v>
      </c>
      <c r="HXY334" s="50" t="s">
        <v>610</v>
      </c>
      <c r="HXZ334" s="50" t="s">
        <v>610</v>
      </c>
      <c r="HYA334" s="50" t="s">
        <v>610</v>
      </c>
      <c r="HYB334" s="50" t="s">
        <v>610</v>
      </c>
      <c r="HYC334" s="50" t="s">
        <v>610</v>
      </c>
      <c r="HYD334" s="50" t="s">
        <v>610</v>
      </c>
      <c r="HYE334" s="50" t="s">
        <v>610</v>
      </c>
      <c r="HYF334" s="50" t="s">
        <v>610</v>
      </c>
      <c r="HYG334" s="50" t="s">
        <v>610</v>
      </c>
      <c r="HYH334" s="50" t="s">
        <v>610</v>
      </c>
      <c r="HYI334" s="50" t="s">
        <v>610</v>
      </c>
      <c r="HYJ334" s="50" t="s">
        <v>610</v>
      </c>
      <c r="HYK334" s="50" t="s">
        <v>610</v>
      </c>
      <c r="HYL334" s="50" t="s">
        <v>610</v>
      </c>
      <c r="HYM334" s="50" t="s">
        <v>610</v>
      </c>
      <c r="HYN334" s="50" t="s">
        <v>610</v>
      </c>
      <c r="HYO334" s="50" t="s">
        <v>610</v>
      </c>
      <c r="HYP334" s="50" t="s">
        <v>610</v>
      </c>
      <c r="HYQ334" s="50" t="s">
        <v>610</v>
      </c>
      <c r="HYR334" s="50" t="s">
        <v>610</v>
      </c>
      <c r="HYS334" s="50" t="s">
        <v>610</v>
      </c>
      <c r="HYT334" s="50" t="s">
        <v>610</v>
      </c>
      <c r="HYU334" s="50" t="s">
        <v>610</v>
      </c>
      <c r="HYV334" s="50" t="s">
        <v>610</v>
      </c>
      <c r="HYW334" s="50" t="s">
        <v>610</v>
      </c>
      <c r="HYX334" s="50" t="s">
        <v>610</v>
      </c>
      <c r="HYY334" s="50" t="s">
        <v>610</v>
      </c>
      <c r="HYZ334" s="50" t="s">
        <v>610</v>
      </c>
      <c r="HZA334" s="50" t="s">
        <v>610</v>
      </c>
      <c r="HZB334" s="50" t="s">
        <v>610</v>
      </c>
      <c r="HZC334" s="50" t="s">
        <v>610</v>
      </c>
      <c r="HZD334" s="50" t="s">
        <v>610</v>
      </c>
      <c r="HZE334" s="50" t="s">
        <v>610</v>
      </c>
      <c r="HZF334" s="50" t="s">
        <v>610</v>
      </c>
      <c r="HZG334" s="50" t="s">
        <v>610</v>
      </c>
      <c r="HZH334" s="50" t="s">
        <v>610</v>
      </c>
      <c r="HZI334" s="50" t="s">
        <v>610</v>
      </c>
      <c r="HZJ334" s="50" t="s">
        <v>610</v>
      </c>
      <c r="HZK334" s="50" t="s">
        <v>610</v>
      </c>
      <c r="HZL334" s="50" t="s">
        <v>610</v>
      </c>
      <c r="HZM334" s="50" t="s">
        <v>610</v>
      </c>
      <c r="HZN334" s="50" t="s">
        <v>610</v>
      </c>
      <c r="HZO334" s="50" t="s">
        <v>610</v>
      </c>
      <c r="HZP334" s="50" t="s">
        <v>610</v>
      </c>
      <c r="HZQ334" s="50" t="s">
        <v>610</v>
      </c>
      <c r="HZR334" s="50" t="s">
        <v>610</v>
      </c>
      <c r="HZS334" s="50" t="s">
        <v>610</v>
      </c>
      <c r="HZT334" s="50" t="s">
        <v>610</v>
      </c>
      <c r="HZU334" s="50" t="s">
        <v>610</v>
      </c>
      <c r="HZV334" s="50" t="s">
        <v>610</v>
      </c>
      <c r="HZW334" s="50" t="s">
        <v>610</v>
      </c>
      <c r="HZX334" s="50" t="s">
        <v>610</v>
      </c>
      <c r="HZY334" s="50" t="s">
        <v>610</v>
      </c>
      <c r="HZZ334" s="50" t="s">
        <v>610</v>
      </c>
      <c r="IAA334" s="50" t="s">
        <v>610</v>
      </c>
      <c r="IAB334" s="50" t="s">
        <v>610</v>
      </c>
      <c r="IAC334" s="50" t="s">
        <v>610</v>
      </c>
      <c r="IAD334" s="50" t="s">
        <v>610</v>
      </c>
      <c r="IAE334" s="50" t="s">
        <v>610</v>
      </c>
      <c r="IAF334" s="50" t="s">
        <v>610</v>
      </c>
      <c r="IAG334" s="50" t="s">
        <v>610</v>
      </c>
      <c r="IAH334" s="50" t="s">
        <v>610</v>
      </c>
      <c r="IAI334" s="50" t="s">
        <v>610</v>
      </c>
      <c r="IAJ334" s="50" t="s">
        <v>610</v>
      </c>
      <c r="IAK334" s="50" t="s">
        <v>610</v>
      </c>
      <c r="IAL334" s="50" t="s">
        <v>610</v>
      </c>
      <c r="IAM334" s="50" t="s">
        <v>610</v>
      </c>
      <c r="IAN334" s="50" t="s">
        <v>610</v>
      </c>
      <c r="IAO334" s="50" t="s">
        <v>610</v>
      </c>
      <c r="IAP334" s="50" t="s">
        <v>610</v>
      </c>
      <c r="IAQ334" s="50" t="s">
        <v>610</v>
      </c>
      <c r="IAR334" s="50" t="s">
        <v>610</v>
      </c>
      <c r="IAS334" s="50" t="s">
        <v>610</v>
      </c>
      <c r="IAT334" s="50" t="s">
        <v>610</v>
      </c>
      <c r="IAU334" s="50" t="s">
        <v>610</v>
      </c>
      <c r="IAV334" s="50" t="s">
        <v>610</v>
      </c>
      <c r="IAW334" s="50" t="s">
        <v>610</v>
      </c>
      <c r="IAX334" s="50" t="s">
        <v>610</v>
      </c>
      <c r="IAY334" s="50" t="s">
        <v>610</v>
      </c>
      <c r="IAZ334" s="50" t="s">
        <v>610</v>
      </c>
      <c r="IBA334" s="50" t="s">
        <v>610</v>
      </c>
      <c r="IBB334" s="50" t="s">
        <v>610</v>
      </c>
      <c r="IBC334" s="50" t="s">
        <v>610</v>
      </c>
      <c r="IBD334" s="50" t="s">
        <v>610</v>
      </c>
      <c r="IBE334" s="50" t="s">
        <v>610</v>
      </c>
      <c r="IBF334" s="50" t="s">
        <v>610</v>
      </c>
      <c r="IBG334" s="50" t="s">
        <v>610</v>
      </c>
      <c r="IBH334" s="50" t="s">
        <v>610</v>
      </c>
      <c r="IBI334" s="50" t="s">
        <v>610</v>
      </c>
      <c r="IBJ334" s="50" t="s">
        <v>610</v>
      </c>
      <c r="IBK334" s="50" t="s">
        <v>610</v>
      </c>
      <c r="IBL334" s="50" t="s">
        <v>610</v>
      </c>
      <c r="IBM334" s="50" t="s">
        <v>610</v>
      </c>
      <c r="IBN334" s="50" t="s">
        <v>610</v>
      </c>
      <c r="IBO334" s="50" t="s">
        <v>610</v>
      </c>
      <c r="IBP334" s="50" t="s">
        <v>610</v>
      </c>
      <c r="IBQ334" s="50" t="s">
        <v>610</v>
      </c>
      <c r="IBR334" s="50" t="s">
        <v>610</v>
      </c>
      <c r="IBS334" s="50" t="s">
        <v>610</v>
      </c>
      <c r="IBT334" s="50" t="s">
        <v>610</v>
      </c>
      <c r="IBU334" s="50" t="s">
        <v>610</v>
      </c>
      <c r="IBV334" s="50" t="s">
        <v>610</v>
      </c>
      <c r="IBW334" s="50" t="s">
        <v>610</v>
      </c>
      <c r="IBX334" s="50" t="s">
        <v>610</v>
      </c>
      <c r="IBY334" s="50" t="s">
        <v>610</v>
      </c>
      <c r="IBZ334" s="50" t="s">
        <v>610</v>
      </c>
      <c r="ICA334" s="50" t="s">
        <v>610</v>
      </c>
      <c r="ICB334" s="50" t="s">
        <v>610</v>
      </c>
      <c r="ICC334" s="50" t="s">
        <v>610</v>
      </c>
      <c r="ICD334" s="50" t="s">
        <v>610</v>
      </c>
      <c r="ICE334" s="50" t="s">
        <v>610</v>
      </c>
      <c r="ICF334" s="50" t="s">
        <v>610</v>
      </c>
      <c r="ICG334" s="50" t="s">
        <v>610</v>
      </c>
      <c r="ICH334" s="50" t="s">
        <v>610</v>
      </c>
      <c r="ICI334" s="50" t="s">
        <v>610</v>
      </c>
      <c r="ICJ334" s="50" t="s">
        <v>610</v>
      </c>
      <c r="ICK334" s="50" t="s">
        <v>610</v>
      </c>
      <c r="ICL334" s="50" t="s">
        <v>610</v>
      </c>
      <c r="ICM334" s="50" t="s">
        <v>610</v>
      </c>
      <c r="ICN334" s="50" t="s">
        <v>610</v>
      </c>
      <c r="ICO334" s="50" t="s">
        <v>610</v>
      </c>
      <c r="ICP334" s="50" t="s">
        <v>610</v>
      </c>
      <c r="ICQ334" s="50" t="s">
        <v>610</v>
      </c>
      <c r="ICR334" s="50" t="s">
        <v>610</v>
      </c>
      <c r="ICS334" s="50" t="s">
        <v>610</v>
      </c>
      <c r="ICT334" s="50" t="s">
        <v>610</v>
      </c>
      <c r="ICU334" s="50" t="s">
        <v>610</v>
      </c>
      <c r="ICV334" s="50" t="s">
        <v>610</v>
      </c>
      <c r="ICW334" s="50" t="s">
        <v>610</v>
      </c>
      <c r="ICX334" s="50" t="s">
        <v>610</v>
      </c>
      <c r="ICY334" s="50" t="s">
        <v>610</v>
      </c>
      <c r="ICZ334" s="50" t="s">
        <v>610</v>
      </c>
      <c r="IDA334" s="50" t="s">
        <v>610</v>
      </c>
      <c r="IDB334" s="50" t="s">
        <v>610</v>
      </c>
      <c r="IDC334" s="50" t="s">
        <v>610</v>
      </c>
      <c r="IDD334" s="50" t="s">
        <v>610</v>
      </c>
      <c r="IDE334" s="50" t="s">
        <v>610</v>
      </c>
      <c r="IDF334" s="50" t="s">
        <v>610</v>
      </c>
      <c r="IDG334" s="50" t="s">
        <v>610</v>
      </c>
      <c r="IDH334" s="50" t="s">
        <v>610</v>
      </c>
      <c r="IDI334" s="50" t="s">
        <v>610</v>
      </c>
      <c r="IDJ334" s="50" t="s">
        <v>610</v>
      </c>
      <c r="IDK334" s="50" t="s">
        <v>610</v>
      </c>
      <c r="IDL334" s="50" t="s">
        <v>610</v>
      </c>
      <c r="IDM334" s="50" t="s">
        <v>610</v>
      </c>
      <c r="IDN334" s="50" t="s">
        <v>610</v>
      </c>
      <c r="IDO334" s="50" t="s">
        <v>610</v>
      </c>
      <c r="IDP334" s="50" t="s">
        <v>610</v>
      </c>
      <c r="IDQ334" s="50" t="s">
        <v>610</v>
      </c>
      <c r="IDR334" s="50" t="s">
        <v>610</v>
      </c>
      <c r="IDS334" s="50" t="s">
        <v>610</v>
      </c>
      <c r="IDT334" s="50" t="s">
        <v>610</v>
      </c>
      <c r="IDU334" s="50" t="s">
        <v>610</v>
      </c>
      <c r="IDV334" s="50" t="s">
        <v>610</v>
      </c>
      <c r="IDW334" s="50" t="s">
        <v>610</v>
      </c>
      <c r="IDX334" s="50" t="s">
        <v>610</v>
      </c>
      <c r="IDY334" s="50" t="s">
        <v>610</v>
      </c>
      <c r="IDZ334" s="50" t="s">
        <v>610</v>
      </c>
      <c r="IEA334" s="50" t="s">
        <v>610</v>
      </c>
      <c r="IEB334" s="50" t="s">
        <v>610</v>
      </c>
      <c r="IEC334" s="50" t="s">
        <v>610</v>
      </c>
      <c r="IED334" s="50" t="s">
        <v>610</v>
      </c>
      <c r="IEE334" s="50" t="s">
        <v>610</v>
      </c>
      <c r="IEF334" s="50" t="s">
        <v>610</v>
      </c>
      <c r="IEG334" s="50" t="s">
        <v>610</v>
      </c>
      <c r="IEH334" s="50" t="s">
        <v>610</v>
      </c>
      <c r="IEI334" s="50" t="s">
        <v>610</v>
      </c>
      <c r="IEJ334" s="50" t="s">
        <v>610</v>
      </c>
      <c r="IEK334" s="50" t="s">
        <v>610</v>
      </c>
      <c r="IEL334" s="50" t="s">
        <v>610</v>
      </c>
      <c r="IEM334" s="50" t="s">
        <v>610</v>
      </c>
      <c r="IEN334" s="50" t="s">
        <v>610</v>
      </c>
      <c r="IEO334" s="50" t="s">
        <v>610</v>
      </c>
      <c r="IEP334" s="50" t="s">
        <v>610</v>
      </c>
      <c r="IEQ334" s="50" t="s">
        <v>610</v>
      </c>
      <c r="IER334" s="50" t="s">
        <v>610</v>
      </c>
      <c r="IES334" s="50" t="s">
        <v>610</v>
      </c>
      <c r="IET334" s="50" t="s">
        <v>610</v>
      </c>
      <c r="IEU334" s="50" t="s">
        <v>610</v>
      </c>
      <c r="IEV334" s="50" t="s">
        <v>610</v>
      </c>
      <c r="IEW334" s="50" t="s">
        <v>610</v>
      </c>
      <c r="IEX334" s="50" t="s">
        <v>610</v>
      </c>
      <c r="IEY334" s="50" t="s">
        <v>610</v>
      </c>
      <c r="IEZ334" s="50" t="s">
        <v>610</v>
      </c>
      <c r="IFA334" s="50" t="s">
        <v>610</v>
      </c>
      <c r="IFB334" s="50" t="s">
        <v>610</v>
      </c>
      <c r="IFC334" s="50" t="s">
        <v>610</v>
      </c>
      <c r="IFD334" s="50" t="s">
        <v>610</v>
      </c>
      <c r="IFE334" s="50" t="s">
        <v>610</v>
      </c>
      <c r="IFF334" s="50" t="s">
        <v>610</v>
      </c>
      <c r="IFG334" s="50" t="s">
        <v>610</v>
      </c>
      <c r="IFH334" s="50" t="s">
        <v>610</v>
      </c>
      <c r="IFI334" s="50" t="s">
        <v>610</v>
      </c>
      <c r="IFJ334" s="50" t="s">
        <v>610</v>
      </c>
      <c r="IFK334" s="50" t="s">
        <v>610</v>
      </c>
      <c r="IFL334" s="50" t="s">
        <v>610</v>
      </c>
      <c r="IFM334" s="50" t="s">
        <v>610</v>
      </c>
      <c r="IFN334" s="50" t="s">
        <v>610</v>
      </c>
      <c r="IFO334" s="50" t="s">
        <v>610</v>
      </c>
      <c r="IFP334" s="50" t="s">
        <v>610</v>
      </c>
      <c r="IFQ334" s="50" t="s">
        <v>610</v>
      </c>
      <c r="IFR334" s="50" t="s">
        <v>610</v>
      </c>
      <c r="IFS334" s="50" t="s">
        <v>610</v>
      </c>
      <c r="IFT334" s="50" t="s">
        <v>610</v>
      </c>
      <c r="IFU334" s="50" t="s">
        <v>610</v>
      </c>
      <c r="IFV334" s="50" t="s">
        <v>610</v>
      </c>
      <c r="IFW334" s="50" t="s">
        <v>610</v>
      </c>
      <c r="IFX334" s="50" t="s">
        <v>610</v>
      </c>
      <c r="IFY334" s="50" t="s">
        <v>610</v>
      </c>
      <c r="IFZ334" s="50" t="s">
        <v>610</v>
      </c>
      <c r="IGA334" s="50" t="s">
        <v>610</v>
      </c>
      <c r="IGB334" s="50" t="s">
        <v>610</v>
      </c>
      <c r="IGC334" s="50" t="s">
        <v>610</v>
      </c>
      <c r="IGD334" s="50" t="s">
        <v>610</v>
      </c>
      <c r="IGE334" s="50" t="s">
        <v>610</v>
      </c>
      <c r="IGF334" s="50" t="s">
        <v>610</v>
      </c>
      <c r="IGG334" s="50" t="s">
        <v>610</v>
      </c>
      <c r="IGH334" s="50" t="s">
        <v>610</v>
      </c>
      <c r="IGI334" s="50" t="s">
        <v>610</v>
      </c>
      <c r="IGJ334" s="50" t="s">
        <v>610</v>
      </c>
      <c r="IGK334" s="50" t="s">
        <v>610</v>
      </c>
      <c r="IGL334" s="50" t="s">
        <v>610</v>
      </c>
      <c r="IGM334" s="50" t="s">
        <v>610</v>
      </c>
      <c r="IGN334" s="50" t="s">
        <v>610</v>
      </c>
      <c r="IGO334" s="50" t="s">
        <v>610</v>
      </c>
      <c r="IGP334" s="50" t="s">
        <v>610</v>
      </c>
      <c r="IGQ334" s="50" t="s">
        <v>610</v>
      </c>
      <c r="IGR334" s="50" t="s">
        <v>610</v>
      </c>
      <c r="IGS334" s="50" t="s">
        <v>610</v>
      </c>
      <c r="IGT334" s="50" t="s">
        <v>610</v>
      </c>
      <c r="IGU334" s="50" t="s">
        <v>610</v>
      </c>
      <c r="IGV334" s="50" t="s">
        <v>610</v>
      </c>
      <c r="IGW334" s="50" t="s">
        <v>610</v>
      </c>
      <c r="IGX334" s="50" t="s">
        <v>610</v>
      </c>
      <c r="IGY334" s="50" t="s">
        <v>610</v>
      </c>
      <c r="IGZ334" s="50" t="s">
        <v>610</v>
      </c>
      <c r="IHA334" s="50" t="s">
        <v>610</v>
      </c>
      <c r="IHB334" s="50" t="s">
        <v>610</v>
      </c>
      <c r="IHC334" s="50" t="s">
        <v>610</v>
      </c>
      <c r="IHD334" s="50" t="s">
        <v>610</v>
      </c>
      <c r="IHE334" s="50" t="s">
        <v>610</v>
      </c>
      <c r="IHF334" s="50" t="s">
        <v>610</v>
      </c>
      <c r="IHG334" s="50" t="s">
        <v>610</v>
      </c>
      <c r="IHH334" s="50" t="s">
        <v>610</v>
      </c>
      <c r="IHI334" s="50" t="s">
        <v>610</v>
      </c>
      <c r="IHJ334" s="50" t="s">
        <v>610</v>
      </c>
      <c r="IHK334" s="50" t="s">
        <v>610</v>
      </c>
      <c r="IHL334" s="50" t="s">
        <v>610</v>
      </c>
      <c r="IHM334" s="50" t="s">
        <v>610</v>
      </c>
      <c r="IHN334" s="50" t="s">
        <v>610</v>
      </c>
      <c r="IHO334" s="50" t="s">
        <v>610</v>
      </c>
      <c r="IHP334" s="50" t="s">
        <v>610</v>
      </c>
      <c r="IHQ334" s="50" t="s">
        <v>610</v>
      </c>
      <c r="IHR334" s="50" t="s">
        <v>610</v>
      </c>
      <c r="IHS334" s="50" t="s">
        <v>610</v>
      </c>
      <c r="IHT334" s="50" t="s">
        <v>610</v>
      </c>
      <c r="IHU334" s="50" t="s">
        <v>610</v>
      </c>
      <c r="IHV334" s="50" t="s">
        <v>610</v>
      </c>
      <c r="IHW334" s="50" t="s">
        <v>610</v>
      </c>
      <c r="IHX334" s="50" t="s">
        <v>610</v>
      </c>
      <c r="IHY334" s="50" t="s">
        <v>610</v>
      </c>
      <c r="IHZ334" s="50" t="s">
        <v>610</v>
      </c>
      <c r="IIA334" s="50" t="s">
        <v>610</v>
      </c>
      <c r="IIB334" s="50" t="s">
        <v>610</v>
      </c>
      <c r="IIC334" s="50" t="s">
        <v>610</v>
      </c>
      <c r="IID334" s="50" t="s">
        <v>610</v>
      </c>
      <c r="IIE334" s="50" t="s">
        <v>610</v>
      </c>
      <c r="IIF334" s="50" t="s">
        <v>610</v>
      </c>
      <c r="IIG334" s="50" t="s">
        <v>610</v>
      </c>
      <c r="IIH334" s="50" t="s">
        <v>610</v>
      </c>
      <c r="III334" s="50" t="s">
        <v>610</v>
      </c>
      <c r="IIJ334" s="50" t="s">
        <v>610</v>
      </c>
      <c r="IIK334" s="50" t="s">
        <v>610</v>
      </c>
      <c r="IIL334" s="50" t="s">
        <v>610</v>
      </c>
      <c r="IIM334" s="50" t="s">
        <v>610</v>
      </c>
      <c r="IIN334" s="50" t="s">
        <v>610</v>
      </c>
      <c r="IIO334" s="50" t="s">
        <v>610</v>
      </c>
      <c r="IIP334" s="50" t="s">
        <v>610</v>
      </c>
      <c r="IIQ334" s="50" t="s">
        <v>610</v>
      </c>
      <c r="IIR334" s="50" t="s">
        <v>610</v>
      </c>
      <c r="IIS334" s="50" t="s">
        <v>610</v>
      </c>
      <c r="IIT334" s="50" t="s">
        <v>610</v>
      </c>
      <c r="IIU334" s="50" t="s">
        <v>610</v>
      </c>
      <c r="IIV334" s="50" t="s">
        <v>610</v>
      </c>
      <c r="IIW334" s="50" t="s">
        <v>610</v>
      </c>
      <c r="IIX334" s="50" t="s">
        <v>610</v>
      </c>
      <c r="IIY334" s="50" t="s">
        <v>610</v>
      </c>
      <c r="IIZ334" s="50" t="s">
        <v>610</v>
      </c>
      <c r="IJA334" s="50" t="s">
        <v>610</v>
      </c>
      <c r="IJB334" s="50" t="s">
        <v>610</v>
      </c>
      <c r="IJC334" s="50" t="s">
        <v>610</v>
      </c>
      <c r="IJD334" s="50" t="s">
        <v>610</v>
      </c>
      <c r="IJE334" s="50" t="s">
        <v>610</v>
      </c>
      <c r="IJF334" s="50" t="s">
        <v>610</v>
      </c>
      <c r="IJG334" s="50" t="s">
        <v>610</v>
      </c>
      <c r="IJH334" s="50" t="s">
        <v>610</v>
      </c>
      <c r="IJI334" s="50" t="s">
        <v>610</v>
      </c>
      <c r="IJJ334" s="50" t="s">
        <v>610</v>
      </c>
      <c r="IJK334" s="50" t="s">
        <v>610</v>
      </c>
      <c r="IJL334" s="50" t="s">
        <v>610</v>
      </c>
      <c r="IJM334" s="50" t="s">
        <v>610</v>
      </c>
      <c r="IJN334" s="50" t="s">
        <v>610</v>
      </c>
      <c r="IJO334" s="50" t="s">
        <v>610</v>
      </c>
      <c r="IJP334" s="50" t="s">
        <v>610</v>
      </c>
      <c r="IJQ334" s="50" t="s">
        <v>610</v>
      </c>
      <c r="IJR334" s="50" t="s">
        <v>610</v>
      </c>
      <c r="IJS334" s="50" t="s">
        <v>610</v>
      </c>
      <c r="IJT334" s="50" t="s">
        <v>610</v>
      </c>
      <c r="IJU334" s="50" t="s">
        <v>610</v>
      </c>
      <c r="IJV334" s="50" t="s">
        <v>610</v>
      </c>
      <c r="IJW334" s="50" t="s">
        <v>610</v>
      </c>
      <c r="IJX334" s="50" t="s">
        <v>610</v>
      </c>
      <c r="IJY334" s="50" t="s">
        <v>610</v>
      </c>
      <c r="IJZ334" s="50" t="s">
        <v>610</v>
      </c>
      <c r="IKA334" s="50" t="s">
        <v>610</v>
      </c>
      <c r="IKB334" s="50" t="s">
        <v>610</v>
      </c>
      <c r="IKC334" s="50" t="s">
        <v>610</v>
      </c>
      <c r="IKD334" s="50" t="s">
        <v>610</v>
      </c>
      <c r="IKE334" s="50" t="s">
        <v>610</v>
      </c>
      <c r="IKF334" s="50" t="s">
        <v>610</v>
      </c>
      <c r="IKG334" s="50" t="s">
        <v>610</v>
      </c>
      <c r="IKH334" s="50" t="s">
        <v>610</v>
      </c>
      <c r="IKI334" s="50" t="s">
        <v>610</v>
      </c>
      <c r="IKJ334" s="50" t="s">
        <v>610</v>
      </c>
      <c r="IKK334" s="50" t="s">
        <v>610</v>
      </c>
      <c r="IKL334" s="50" t="s">
        <v>610</v>
      </c>
      <c r="IKM334" s="50" t="s">
        <v>610</v>
      </c>
      <c r="IKN334" s="50" t="s">
        <v>610</v>
      </c>
      <c r="IKO334" s="50" t="s">
        <v>610</v>
      </c>
      <c r="IKP334" s="50" t="s">
        <v>610</v>
      </c>
      <c r="IKQ334" s="50" t="s">
        <v>610</v>
      </c>
      <c r="IKR334" s="50" t="s">
        <v>610</v>
      </c>
      <c r="IKS334" s="50" t="s">
        <v>610</v>
      </c>
      <c r="IKT334" s="50" t="s">
        <v>610</v>
      </c>
      <c r="IKU334" s="50" t="s">
        <v>610</v>
      </c>
      <c r="IKV334" s="50" t="s">
        <v>610</v>
      </c>
      <c r="IKW334" s="50" t="s">
        <v>610</v>
      </c>
      <c r="IKX334" s="50" t="s">
        <v>610</v>
      </c>
      <c r="IKY334" s="50" t="s">
        <v>610</v>
      </c>
      <c r="IKZ334" s="50" t="s">
        <v>610</v>
      </c>
      <c r="ILA334" s="50" t="s">
        <v>610</v>
      </c>
      <c r="ILB334" s="50" t="s">
        <v>610</v>
      </c>
      <c r="ILC334" s="50" t="s">
        <v>610</v>
      </c>
      <c r="ILD334" s="50" t="s">
        <v>610</v>
      </c>
      <c r="ILE334" s="50" t="s">
        <v>610</v>
      </c>
      <c r="ILF334" s="50" t="s">
        <v>610</v>
      </c>
      <c r="ILG334" s="50" t="s">
        <v>610</v>
      </c>
      <c r="ILH334" s="50" t="s">
        <v>610</v>
      </c>
      <c r="ILI334" s="50" t="s">
        <v>610</v>
      </c>
      <c r="ILJ334" s="50" t="s">
        <v>610</v>
      </c>
      <c r="ILK334" s="50" t="s">
        <v>610</v>
      </c>
      <c r="ILL334" s="50" t="s">
        <v>610</v>
      </c>
      <c r="ILM334" s="50" t="s">
        <v>610</v>
      </c>
      <c r="ILN334" s="50" t="s">
        <v>610</v>
      </c>
      <c r="ILO334" s="50" t="s">
        <v>610</v>
      </c>
      <c r="ILP334" s="50" t="s">
        <v>610</v>
      </c>
      <c r="ILQ334" s="50" t="s">
        <v>610</v>
      </c>
      <c r="ILR334" s="50" t="s">
        <v>610</v>
      </c>
      <c r="ILS334" s="50" t="s">
        <v>610</v>
      </c>
      <c r="ILT334" s="50" t="s">
        <v>610</v>
      </c>
      <c r="ILU334" s="50" t="s">
        <v>610</v>
      </c>
      <c r="ILV334" s="50" t="s">
        <v>610</v>
      </c>
      <c r="ILW334" s="50" t="s">
        <v>610</v>
      </c>
      <c r="ILX334" s="50" t="s">
        <v>610</v>
      </c>
      <c r="ILY334" s="50" t="s">
        <v>610</v>
      </c>
      <c r="ILZ334" s="50" t="s">
        <v>610</v>
      </c>
      <c r="IMA334" s="50" t="s">
        <v>610</v>
      </c>
      <c r="IMB334" s="50" t="s">
        <v>610</v>
      </c>
      <c r="IMC334" s="50" t="s">
        <v>610</v>
      </c>
      <c r="IMD334" s="50" t="s">
        <v>610</v>
      </c>
      <c r="IME334" s="50" t="s">
        <v>610</v>
      </c>
      <c r="IMF334" s="50" t="s">
        <v>610</v>
      </c>
      <c r="IMG334" s="50" t="s">
        <v>610</v>
      </c>
      <c r="IMH334" s="50" t="s">
        <v>610</v>
      </c>
      <c r="IMI334" s="50" t="s">
        <v>610</v>
      </c>
      <c r="IMJ334" s="50" t="s">
        <v>610</v>
      </c>
      <c r="IMK334" s="50" t="s">
        <v>610</v>
      </c>
      <c r="IML334" s="50" t="s">
        <v>610</v>
      </c>
      <c r="IMM334" s="50" t="s">
        <v>610</v>
      </c>
      <c r="IMN334" s="50" t="s">
        <v>610</v>
      </c>
      <c r="IMO334" s="50" t="s">
        <v>610</v>
      </c>
      <c r="IMP334" s="50" t="s">
        <v>610</v>
      </c>
      <c r="IMQ334" s="50" t="s">
        <v>610</v>
      </c>
      <c r="IMR334" s="50" t="s">
        <v>610</v>
      </c>
      <c r="IMS334" s="50" t="s">
        <v>610</v>
      </c>
      <c r="IMT334" s="50" t="s">
        <v>610</v>
      </c>
      <c r="IMU334" s="50" t="s">
        <v>610</v>
      </c>
      <c r="IMV334" s="50" t="s">
        <v>610</v>
      </c>
      <c r="IMW334" s="50" t="s">
        <v>610</v>
      </c>
      <c r="IMX334" s="50" t="s">
        <v>610</v>
      </c>
      <c r="IMY334" s="50" t="s">
        <v>610</v>
      </c>
      <c r="IMZ334" s="50" t="s">
        <v>610</v>
      </c>
      <c r="INA334" s="50" t="s">
        <v>610</v>
      </c>
      <c r="INB334" s="50" t="s">
        <v>610</v>
      </c>
      <c r="INC334" s="50" t="s">
        <v>610</v>
      </c>
      <c r="IND334" s="50" t="s">
        <v>610</v>
      </c>
      <c r="INE334" s="50" t="s">
        <v>610</v>
      </c>
      <c r="INF334" s="50" t="s">
        <v>610</v>
      </c>
      <c r="ING334" s="50" t="s">
        <v>610</v>
      </c>
      <c r="INH334" s="50" t="s">
        <v>610</v>
      </c>
      <c r="INI334" s="50" t="s">
        <v>610</v>
      </c>
      <c r="INJ334" s="50" t="s">
        <v>610</v>
      </c>
      <c r="INK334" s="50" t="s">
        <v>610</v>
      </c>
      <c r="INL334" s="50" t="s">
        <v>610</v>
      </c>
      <c r="INM334" s="50" t="s">
        <v>610</v>
      </c>
      <c r="INN334" s="50" t="s">
        <v>610</v>
      </c>
      <c r="INO334" s="50" t="s">
        <v>610</v>
      </c>
      <c r="INP334" s="50" t="s">
        <v>610</v>
      </c>
      <c r="INQ334" s="50" t="s">
        <v>610</v>
      </c>
      <c r="INR334" s="50" t="s">
        <v>610</v>
      </c>
      <c r="INS334" s="50" t="s">
        <v>610</v>
      </c>
      <c r="INT334" s="50" t="s">
        <v>610</v>
      </c>
      <c r="INU334" s="50" t="s">
        <v>610</v>
      </c>
      <c r="INV334" s="50" t="s">
        <v>610</v>
      </c>
      <c r="INW334" s="50" t="s">
        <v>610</v>
      </c>
      <c r="INX334" s="50" t="s">
        <v>610</v>
      </c>
      <c r="INY334" s="50" t="s">
        <v>610</v>
      </c>
      <c r="INZ334" s="50" t="s">
        <v>610</v>
      </c>
      <c r="IOA334" s="50" t="s">
        <v>610</v>
      </c>
      <c r="IOB334" s="50" t="s">
        <v>610</v>
      </c>
      <c r="IOC334" s="50" t="s">
        <v>610</v>
      </c>
      <c r="IOD334" s="50" t="s">
        <v>610</v>
      </c>
      <c r="IOE334" s="50" t="s">
        <v>610</v>
      </c>
      <c r="IOF334" s="50" t="s">
        <v>610</v>
      </c>
      <c r="IOG334" s="50" t="s">
        <v>610</v>
      </c>
      <c r="IOH334" s="50" t="s">
        <v>610</v>
      </c>
      <c r="IOI334" s="50" t="s">
        <v>610</v>
      </c>
      <c r="IOJ334" s="50" t="s">
        <v>610</v>
      </c>
      <c r="IOK334" s="50" t="s">
        <v>610</v>
      </c>
      <c r="IOL334" s="50" t="s">
        <v>610</v>
      </c>
      <c r="IOM334" s="50" t="s">
        <v>610</v>
      </c>
      <c r="ION334" s="50" t="s">
        <v>610</v>
      </c>
      <c r="IOO334" s="50" t="s">
        <v>610</v>
      </c>
      <c r="IOP334" s="50" t="s">
        <v>610</v>
      </c>
      <c r="IOQ334" s="50" t="s">
        <v>610</v>
      </c>
      <c r="IOR334" s="50" t="s">
        <v>610</v>
      </c>
      <c r="IOS334" s="50" t="s">
        <v>610</v>
      </c>
      <c r="IOT334" s="50" t="s">
        <v>610</v>
      </c>
      <c r="IOU334" s="50" t="s">
        <v>610</v>
      </c>
      <c r="IOV334" s="50" t="s">
        <v>610</v>
      </c>
      <c r="IOW334" s="50" t="s">
        <v>610</v>
      </c>
      <c r="IOX334" s="50" t="s">
        <v>610</v>
      </c>
      <c r="IOY334" s="50" t="s">
        <v>610</v>
      </c>
      <c r="IOZ334" s="50" t="s">
        <v>610</v>
      </c>
      <c r="IPA334" s="50" t="s">
        <v>610</v>
      </c>
      <c r="IPB334" s="50" t="s">
        <v>610</v>
      </c>
      <c r="IPC334" s="50" t="s">
        <v>610</v>
      </c>
      <c r="IPD334" s="50" t="s">
        <v>610</v>
      </c>
      <c r="IPE334" s="50" t="s">
        <v>610</v>
      </c>
      <c r="IPF334" s="50" t="s">
        <v>610</v>
      </c>
      <c r="IPG334" s="50" t="s">
        <v>610</v>
      </c>
      <c r="IPH334" s="50" t="s">
        <v>610</v>
      </c>
      <c r="IPI334" s="50" t="s">
        <v>610</v>
      </c>
      <c r="IPJ334" s="50" t="s">
        <v>610</v>
      </c>
      <c r="IPK334" s="50" t="s">
        <v>610</v>
      </c>
      <c r="IPL334" s="50" t="s">
        <v>610</v>
      </c>
      <c r="IPM334" s="50" t="s">
        <v>610</v>
      </c>
      <c r="IPN334" s="50" t="s">
        <v>610</v>
      </c>
      <c r="IPO334" s="50" t="s">
        <v>610</v>
      </c>
      <c r="IPP334" s="50" t="s">
        <v>610</v>
      </c>
      <c r="IPQ334" s="50" t="s">
        <v>610</v>
      </c>
      <c r="IPR334" s="50" t="s">
        <v>610</v>
      </c>
      <c r="IPS334" s="50" t="s">
        <v>610</v>
      </c>
      <c r="IPT334" s="50" t="s">
        <v>610</v>
      </c>
      <c r="IPU334" s="50" t="s">
        <v>610</v>
      </c>
      <c r="IPV334" s="50" t="s">
        <v>610</v>
      </c>
      <c r="IPW334" s="50" t="s">
        <v>610</v>
      </c>
      <c r="IPX334" s="50" t="s">
        <v>610</v>
      </c>
      <c r="IPY334" s="50" t="s">
        <v>610</v>
      </c>
      <c r="IPZ334" s="50" t="s">
        <v>610</v>
      </c>
      <c r="IQA334" s="50" t="s">
        <v>610</v>
      </c>
      <c r="IQB334" s="50" t="s">
        <v>610</v>
      </c>
      <c r="IQC334" s="50" t="s">
        <v>610</v>
      </c>
      <c r="IQD334" s="50" t="s">
        <v>610</v>
      </c>
      <c r="IQE334" s="50" t="s">
        <v>610</v>
      </c>
      <c r="IQF334" s="50" t="s">
        <v>610</v>
      </c>
      <c r="IQG334" s="50" t="s">
        <v>610</v>
      </c>
      <c r="IQH334" s="50" t="s">
        <v>610</v>
      </c>
      <c r="IQI334" s="50" t="s">
        <v>610</v>
      </c>
      <c r="IQJ334" s="50" t="s">
        <v>610</v>
      </c>
      <c r="IQK334" s="50" t="s">
        <v>610</v>
      </c>
      <c r="IQL334" s="50" t="s">
        <v>610</v>
      </c>
      <c r="IQM334" s="50" t="s">
        <v>610</v>
      </c>
      <c r="IQN334" s="50" t="s">
        <v>610</v>
      </c>
      <c r="IQO334" s="50" t="s">
        <v>610</v>
      </c>
      <c r="IQP334" s="50" t="s">
        <v>610</v>
      </c>
      <c r="IQQ334" s="50" t="s">
        <v>610</v>
      </c>
      <c r="IQR334" s="50" t="s">
        <v>610</v>
      </c>
      <c r="IQS334" s="50" t="s">
        <v>610</v>
      </c>
      <c r="IQT334" s="50" t="s">
        <v>610</v>
      </c>
      <c r="IQU334" s="50" t="s">
        <v>610</v>
      </c>
      <c r="IQV334" s="50" t="s">
        <v>610</v>
      </c>
      <c r="IQW334" s="50" t="s">
        <v>610</v>
      </c>
      <c r="IQX334" s="50" t="s">
        <v>610</v>
      </c>
      <c r="IQY334" s="50" t="s">
        <v>610</v>
      </c>
      <c r="IQZ334" s="50" t="s">
        <v>610</v>
      </c>
      <c r="IRA334" s="50" t="s">
        <v>610</v>
      </c>
      <c r="IRB334" s="50" t="s">
        <v>610</v>
      </c>
      <c r="IRC334" s="50" t="s">
        <v>610</v>
      </c>
      <c r="IRD334" s="50" t="s">
        <v>610</v>
      </c>
      <c r="IRE334" s="50" t="s">
        <v>610</v>
      </c>
      <c r="IRF334" s="50" t="s">
        <v>610</v>
      </c>
      <c r="IRG334" s="50" t="s">
        <v>610</v>
      </c>
      <c r="IRH334" s="50" t="s">
        <v>610</v>
      </c>
      <c r="IRI334" s="50" t="s">
        <v>610</v>
      </c>
      <c r="IRJ334" s="50" t="s">
        <v>610</v>
      </c>
      <c r="IRK334" s="50" t="s">
        <v>610</v>
      </c>
      <c r="IRL334" s="50" t="s">
        <v>610</v>
      </c>
      <c r="IRM334" s="50" t="s">
        <v>610</v>
      </c>
      <c r="IRN334" s="50" t="s">
        <v>610</v>
      </c>
      <c r="IRO334" s="50" t="s">
        <v>610</v>
      </c>
      <c r="IRP334" s="50" t="s">
        <v>610</v>
      </c>
      <c r="IRQ334" s="50" t="s">
        <v>610</v>
      </c>
      <c r="IRR334" s="50" t="s">
        <v>610</v>
      </c>
      <c r="IRS334" s="50" t="s">
        <v>610</v>
      </c>
      <c r="IRT334" s="50" t="s">
        <v>610</v>
      </c>
      <c r="IRU334" s="50" t="s">
        <v>610</v>
      </c>
      <c r="IRV334" s="50" t="s">
        <v>610</v>
      </c>
      <c r="IRW334" s="50" t="s">
        <v>610</v>
      </c>
      <c r="IRX334" s="50" t="s">
        <v>610</v>
      </c>
      <c r="IRY334" s="50" t="s">
        <v>610</v>
      </c>
      <c r="IRZ334" s="50" t="s">
        <v>610</v>
      </c>
      <c r="ISA334" s="50" t="s">
        <v>610</v>
      </c>
      <c r="ISB334" s="50" t="s">
        <v>610</v>
      </c>
      <c r="ISC334" s="50" t="s">
        <v>610</v>
      </c>
      <c r="ISD334" s="50" t="s">
        <v>610</v>
      </c>
      <c r="ISE334" s="50" t="s">
        <v>610</v>
      </c>
      <c r="ISF334" s="50" t="s">
        <v>610</v>
      </c>
      <c r="ISG334" s="50" t="s">
        <v>610</v>
      </c>
      <c r="ISH334" s="50" t="s">
        <v>610</v>
      </c>
      <c r="ISI334" s="50" t="s">
        <v>610</v>
      </c>
      <c r="ISJ334" s="50" t="s">
        <v>610</v>
      </c>
      <c r="ISK334" s="50" t="s">
        <v>610</v>
      </c>
      <c r="ISL334" s="50" t="s">
        <v>610</v>
      </c>
      <c r="ISM334" s="50" t="s">
        <v>610</v>
      </c>
      <c r="ISN334" s="50" t="s">
        <v>610</v>
      </c>
      <c r="ISO334" s="50" t="s">
        <v>610</v>
      </c>
      <c r="ISP334" s="50" t="s">
        <v>610</v>
      </c>
      <c r="ISQ334" s="50" t="s">
        <v>610</v>
      </c>
      <c r="ISR334" s="50" t="s">
        <v>610</v>
      </c>
      <c r="ISS334" s="50" t="s">
        <v>610</v>
      </c>
      <c r="IST334" s="50" t="s">
        <v>610</v>
      </c>
      <c r="ISU334" s="50" t="s">
        <v>610</v>
      </c>
      <c r="ISV334" s="50" t="s">
        <v>610</v>
      </c>
      <c r="ISW334" s="50" t="s">
        <v>610</v>
      </c>
      <c r="ISX334" s="50" t="s">
        <v>610</v>
      </c>
      <c r="ISY334" s="50" t="s">
        <v>610</v>
      </c>
      <c r="ISZ334" s="50" t="s">
        <v>610</v>
      </c>
      <c r="ITA334" s="50" t="s">
        <v>610</v>
      </c>
      <c r="ITB334" s="50" t="s">
        <v>610</v>
      </c>
      <c r="ITC334" s="50" t="s">
        <v>610</v>
      </c>
      <c r="ITD334" s="50" t="s">
        <v>610</v>
      </c>
      <c r="ITE334" s="50" t="s">
        <v>610</v>
      </c>
      <c r="ITF334" s="50" t="s">
        <v>610</v>
      </c>
      <c r="ITG334" s="50" t="s">
        <v>610</v>
      </c>
      <c r="ITH334" s="50" t="s">
        <v>610</v>
      </c>
      <c r="ITI334" s="50" t="s">
        <v>610</v>
      </c>
      <c r="ITJ334" s="50" t="s">
        <v>610</v>
      </c>
      <c r="ITK334" s="50" t="s">
        <v>610</v>
      </c>
      <c r="ITL334" s="50" t="s">
        <v>610</v>
      </c>
      <c r="ITM334" s="50" t="s">
        <v>610</v>
      </c>
      <c r="ITN334" s="50" t="s">
        <v>610</v>
      </c>
      <c r="ITO334" s="50" t="s">
        <v>610</v>
      </c>
      <c r="ITP334" s="50" t="s">
        <v>610</v>
      </c>
      <c r="ITQ334" s="50" t="s">
        <v>610</v>
      </c>
      <c r="ITR334" s="50" t="s">
        <v>610</v>
      </c>
      <c r="ITS334" s="50" t="s">
        <v>610</v>
      </c>
      <c r="ITT334" s="50" t="s">
        <v>610</v>
      </c>
      <c r="ITU334" s="50" t="s">
        <v>610</v>
      </c>
      <c r="ITV334" s="50" t="s">
        <v>610</v>
      </c>
      <c r="ITW334" s="50" t="s">
        <v>610</v>
      </c>
      <c r="ITX334" s="50" t="s">
        <v>610</v>
      </c>
      <c r="ITY334" s="50" t="s">
        <v>610</v>
      </c>
      <c r="ITZ334" s="50" t="s">
        <v>610</v>
      </c>
      <c r="IUA334" s="50" t="s">
        <v>610</v>
      </c>
      <c r="IUB334" s="50" t="s">
        <v>610</v>
      </c>
      <c r="IUC334" s="50" t="s">
        <v>610</v>
      </c>
      <c r="IUD334" s="50" t="s">
        <v>610</v>
      </c>
      <c r="IUE334" s="50" t="s">
        <v>610</v>
      </c>
      <c r="IUF334" s="50" t="s">
        <v>610</v>
      </c>
      <c r="IUG334" s="50" t="s">
        <v>610</v>
      </c>
      <c r="IUH334" s="50" t="s">
        <v>610</v>
      </c>
      <c r="IUI334" s="50" t="s">
        <v>610</v>
      </c>
      <c r="IUJ334" s="50" t="s">
        <v>610</v>
      </c>
      <c r="IUK334" s="50" t="s">
        <v>610</v>
      </c>
      <c r="IUL334" s="50" t="s">
        <v>610</v>
      </c>
      <c r="IUM334" s="50" t="s">
        <v>610</v>
      </c>
      <c r="IUN334" s="50" t="s">
        <v>610</v>
      </c>
      <c r="IUO334" s="50" t="s">
        <v>610</v>
      </c>
      <c r="IUP334" s="50" t="s">
        <v>610</v>
      </c>
      <c r="IUQ334" s="50" t="s">
        <v>610</v>
      </c>
      <c r="IUR334" s="50" t="s">
        <v>610</v>
      </c>
      <c r="IUS334" s="50" t="s">
        <v>610</v>
      </c>
      <c r="IUT334" s="50" t="s">
        <v>610</v>
      </c>
      <c r="IUU334" s="50" t="s">
        <v>610</v>
      </c>
      <c r="IUV334" s="50" t="s">
        <v>610</v>
      </c>
      <c r="IUW334" s="50" t="s">
        <v>610</v>
      </c>
      <c r="IUX334" s="50" t="s">
        <v>610</v>
      </c>
      <c r="IUY334" s="50" t="s">
        <v>610</v>
      </c>
      <c r="IUZ334" s="50" t="s">
        <v>610</v>
      </c>
      <c r="IVA334" s="50" t="s">
        <v>610</v>
      </c>
      <c r="IVB334" s="50" t="s">
        <v>610</v>
      </c>
      <c r="IVC334" s="50" t="s">
        <v>610</v>
      </c>
      <c r="IVD334" s="50" t="s">
        <v>610</v>
      </c>
      <c r="IVE334" s="50" t="s">
        <v>610</v>
      </c>
      <c r="IVF334" s="50" t="s">
        <v>610</v>
      </c>
      <c r="IVG334" s="50" t="s">
        <v>610</v>
      </c>
      <c r="IVH334" s="50" t="s">
        <v>610</v>
      </c>
      <c r="IVI334" s="50" t="s">
        <v>610</v>
      </c>
      <c r="IVJ334" s="50" t="s">
        <v>610</v>
      </c>
      <c r="IVK334" s="50" t="s">
        <v>610</v>
      </c>
      <c r="IVL334" s="50" t="s">
        <v>610</v>
      </c>
      <c r="IVM334" s="50" t="s">
        <v>610</v>
      </c>
      <c r="IVN334" s="50" t="s">
        <v>610</v>
      </c>
      <c r="IVO334" s="50" t="s">
        <v>610</v>
      </c>
      <c r="IVP334" s="50" t="s">
        <v>610</v>
      </c>
      <c r="IVQ334" s="50" t="s">
        <v>610</v>
      </c>
      <c r="IVR334" s="50" t="s">
        <v>610</v>
      </c>
      <c r="IVS334" s="50" t="s">
        <v>610</v>
      </c>
      <c r="IVT334" s="50" t="s">
        <v>610</v>
      </c>
      <c r="IVU334" s="50" t="s">
        <v>610</v>
      </c>
      <c r="IVV334" s="50" t="s">
        <v>610</v>
      </c>
      <c r="IVW334" s="50" t="s">
        <v>610</v>
      </c>
      <c r="IVX334" s="50" t="s">
        <v>610</v>
      </c>
      <c r="IVY334" s="50" t="s">
        <v>610</v>
      </c>
      <c r="IVZ334" s="50" t="s">
        <v>610</v>
      </c>
      <c r="IWA334" s="50" t="s">
        <v>610</v>
      </c>
      <c r="IWB334" s="50" t="s">
        <v>610</v>
      </c>
      <c r="IWC334" s="50" t="s">
        <v>610</v>
      </c>
      <c r="IWD334" s="50" t="s">
        <v>610</v>
      </c>
      <c r="IWE334" s="50" t="s">
        <v>610</v>
      </c>
      <c r="IWF334" s="50" t="s">
        <v>610</v>
      </c>
      <c r="IWG334" s="50" t="s">
        <v>610</v>
      </c>
      <c r="IWH334" s="50" t="s">
        <v>610</v>
      </c>
      <c r="IWI334" s="50" t="s">
        <v>610</v>
      </c>
      <c r="IWJ334" s="50" t="s">
        <v>610</v>
      </c>
      <c r="IWK334" s="50" t="s">
        <v>610</v>
      </c>
      <c r="IWL334" s="50" t="s">
        <v>610</v>
      </c>
      <c r="IWM334" s="50" t="s">
        <v>610</v>
      </c>
      <c r="IWN334" s="50" t="s">
        <v>610</v>
      </c>
      <c r="IWO334" s="50" t="s">
        <v>610</v>
      </c>
      <c r="IWP334" s="50" t="s">
        <v>610</v>
      </c>
      <c r="IWQ334" s="50" t="s">
        <v>610</v>
      </c>
      <c r="IWR334" s="50" t="s">
        <v>610</v>
      </c>
      <c r="IWS334" s="50" t="s">
        <v>610</v>
      </c>
      <c r="IWT334" s="50" t="s">
        <v>610</v>
      </c>
      <c r="IWU334" s="50" t="s">
        <v>610</v>
      </c>
      <c r="IWV334" s="50" t="s">
        <v>610</v>
      </c>
      <c r="IWW334" s="50" t="s">
        <v>610</v>
      </c>
      <c r="IWX334" s="50" t="s">
        <v>610</v>
      </c>
      <c r="IWY334" s="50" t="s">
        <v>610</v>
      </c>
      <c r="IWZ334" s="50" t="s">
        <v>610</v>
      </c>
      <c r="IXA334" s="50" t="s">
        <v>610</v>
      </c>
      <c r="IXB334" s="50" t="s">
        <v>610</v>
      </c>
      <c r="IXC334" s="50" t="s">
        <v>610</v>
      </c>
      <c r="IXD334" s="50" t="s">
        <v>610</v>
      </c>
      <c r="IXE334" s="50" t="s">
        <v>610</v>
      </c>
      <c r="IXF334" s="50" t="s">
        <v>610</v>
      </c>
      <c r="IXG334" s="50" t="s">
        <v>610</v>
      </c>
      <c r="IXH334" s="50" t="s">
        <v>610</v>
      </c>
      <c r="IXI334" s="50" t="s">
        <v>610</v>
      </c>
      <c r="IXJ334" s="50" t="s">
        <v>610</v>
      </c>
      <c r="IXK334" s="50" t="s">
        <v>610</v>
      </c>
      <c r="IXL334" s="50" t="s">
        <v>610</v>
      </c>
      <c r="IXM334" s="50" t="s">
        <v>610</v>
      </c>
      <c r="IXN334" s="50" t="s">
        <v>610</v>
      </c>
      <c r="IXO334" s="50" t="s">
        <v>610</v>
      </c>
      <c r="IXP334" s="50" t="s">
        <v>610</v>
      </c>
      <c r="IXQ334" s="50" t="s">
        <v>610</v>
      </c>
      <c r="IXR334" s="50" t="s">
        <v>610</v>
      </c>
      <c r="IXS334" s="50" t="s">
        <v>610</v>
      </c>
      <c r="IXT334" s="50" t="s">
        <v>610</v>
      </c>
      <c r="IXU334" s="50" t="s">
        <v>610</v>
      </c>
      <c r="IXV334" s="50" t="s">
        <v>610</v>
      </c>
      <c r="IXW334" s="50" t="s">
        <v>610</v>
      </c>
      <c r="IXX334" s="50" t="s">
        <v>610</v>
      </c>
      <c r="IXY334" s="50" t="s">
        <v>610</v>
      </c>
      <c r="IXZ334" s="50" t="s">
        <v>610</v>
      </c>
      <c r="IYA334" s="50" t="s">
        <v>610</v>
      </c>
      <c r="IYB334" s="50" t="s">
        <v>610</v>
      </c>
      <c r="IYC334" s="50" t="s">
        <v>610</v>
      </c>
      <c r="IYD334" s="50" t="s">
        <v>610</v>
      </c>
      <c r="IYE334" s="50" t="s">
        <v>610</v>
      </c>
      <c r="IYF334" s="50" t="s">
        <v>610</v>
      </c>
      <c r="IYG334" s="50" t="s">
        <v>610</v>
      </c>
      <c r="IYH334" s="50" t="s">
        <v>610</v>
      </c>
      <c r="IYI334" s="50" t="s">
        <v>610</v>
      </c>
      <c r="IYJ334" s="50" t="s">
        <v>610</v>
      </c>
      <c r="IYK334" s="50" t="s">
        <v>610</v>
      </c>
      <c r="IYL334" s="50" t="s">
        <v>610</v>
      </c>
      <c r="IYM334" s="50" t="s">
        <v>610</v>
      </c>
      <c r="IYN334" s="50" t="s">
        <v>610</v>
      </c>
      <c r="IYO334" s="50" t="s">
        <v>610</v>
      </c>
      <c r="IYP334" s="50" t="s">
        <v>610</v>
      </c>
      <c r="IYQ334" s="50" t="s">
        <v>610</v>
      </c>
      <c r="IYR334" s="50" t="s">
        <v>610</v>
      </c>
      <c r="IYS334" s="50" t="s">
        <v>610</v>
      </c>
      <c r="IYT334" s="50" t="s">
        <v>610</v>
      </c>
      <c r="IYU334" s="50" t="s">
        <v>610</v>
      </c>
      <c r="IYV334" s="50" t="s">
        <v>610</v>
      </c>
      <c r="IYW334" s="50" t="s">
        <v>610</v>
      </c>
      <c r="IYX334" s="50" t="s">
        <v>610</v>
      </c>
      <c r="IYY334" s="50" t="s">
        <v>610</v>
      </c>
      <c r="IYZ334" s="50" t="s">
        <v>610</v>
      </c>
      <c r="IZA334" s="50" t="s">
        <v>610</v>
      </c>
      <c r="IZB334" s="50" t="s">
        <v>610</v>
      </c>
      <c r="IZC334" s="50" t="s">
        <v>610</v>
      </c>
      <c r="IZD334" s="50" t="s">
        <v>610</v>
      </c>
      <c r="IZE334" s="50" t="s">
        <v>610</v>
      </c>
      <c r="IZF334" s="50" t="s">
        <v>610</v>
      </c>
      <c r="IZG334" s="50" t="s">
        <v>610</v>
      </c>
      <c r="IZH334" s="50" t="s">
        <v>610</v>
      </c>
      <c r="IZI334" s="50" t="s">
        <v>610</v>
      </c>
      <c r="IZJ334" s="50" t="s">
        <v>610</v>
      </c>
      <c r="IZK334" s="50" t="s">
        <v>610</v>
      </c>
      <c r="IZL334" s="50" t="s">
        <v>610</v>
      </c>
      <c r="IZM334" s="50" t="s">
        <v>610</v>
      </c>
      <c r="IZN334" s="50" t="s">
        <v>610</v>
      </c>
      <c r="IZO334" s="50" t="s">
        <v>610</v>
      </c>
      <c r="IZP334" s="50" t="s">
        <v>610</v>
      </c>
      <c r="IZQ334" s="50" t="s">
        <v>610</v>
      </c>
      <c r="IZR334" s="50" t="s">
        <v>610</v>
      </c>
      <c r="IZS334" s="50" t="s">
        <v>610</v>
      </c>
      <c r="IZT334" s="50" t="s">
        <v>610</v>
      </c>
      <c r="IZU334" s="50" t="s">
        <v>610</v>
      </c>
      <c r="IZV334" s="50" t="s">
        <v>610</v>
      </c>
      <c r="IZW334" s="50" t="s">
        <v>610</v>
      </c>
      <c r="IZX334" s="50" t="s">
        <v>610</v>
      </c>
      <c r="IZY334" s="50" t="s">
        <v>610</v>
      </c>
      <c r="IZZ334" s="50" t="s">
        <v>610</v>
      </c>
      <c r="JAA334" s="50" t="s">
        <v>610</v>
      </c>
      <c r="JAB334" s="50" t="s">
        <v>610</v>
      </c>
      <c r="JAC334" s="50" t="s">
        <v>610</v>
      </c>
      <c r="JAD334" s="50" t="s">
        <v>610</v>
      </c>
      <c r="JAE334" s="50" t="s">
        <v>610</v>
      </c>
      <c r="JAF334" s="50" t="s">
        <v>610</v>
      </c>
      <c r="JAG334" s="50" t="s">
        <v>610</v>
      </c>
      <c r="JAH334" s="50" t="s">
        <v>610</v>
      </c>
      <c r="JAI334" s="50" t="s">
        <v>610</v>
      </c>
      <c r="JAJ334" s="50" t="s">
        <v>610</v>
      </c>
      <c r="JAK334" s="50" t="s">
        <v>610</v>
      </c>
      <c r="JAL334" s="50" t="s">
        <v>610</v>
      </c>
      <c r="JAM334" s="50" t="s">
        <v>610</v>
      </c>
      <c r="JAN334" s="50" t="s">
        <v>610</v>
      </c>
      <c r="JAO334" s="50" t="s">
        <v>610</v>
      </c>
      <c r="JAP334" s="50" t="s">
        <v>610</v>
      </c>
      <c r="JAQ334" s="50" t="s">
        <v>610</v>
      </c>
      <c r="JAR334" s="50" t="s">
        <v>610</v>
      </c>
      <c r="JAS334" s="50" t="s">
        <v>610</v>
      </c>
      <c r="JAT334" s="50" t="s">
        <v>610</v>
      </c>
      <c r="JAU334" s="50" t="s">
        <v>610</v>
      </c>
      <c r="JAV334" s="50" t="s">
        <v>610</v>
      </c>
      <c r="JAW334" s="50" t="s">
        <v>610</v>
      </c>
      <c r="JAX334" s="50" t="s">
        <v>610</v>
      </c>
      <c r="JAY334" s="50" t="s">
        <v>610</v>
      </c>
      <c r="JAZ334" s="50" t="s">
        <v>610</v>
      </c>
      <c r="JBA334" s="50" t="s">
        <v>610</v>
      </c>
      <c r="JBB334" s="50" t="s">
        <v>610</v>
      </c>
      <c r="JBC334" s="50" t="s">
        <v>610</v>
      </c>
      <c r="JBD334" s="50" t="s">
        <v>610</v>
      </c>
      <c r="JBE334" s="50" t="s">
        <v>610</v>
      </c>
      <c r="JBF334" s="50" t="s">
        <v>610</v>
      </c>
      <c r="JBG334" s="50" t="s">
        <v>610</v>
      </c>
      <c r="JBH334" s="50" t="s">
        <v>610</v>
      </c>
      <c r="JBI334" s="50" t="s">
        <v>610</v>
      </c>
      <c r="JBJ334" s="50" t="s">
        <v>610</v>
      </c>
      <c r="JBK334" s="50" t="s">
        <v>610</v>
      </c>
      <c r="JBL334" s="50" t="s">
        <v>610</v>
      </c>
      <c r="JBM334" s="50" t="s">
        <v>610</v>
      </c>
      <c r="JBN334" s="50" t="s">
        <v>610</v>
      </c>
      <c r="JBO334" s="50" t="s">
        <v>610</v>
      </c>
      <c r="JBP334" s="50" t="s">
        <v>610</v>
      </c>
      <c r="JBQ334" s="50" t="s">
        <v>610</v>
      </c>
      <c r="JBR334" s="50" t="s">
        <v>610</v>
      </c>
      <c r="JBS334" s="50" t="s">
        <v>610</v>
      </c>
      <c r="JBT334" s="50" t="s">
        <v>610</v>
      </c>
      <c r="JBU334" s="50" t="s">
        <v>610</v>
      </c>
      <c r="JBV334" s="50" t="s">
        <v>610</v>
      </c>
      <c r="JBW334" s="50" t="s">
        <v>610</v>
      </c>
      <c r="JBX334" s="50" t="s">
        <v>610</v>
      </c>
      <c r="JBY334" s="50" t="s">
        <v>610</v>
      </c>
      <c r="JBZ334" s="50" t="s">
        <v>610</v>
      </c>
      <c r="JCA334" s="50" t="s">
        <v>610</v>
      </c>
      <c r="JCB334" s="50" t="s">
        <v>610</v>
      </c>
      <c r="JCC334" s="50" t="s">
        <v>610</v>
      </c>
      <c r="JCD334" s="50" t="s">
        <v>610</v>
      </c>
      <c r="JCE334" s="50" t="s">
        <v>610</v>
      </c>
      <c r="JCF334" s="50" t="s">
        <v>610</v>
      </c>
      <c r="JCG334" s="50" t="s">
        <v>610</v>
      </c>
      <c r="JCH334" s="50" t="s">
        <v>610</v>
      </c>
      <c r="JCI334" s="50" t="s">
        <v>610</v>
      </c>
      <c r="JCJ334" s="50" t="s">
        <v>610</v>
      </c>
      <c r="JCK334" s="50" t="s">
        <v>610</v>
      </c>
      <c r="JCL334" s="50" t="s">
        <v>610</v>
      </c>
      <c r="JCM334" s="50" t="s">
        <v>610</v>
      </c>
      <c r="JCN334" s="50" t="s">
        <v>610</v>
      </c>
      <c r="JCO334" s="50" t="s">
        <v>610</v>
      </c>
      <c r="JCP334" s="50" t="s">
        <v>610</v>
      </c>
      <c r="JCQ334" s="50" t="s">
        <v>610</v>
      </c>
      <c r="JCR334" s="50" t="s">
        <v>610</v>
      </c>
      <c r="JCS334" s="50" t="s">
        <v>610</v>
      </c>
      <c r="JCT334" s="50" t="s">
        <v>610</v>
      </c>
      <c r="JCU334" s="50" t="s">
        <v>610</v>
      </c>
      <c r="JCV334" s="50" t="s">
        <v>610</v>
      </c>
      <c r="JCW334" s="50" t="s">
        <v>610</v>
      </c>
      <c r="JCX334" s="50" t="s">
        <v>610</v>
      </c>
      <c r="JCY334" s="50" t="s">
        <v>610</v>
      </c>
      <c r="JCZ334" s="50" t="s">
        <v>610</v>
      </c>
      <c r="JDA334" s="50" t="s">
        <v>610</v>
      </c>
      <c r="JDB334" s="50" t="s">
        <v>610</v>
      </c>
      <c r="JDC334" s="50" t="s">
        <v>610</v>
      </c>
      <c r="JDD334" s="50" t="s">
        <v>610</v>
      </c>
      <c r="JDE334" s="50" t="s">
        <v>610</v>
      </c>
      <c r="JDF334" s="50" t="s">
        <v>610</v>
      </c>
      <c r="JDG334" s="50" t="s">
        <v>610</v>
      </c>
      <c r="JDH334" s="50" t="s">
        <v>610</v>
      </c>
      <c r="JDI334" s="50" t="s">
        <v>610</v>
      </c>
      <c r="JDJ334" s="50" t="s">
        <v>610</v>
      </c>
      <c r="JDK334" s="50" t="s">
        <v>610</v>
      </c>
      <c r="JDL334" s="50" t="s">
        <v>610</v>
      </c>
      <c r="JDM334" s="50" t="s">
        <v>610</v>
      </c>
      <c r="JDN334" s="50" t="s">
        <v>610</v>
      </c>
      <c r="JDO334" s="50" t="s">
        <v>610</v>
      </c>
      <c r="JDP334" s="50" t="s">
        <v>610</v>
      </c>
      <c r="JDQ334" s="50" t="s">
        <v>610</v>
      </c>
      <c r="JDR334" s="50" t="s">
        <v>610</v>
      </c>
      <c r="JDS334" s="50" t="s">
        <v>610</v>
      </c>
      <c r="JDT334" s="50" t="s">
        <v>610</v>
      </c>
      <c r="JDU334" s="50" t="s">
        <v>610</v>
      </c>
      <c r="JDV334" s="50" t="s">
        <v>610</v>
      </c>
      <c r="JDW334" s="50" t="s">
        <v>610</v>
      </c>
      <c r="JDX334" s="50" t="s">
        <v>610</v>
      </c>
      <c r="JDY334" s="50" t="s">
        <v>610</v>
      </c>
      <c r="JDZ334" s="50" t="s">
        <v>610</v>
      </c>
      <c r="JEA334" s="50" t="s">
        <v>610</v>
      </c>
      <c r="JEB334" s="50" t="s">
        <v>610</v>
      </c>
      <c r="JEC334" s="50" t="s">
        <v>610</v>
      </c>
      <c r="JED334" s="50" t="s">
        <v>610</v>
      </c>
      <c r="JEE334" s="50" t="s">
        <v>610</v>
      </c>
      <c r="JEF334" s="50" t="s">
        <v>610</v>
      </c>
      <c r="JEG334" s="50" t="s">
        <v>610</v>
      </c>
      <c r="JEH334" s="50" t="s">
        <v>610</v>
      </c>
      <c r="JEI334" s="50" t="s">
        <v>610</v>
      </c>
      <c r="JEJ334" s="50" t="s">
        <v>610</v>
      </c>
      <c r="JEK334" s="50" t="s">
        <v>610</v>
      </c>
      <c r="JEL334" s="50" t="s">
        <v>610</v>
      </c>
      <c r="JEM334" s="50" t="s">
        <v>610</v>
      </c>
      <c r="JEN334" s="50" t="s">
        <v>610</v>
      </c>
      <c r="JEO334" s="50" t="s">
        <v>610</v>
      </c>
      <c r="JEP334" s="50" t="s">
        <v>610</v>
      </c>
      <c r="JEQ334" s="50" t="s">
        <v>610</v>
      </c>
      <c r="JER334" s="50" t="s">
        <v>610</v>
      </c>
      <c r="JES334" s="50" t="s">
        <v>610</v>
      </c>
      <c r="JET334" s="50" t="s">
        <v>610</v>
      </c>
      <c r="JEU334" s="50" t="s">
        <v>610</v>
      </c>
      <c r="JEV334" s="50" t="s">
        <v>610</v>
      </c>
      <c r="JEW334" s="50" t="s">
        <v>610</v>
      </c>
      <c r="JEX334" s="50" t="s">
        <v>610</v>
      </c>
      <c r="JEY334" s="50" t="s">
        <v>610</v>
      </c>
      <c r="JEZ334" s="50" t="s">
        <v>610</v>
      </c>
      <c r="JFA334" s="50" t="s">
        <v>610</v>
      </c>
      <c r="JFB334" s="50" t="s">
        <v>610</v>
      </c>
      <c r="JFC334" s="50" t="s">
        <v>610</v>
      </c>
      <c r="JFD334" s="50" t="s">
        <v>610</v>
      </c>
      <c r="JFE334" s="50" t="s">
        <v>610</v>
      </c>
      <c r="JFF334" s="50" t="s">
        <v>610</v>
      </c>
      <c r="JFG334" s="50" t="s">
        <v>610</v>
      </c>
      <c r="JFH334" s="50" t="s">
        <v>610</v>
      </c>
      <c r="JFI334" s="50" t="s">
        <v>610</v>
      </c>
      <c r="JFJ334" s="50" t="s">
        <v>610</v>
      </c>
      <c r="JFK334" s="50" t="s">
        <v>610</v>
      </c>
      <c r="JFL334" s="50" t="s">
        <v>610</v>
      </c>
      <c r="JFM334" s="50" t="s">
        <v>610</v>
      </c>
      <c r="JFN334" s="50" t="s">
        <v>610</v>
      </c>
      <c r="JFO334" s="50" t="s">
        <v>610</v>
      </c>
      <c r="JFP334" s="50" t="s">
        <v>610</v>
      </c>
      <c r="JFQ334" s="50" t="s">
        <v>610</v>
      </c>
      <c r="JFR334" s="50" t="s">
        <v>610</v>
      </c>
      <c r="JFS334" s="50" t="s">
        <v>610</v>
      </c>
      <c r="JFT334" s="50" t="s">
        <v>610</v>
      </c>
      <c r="JFU334" s="50" t="s">
        <v>610</v>
      </c>
      <c r="JFV334" s="50" t="s">
        <v>610</v>
      </c>
      <c r="JFW334" s="50" t="s">
        <v>610</v>
      </c>
      <c r="JFX334" s="50" t="s">
        <v>610</v>
      </c>
      <c r="JFY334" s="50" t="s">
        <v>610</v>
      </c>
      <c r="JFZ334" s="50" t="s">
        <v>610</v>
      </c>
      <c r="JGA334" s="50" t="s">
        <v>610</v>
      </c>
      <c r="JGB334" s="50" t="s">
        <v>610</v>
      </c>
      <c r="JGC334" s="50" t="s">
        <v>610</v>
      </c>
      <c r="JGD334" s="50" t="s">
        <v>610</v>
      </c>
      <c r="JGE334" s="50" t="s">
        <v>610</v>
      </c>
      <c r="JGF334" s="50" t="s">
        <v>610</v>
      </c>
      <c r="JGG334" s="50" t="s">
        <v>610</v>
      </c>
      <c r="JGH334" s="50" t="s">
        <v>610</v>
      </c>
      <c r="JGI334" s="50" t="s">
        <v>610</v>
      </c>
      <c r="JGJ334" s="50" t="s">
        <v>610</v>
      </c>
      <c r="JGK334" s="50" t="s">
        <v>610</v>
      </c>
      <c r="JGL334" s="50" t="s">
        <v>610</v>
      </c>
      <c r="JGM334" s="50" t="s">
        <v>610</v>
      </c>
      <c r="JGN334" s="50" t="s">
        <v>610</v>
      </c>
      <c r="JGO334" s="50" t="s">
        <v>610</v>
      </c>
      <c r="JGP334" s="50" t="s">
        <v>610</v>
      </c>
      <c r="JGQ334" s="50" t="s">
        <v>610</v>
      </c>
      <c r="JGR334" s="50" t="s">
        <v>610</v>
      </c>
      <c r="JGS334" s="50" t="s">
        <v>610</v>
      </c>
      <c r="JGT334" s="50" t="s">
        <v>610</v>
      </c>
      <c r="JGU334" s="50" t="s">
        <v>610</v>
      </c>
      <c r="JGV334" s="50" t="s">
        <v>610</v>
      </c>
      <c r="JGW334" s="50" t="s">
        <v>610</v>
      </c>
      <c r="JGX334" s="50" t="s">
        <v>610</v>
      </c>
      <c r="JGY334" s="50" t="s">
        <v>610</v>
      </c>
      <c r="JGZ334" s="50" t="s">
        <v>610</v>
      </c>
      <c r="JHA334" s="50" t="s">
        <v>610</v>
      </c>
      <c r="JHB334" s="50" t="s">
        <v>610</v>
      </c>
      <c r="JHC334" s="50" t="s">
        <v>610</v>
      </c>
      <c r="JHD334" s="50" t="s">
        <v>610</v>
      </c>
      <c r="JHE334" s="50" t="s">
        <v>610</v>
      </c>
      <c r="JHF334" s="50" t="s">
        <v>610</v>
      </c>
      <c r="JHG334" s="50" t="s">
        <v>610</v>
      </c>
      <c r="JHH334" s="50" t="s">
        <v>610</v>
      </c>
      <c r="JHI334" s="50" t="s">
        <v>610</v>
      </c>
      <c r="JHJ334" s="50" t="s">
        <v>610</v>
      </c>
      <c r="JHK334" s="50" t="s">
        <v>610</v>
      </c>
      <c r="JHL334" s="50" t="s">
        <v>610</v>
      </c>
      <c r="JHM334" s="50" t="s">
        <v>610</v>
      </c>
      <c r="JHN334" s="50" t="s">
        <v>610</v>
      </c>
      <c r="JHO334" s="50" t="s">
        <v>610</v>
      </c>
      <c r="JHP334" s="50" t="s">
        <v>610</v>
      </c>
      <c r="JHQ334" s="50" t="s">
        <v>610</v>
      </c>
      <c r="JHR334" s="50" t="s">
        <v>610</v>
      </c>
      <c r="JHS334" s="50" t="s">
        <v>610</v>
      </c>
      <c r="JHT334" s="50" t="s">
        <v>610</v>
      </c>
      <c r="JHU334" s="50" t="s">
        <v>610</v>
      </c>
      <c r="JHV334" s="50" t="s">
        <v>610</v>
      </c>
      <c r="JHW334" s="50" t="s">
        <v>610</v>
      </c>
      <c r="JHX334" s="50" t="s">
        <v>610</v>
      </c>
      <c r="JHY334" s="50" t="s">
        <v>610</v>
      </c>
      <c r="JHZ334" s="50" t="s">
        <v>610</v>
      </c>
      <c r="JIA334" s="50" t="s">
        <v>610</v>
      </c>
      <c r="JIB334" s="50" t="s">
        <v>610</v>
      </c>
      <c r="JIC334" s="50" t="s">
        <v>610</v>
      </c>
      <c r="JID334" s="50" t="s">
        <v>610</v>
      </c>
      <c r="JIE334" s="50" t="s">
        <v>610</v>
      </c>
      <c r="JIF334" s="50" t="s">
        <v>610</v>
      </c>
      <c r="JIG334" s="50" t="s">
        <v>610</v>
      </c>
      <c r="JIH334" s="50" t="s">
        <v>610</v>
      </c>
      <c r="JII334" s="50" t="s">
        <v>610</v>
      </c>
      <c r="JIJ334" s="50" t="s">
        <v>610</v>
      </c>
      <c r="JIK334" s="50" t="s">
        <v>610</v>
      </c>
      <c r="JIL334" s="50" t="s">
        <v>610</v>
      </c>
      <c r="JIM334" s="50" t="s">
        <v>610</v>
      </c>
      <c r="JIN334" s="50" t="s">
        <v>610</v>
      </c>
      <c r="JIO334" s="50" t="s">
        <v>610</v>
      </c>
      <c r="JIP334" s="50" t="s">
        <v>610</v>
      </c>
      <c r="JIQ334" s="50" t="s">
        <v>610</v>
      </c>
      <c r="JIR334" s="50" t="s">
        <v>610</v>
      </c>
      <c r="JIS334" s="50" t="s">
        <v>610</v>
      </c>
      <c r="JIT334" s="50" t="s">
        <v>610</v>
      </c>
      <c r="JIU334" s="50" t="s">
        <v>610</v>
      </c>
      <c r="JIV334" s="50" t="s">
        <v>610</v>
      </c>
      <c r="JIW334" s="50" t="s">
        <v>610</v>
      </c>
      <c r="JIX334" s="50" t="s">
        <v>610</v>
      </c>
      <c r="JIY334" s="50" t="s">
        <v>610</v>
      </c>
      <c r="JIZ334" s="50" t="s">
        <v>610</v>
      </c>
      <c r="JJA334" s="50" t="s">
        <v>610</v>
      </c>
      <c r="JJB334" s="50" t="s">
        <v>610</v>
      </c>
      <c r="JJC334" s="50" t="s">
        <v>610</v>
      </c>
      <c r="JJD334" s="50" t="s">
        <v>610</v>
      </c>
      <c r="JJE334" s="50" t="s">
        <v>610</v>
      </c>
      <c r="JJF334" s="50" t="s">
        <v>610</v>
      </c>
      <c r="JJG334" s="50" t="s">
        <v>610</v>
      </c>
      <c r="JJH334" s="50" t="s">
        <v>610</v>
      </c>
      <c r="JJI334" s="50" t="s">
        <v>610</v>
      </c>
      <c r="JJJ334" s="50" t="s">
        <v>610</v>
      </c>
      <c r="JJK334" s="50" t="s">
        <v>610</v>
      </c>
      <c r="JJL334" s="50" t="s">
        <v>610</v>
      </c>
      <c r="JJM334" s="50" t="s">
        <v>610</v>
      </c>
      <c r="JJN334" s="50" t="s">
        <v>610</v>
      </c>
      <c r="JJO334" s="50" t="s">
        <v>610</v>
      </c>
      <c r="JJP334" s="50" t="s">
        <v>610</v>
      </c>
      <c r="JJQ334" s="50" t="s">
        <v>610</v>
      </c>
      <c r="JJR334" s="50" t="s">
        <v>610</v>
      </c>
      <c r="JJS334" s="50" t="s">
        <v>610</v>
      </c>
      <c r="JJT334" s="50" t="s">
        <v>610</v>
      </c>
      <c r="JJU334" s="50" t="s">
        <v>610</v>
      </c>
      <c r="JJV334" s="50" t="s">
        <v>610</v>
      </c>
      <c r="JJW334" s="50" t="s">
        <v>610</v>
      </c>
      <c r="JJX334" s="50" t="s">
        <v>610</v>
      </c>
      <c r="JJY334" s="50" t="s">
        <v>610</v>
      </c>
      <c r="JJZ334" s="50" t="s">
        <v>610</v>
      </c>
      <c r="JKA334" s="50" t="s">
        <v>610</v>
      </c>
      <c r="JKB334" s="50" t="s">
        <v>610</v>
      </c>
      <c r="JKC334" s="50" t="s">
        <v>610</v>
      </c>
      <c r="JKD334" s="50" t="s">
        <v>610</v>
      </c>
      <c r="JKE334" s="50" t="s">
        <v>610</v>
      </c>
      <c r="JKF334" s="50" t="s">
        <v>610</v>
      </c>
      <c r="JKG334" s="50" t="s">
        <v>610</v>
      </c>
      <c r="JKH334" s="50" t="s">
        <v>610</v>
      </c>
      <c r="JKI334" s="50" t="s">
        <v>610</v>
      </c>
      <c r="JKJ334" s="50" t="s">
        <v>610</v>
      </c>
      <c r="JKK334" s="50" t="s">
        <v>610</v>
      </c>
      <c r="JKL334" s="50" t="s">
        <v>610</v>
      </c>
      <c r="JKM334" s="50" t="s">
        <v>610</v>
      </c>
      <c r="JKN334" s="50" t="s">
        <v>610</v>
      </c>
      <c r="JKO334" s="50" t="s">
        <v>610</v>
      </c>
      <c r="JKP334" s="50" t="s">
        <v>610</v>
      </c>
      <c r="JKQ334" s="50" t="s">
        <v>610</v>
      </c>
      <c r="JKR334" s="50" t="s">
        <v>610</v>
      </c>
      <c r="JKS334" s="50" t="s">
        <v>610</v>
      </c>
      <c r="JKT334" s="50" t="s">
        <v>610</v>
      </c>
      <c r="JKU334" s="50" t="s">
        <v>610</v>
      </c>
      <c r="JKV334" s="50" t="s">
        <v>610</v>
      </c>
      <c r="JKW334" s="50" t="s">
        <v>610</v>
      </c>
      <c r="JKX334" s="50" t="s">
        <v>610</v>
      </c>
      <c r="JKY334" s="50" t="s">
        <v>610</v>
      </c>
      <c r="JKZ334" s="50" t="s">
        <v>610</v>
      </c>
      <c r="JLA334" s="50" t="s">
        <v>610</v>
      </c>
      <c r="JLB334" s="50" t="s">
        <v>610</v>
      </c>
      <c r="JLC334" s="50" t="s">
        <v>610</v>
      </c>
      <c r="JLD334" s="50" t="s">
        <v>610</v>
      </c>
      <c r="JLE334" s="50" t="s">
        <v>610</v>
      </c>
      <c r="JLF334" s="50" t="s">
        <v>610</v>
      </c>
      <c r="JLG334" s="50" t="s">
        <v>610</v>
      </c>
      <c r="JLH334" s="50" t="s">
        <v>610</v>
      </c>
      <c r="JLI334" s="50" t="s">
        <v>610</v>
      </c>
      <c r="JLJ334" s="50" t="s">
        <v>610</v>
      </c>
      <c r="JLK334" s="50" t="s">
        <v>610</v>
      </c>
      <c r="JLL334" s="50" t="s">
        <v>610</v>
      </c>
      <c r="JLM334" s="50" t="s">
        <v>610</v>
      </c>
      <c r="JLN334" s="50" t="s">
        <v>610</v>
      </c>
      <c r="JLO334" s="50" t="s">
        <v>610</v>
      </c>
      <c r="JLP334" s="50" t="s">
        <v>610</v>
      </c>
      <c r="JLQ334" s="50" t="s">
        <v>610</v>
      </c>
      <c r="JLR334" s="50" t="s">
        <v>610</v>
      </c>
      <c r="JLS334" s="50" t="s">
        <v>610</v>
      </c>
      <c r="JLT334" s="50" t="s">
        <v>610</v>
      </c>
      <c r="JLU334" s="50" t="s">
        <v>610</v>
      </c>
      <c r="JLV334" s="50" t="s">
        <v>610</v>
      </c>
      <c r="JLW334" s="50" t="s">
        <v>610</v>
      </c>
      <c r="JLX334" s="50" t="s">
        <v>610</v>
      </c>
      <c r="JLY334" s="50" t="s">
        <v>610</v>
      </c>
      <c r="JLZ334" s="50" t="s">
        <v>610</v>
      </c>
      <c r="JMA334" s="50" t="s">
        <v>610</v>
      </c>
      <c r="JMB334" s="50" t="s">
        <v>610</v>
      </c>
      <c r="JMC334" s="50" t="s">
        <v>610</v>
      </c>
      <c r="JMD334" s="50" t="s">
        <v>610</v>
      </c>
      <c r="JME334" s="50" t="s">
        <v>610</v>
      </c>
      <c r="JMF334" s="50" t="s">
        <v>610</v>
      </c>
      <c r="JMG334" s="50" t="s">
        <v>610</v>
      </c>
      <c r="JMH334" s="50" t="s">
        <v>610</v>
      </c>
      <c r="JMI334" s="50" t="s">
        <v>610</v>
      </c>
      <c r="JMJ334" s="50" t="s">
        <v>610</v>
      </c>
      <c r="JMK334" s="50" t="s">
        <v>610</v>
      </c>
      <c r="JML334" s="50" t="s">
        <v>610</v>
      </c>
      <c r="JMM334" s="50" t="s">
        <v>610</v>
      </c>
      <c r="JMN334" s="50" t="s">
        <v>610</v>
      </c>
      <c r="JMO334" s="50" t="s">
        <v>610</v>
      </c>
      <c r="JMP334" s="50" t="s">
        <v>610</v>
      </c>
      <c r="JMQ334" s="50" t="s">
        <v>610</v>
      </c>
      <c r="JMR334" s="50" t="s">
        <v>610</v>
      </c>
      <c r="JMS334" s="50" t="s">
        <v>610</v>
      </c>
      <c r="JMT334" s="50" t="s">
        <v>610</v>
      </c>
      <c r="JMU334" s="50" t="s">
        <v>610</v>
      </c>
      <c r="JMV334" s="50" t="s">
        <v>610</v>
      </c>
      <c r="JMW334" s="50" t="s">
        <v>610</v>
      </c>
      <c r="JMX334" s="50" t="s">
        <v>610</v>
      </c>
      <c r="JMY334" s="50" t="s">
        <v>610</v>
      </c>
      <c r="JMZ334" s="50" t="s">
        <v>610</v>
      </c>
      <c r="JNA334" s="50" t="s">
        <v>610</v>
      </c>
      <c r="JNB334" s="50" t="s">
        <v>610</v>
      </c>
      <c r="JNC334" s="50" t="s">
        <v>610</v>
      </c>
      <c r="JND334" s="50" t="s">
        <v>610</v>
      </c>
      <c r="JNE334" s="50" t="s">
        <v>610</v>
      </c>
      <c r="JNF334" s="50" t="s">
        <v>610</v>
      </c>
      <c r="JNG334" s="50" t="s">
        <v>610</v>
      </c>
      <c r="JNH334" s="50" t="s">
        <v>610</v>
      </c>
      <c r="JNI334" s="50" t="s">
        <v>610</v>
      </c>
      <c r="JNJ334" s="50" t="s">
        <v>610</v>
      </c>
      <c r="JNK334" s="50" t="s">
        <v>610</v>
      </c>
      <c r="JNL334" s="50" t="s">
        <v>610</v>
      </c>
      <c r="JNM334" s="50" t="s">
        <v>610</v>
      </c>
      <c r="JNN334" s="50" t="s">
        <v>610</v>
      </c>
      <c r="JNO334" s="50" t="s">
        <v>610</v>
      </c>
      <c r="JNP334" s="50" t="s">
        <v>610</v>
      </c>
      <c r="JNQ334" s="50" t="s">
        <v>610</v>
      </c>
      <c r="JNR334" s="50" t="s">
        <v>610</v>
      </c>
      <c r="JNS334" s="50" t="s">
        <v>610</v>
      </c>
      <c r="JNT334" s="50" t="s">
        <v>610</v>
      </c>
      <c r="JNU334" s="50" t="s">
        <v>610</v>
      </c>
      <c r="JNV334" s="50" t="s">
        <v>610</v>
      </c>
      <c r="JNW334" s="50" t="s">
        <v>610</v>
      </c>
      <c r="JNX334" s="50" t="s">
        <v>610</v>
      </c>
      <c r="JNY334" s="50" t="s">
        <v>610</v>
      </c>
      <c r="JNZ334" s="50" t="s">
        <v>610</v>
      </c>
      <c r="JOA334" s="50" t="s">
        <v>610</v>
      </c>
      <c r="JOB334" s="50" t="s">
        <v>610</v>
      </c>
      <c r="JOC334" s="50" t="s">
        <v>610</v>
      </c>
      <c r="JOD334" s="50" t="s">
        <v>610</v>
      </c>
      <c r="JOE334" s="50" t="s">
        <v>610</v>
      </c>
      <c r="JOF334" s="50" t="s">
        <v>610</v>
      </c>
      <c r="JOG334" s="50" t="s">
        <v>610</v>
      </c>
      <c r="JOH334" s="50" t="s">
        <v>610</v>
      </c>
      <c r="JOI334" s="50" t="s">
        <v>610</v>
      </c>
      <c r="JOJ334" s="50" t="s">
        <v>610</v>
      </c>
      <c r="JOK334" s="50" t="s">
        <v>610</v>
      </c>
      <c r="JOL334" s="50" t="s">
        <v>610</v>
      </c>
      <c r="JOM334" s="50" t="s">
        <v>610</v>
      </c>
      <c r="JON334" s="50" t="s">
        <v>610</v>
      </c>
      <c r="JOO334" s="50" t="s">
        <v>610</v>
      </c>
      <c r="JOP334" s="50" t="s">
        <v>610</v>
      </c>
      <c r="JOQ334" s="50" t="s">
        <v>610</v>
      </c>
      <c r="JOR334" s="50" t="s">
        <v>610</v>
      </c>
      <c r="JOS334" s="50" t="s">
        <v>610</v>
      </c>
      <c r="JOT334" s="50" t="s">
        <v>610</v>
      </c>
      <c r="JOU334" s="50" t="s">
        <v>610</v>
      </c>
      <c r="JOV334" s="50" t="s">
        <v>610</v>
      </c>
      <c r="JOW334" s="50" t="s">
        <v>610</v>
      </c>
      <c r="JOX334" s="50" t="s">
        <v>610</v>
      </c>
      <c r="JOY334" s="50" t="s">
        <v>610</v>
      </c>
      <c r="JOZ334" s="50" t="s">
        <v>610</v>
      </c>
      <c r="JPA334" s="50" t="s">
        <v>610</v>
      </c>
      <c r="JPB334" s="50" t="s">
        <v>610</v>
      </c>
      <c r="JPC334" s="50" t="s">
        <v>610</v>
      </c>
      <c r="JPD334" s="50" t="s">
        <v>610</v>
      </c>
      <c r="JPE334" s="50" t="s">
        <v>610</v>
      </c>
      <c r="JPF334" s="50" t="s">
        <v>610</v>
      </c>
      <c r="JPG334" s="50" t="s">
        <v>610</v>
      </c>
      <c r="JPH334" s="50" t="s">
        <v>610</v>
      </c>
      <c r="JPI334" s="50" t="s">
        <v>610</v>
      </c>
      <c r="JPJ334" s="50" t="s">
        <v>610</v>
      </c>
      <c r="JPK334" s="50" t="s">
        <v>610</v>
      </c>
      <c r="JPL334" s="50" t="s">
        <v>610</v>
      </c>
      <c r="JPM334" s="50" t="s">
        <v>610</v>
      </c>
      <c r="JPN334" s="50" t="s">
        <v>610</v>
      </c>
      <c r="JPO334" s="50" t="s">
        <v>610</v>
      </c>
      <c r="JPP334" s="50" t="s">
        <v>610</v>
      </c>
      <c r="JPQ334" s="50" t="s">
        <v>610</v>
      </c>
      <c r="JPR334" s="50" t="s">
        <v>610</v>
      </c>
      <c r="JPS334" s="50" t="s">
        <v>610</v>
      </c>
      <c r="JPT334" s="50" t="s">
        <v>610</v>
      </c>
      <c r="JPU334" s="50" t="s">
        <v>610</v>
      </c>
      <c r="JPV334" s="50" t="s">
        <v>610</v>
      </c>
      <c r="JPW334" s="50" t="s">
        <v>610</v>
      </c>
      <c r="JPX334" s="50" t="s">
        <v>610</v>
      </c>
      <c r="JPY334" s="50" t="s">
        <v>610</v>
      </c>
      <c r="JPZ334" s="50" t="s">
        <v>610</v>
      </c>
      <c r="JQA334" s="50" t="s">
        <v>610</v>
      </c>
      <c r="JQB334" s="50" t="s">
        <v>610</v>
      </c>
      <c r="JQC334" s="50" t="s">
        <v>610</v>
      </c>
      <c r="JQD334" s="50" t="s">
        <v>610</v>
      </c>
      <c r="JQE334" s="50" t="s">
        <v>610</v>
      </c>
      <c r="JQF334" s="50" t="s">
        <v>610</v>
      </c>
      <c r="JQG334" s="50" t="s">
        <v>610</v>
      </c>
      <c r="JQH334" s="50" t="s">
        <v>610</v>
      </c>
      <c r="JQI334" s="50" t="s">
        <v>610</v>
      </c>
      <c r="JQJ334" s="50" t="s">
        <v>610</v>
      </c>
      <c r="JQK334" s="50" t="s">
        <v>610</v>
      </c>
      <c r="JQL334" s="50" t="s">
        <v>610</v>
      </c>
      <c r="JQM334" s="50" t="s">
        <v>610</v>
      </c>
      <c r="JQN334" s="50" t="s">
        <v>610</v>
      </c>
      <c r="JQO334" s="50" t="s">
        <v>610</v>
      </c>
      <c r="JQP334" s="50" t="s">
        <v>610</v>
      </c>
      <c r="JQQ334" s="50" t="s">
        <v>610</v>
      </c>
      <c r="JQR334" s="50" t="s">
        <v>610</v>
      </c>
      <c r="JQS334" s="50" t="s">
        <v>610</v>
      </c>
      <c r="JQT334" s="50" t="s">
        <v>610</v>
      </c>
      <c r="JQU334" s="50" t="s">
        <v>610</v>
      </c>
      <c r="JQV334" s="50" t="s">
        <v>610</v>
      </c>
      <c r="JQW334" s="50" t="s">
        <v>610</v>
      </c>
      <c r="JQX334" s="50" t="s">
        <v>610</v>
      </c>
      <c r="JQY334" s="50" t="s">
        <v>610</v>
      </c>
      <c r="JQZ334" s="50" t="s">
        <v>610</v>
      </c>
      <c r="JRA334" s="50" t="s">
        <v>610</v>
      </c>
      <c r="JRB334" s="50" t="s">
        <v>610</v>
      </c>
      <c r="JRC334" s="50" t="s">
        <v>610</v>
      </c>
      <c r="JRD334" s="50" t="s">
        <v>610</v>
      </c>
      <c r="JRE334" s="50" t="s">
        <v>610</v>
      </c>
      <c r="JRF334" s="50" t="s">
        <v>610</v>
      </c>
      <c r="JRG334" s="50" t="s">
        <v>610</v>
      </c>
      <c r="JRH334" s="50" t="s">
        <v>610</v>
      </c>
      <c r="JRI334" s="50" t="s">
        <v>610</v>
      </c>
      <c r="JRJ334" s="50" t="s">
        <v>610</v>
      </c>
      <c r="JRK334" s="50" t="s">
        <v>610</v>
      </c>
      <c r="JRL334" s="50" t="s">
        <v>610</v>
      </c>
      <c r="JRM334" s="50" t="s">
        <v>610</v>
      </c>
      <c r="JRN334" s="50" t="s">
        <v>610</v>
      </c>
      <c r="JRO334" s="50" t="s">
        <v>610</v>
      </c>
      <c r="JRP334" s="50" t="s">
        <v>610</v>
      </c>
      <c r="JRQ334" s="50" t="s">
        <v>610</v>
      </c>
      <c r="JRR334" s="50" t="s">
        <v>610</v>
      </c>
      <c r="JRS334" s="50" t="s">
        <v>610</v>
      </c>
      <c r="JRT334" s="50" t="s">
        <v>610</v>
      </c>
      <c r="JRU334" s="50" t="s">
        <v>610</v>
      </c>
      <c r="JRV334" s="50" t="s">
        <v>610</v>
      </c>
      <c r="JRW334" s="50" t="s">
        <v>610</v>
      </c>
      <c r="JRX334" s="50" t="s">
        <v>610</v>
      </c>
      <c r="JRY334" s="50" t="s">
        <v>610</v>
      </c>
      <c r="JRZ334" s="50" t="s">
        <v>610</v>
      </c>
      <c r="JSA334" s="50" t="s">
        <v>610</v>
      </c>
      <c r="JSB334" s="50" t="s">
        <v>610</v>
      </c>
      <c r="JSC334" s="50" t="s">
        <v>610</v>
      </c>
      <c r="JSD334" s="50" t="s">
        <v>610</v>
      </c>
      <c r="JSE334" s="50" t="s">
        <v>610</v>
      </c>
      <c r="JSF334" s="50" t="s">
        <v>610</v>
      </c>
      <c r="JSG334" s="50" t="s">
        <v>610</v>
      </c>
      <c r="JSH334" s="50" t="s">
        <v>610</v>
      </c>
      <c r="JSI334" s="50" t="s">
        <v>610</v>
      </c>
      <c r="JSJ334" s="50" t="s">
        <v>610</v>
      </c>
      <c r="JSK334" s="50" t="s">
        <v>610</v>
      </c>
      <c r="JSL334" s="50" t="s">
        <v>610</v>
      </c>
      <c r="JSM334" s="50" t="s">
        <v>610</v>
      </c>
      <c r="JSN334" s="50" t="s">
        <v>610</v>
      </c>
      <c r="JSO334" s="50" t="s">
        <v>610</v>
      </c>
      <c r="JSP334" s="50" t="s">
        <v>610</v>
      </c>
      <c r="JSQ334" s="50" t="s">
        <v>610</v>
      </c>
      <c r="JSR334" s="50" t="s">
        <v>610</v>
      </c>
      <c r="JSS334" s="50" t="s">
        <v>610</v>
      </c>
      <c r="JST334" s="50" t="s">
        <v>610</v>
      </c>
      <c r="JSU334" s="50" t="s">
        <v>610</v>
      </c>
      <c r="JSV334" s="50" t="s">
        <v>610</v>
      </c>
      <c r="JSW334" s="50" t="s">
        <v>610</v>
      </c>
      <c r="JSX334" s="50" t="s">
        <v>610</v>
      </c>
      <c r="JSY334" s="50" t="s">
        <v>610</v>
      </c>
      <c r="JSZ334" s="50" t="s">
        <v>610</v>
      </c>
      <c r="JTA334" s="50" t="s">
        <v>610</v>
      </c>
      <c r="JTB334" s="50" t="s">
        <v>610</v>
      </c>
      <c r="JTC334" s="50" t="s">
        <v>610</v>
      </c>
      <c r="JTD334" s="50" t="s">
        <v>610</v>
      </c>
      <c r="JTE334" s="50" t="s">
        <v>610</v>
      </c>
      <c r="JTF334" s="50" t="s">
        <v>610</v>
      </c>
      <c r="JTG334" s="50" t="s">
        <v>610</v>
      </c>
      <c r="JTH334" s="50" t="s">
        <v>610</v>
      </c>
      <c r="JTI334" s="50" t="s">
        <v>610</v>
      </c>
      <c r="JTJ334" s="50" t="s">
        <v>610</v>
      </c>
      <c r="JTK334" s="50" t="s">
        <v>610</v>
      </c>
      <c r="JTL334" s="50" t="s">
        <v>610</v>
      </c>
      <c r="JTM334" s="50" t="s">
        <v>610</v>
      </c>
      <c r="JTN334" s="50" t="s">
        <v>610</v>
      </c>
      <c r="JTO334" s="50" t="s">
        <v>610</v>
      </c>
      <c r="JTP334" s="50" t="s">
        <v>610</v>
      </c>
      <c r="JTQ334" s="50" t="s">
        <v>610</v>
      </c>
      <c r="JTR334" s="50" t="s">
        <v>610</v>
      </c>
      <c r="JTS334" s="50" t="s">
        <v>610</v>
      </c>
      <c r="JTT334" s="50" t="s">
        <v>610</v>
      </c>
      <c r="JTU334" s="50" t="s">
        <v>610</v>
      </c>
      <c r="JTV334" s="50" t="s">
        <v>610</v>
      </c>
      <c r="JTW334" s="50" t="s">
        <v>610</v>
      </c>
      <c r="JTX334" s="50" t="s">
        <v>610</v>
      </c>
      <c r="JTY334" s="50" t="s">
        <v>610</v>
      </c>
      <c r="JTZ334" s="50" t="s">
        <v>610</v>
      </c>
      <c r="JUA334" s="50" t="s">
        <v>610</v>
      </c>
      <c r="JUB334" s="50" t="s">
        <v>610</v>
      </c>
      <c r="JUC334" s="50" t="s">
        <v>610</v>
      </c>
      <c r="JUD334" s="50" t="s">
        <v>610</v>
      </c>
      <c r="JUE334" s="50" t="s">
        <v>610</v>
      </c>
      <c r="JUF334" s="50" t="s">
        <v>610</v>
      </c>
      <c r="JUG334" s="50" t="s">
        <v>610</v>
      </c>
      <c r="JUH334" s="50" t="s">
        <v>610</v>
      </c>
      <c r="JUI334" s="50" t="s">
        <v>610</v>
      </c>
      <c r="JUJ334" s="50" t="s">
        <v>610</v>
      </c>
      <c r="JUK334" s="50" t="s">
        <v>610</v>
      </c>
      <c r="JUL334" s="50" t="s">
        <v>610</v>
      </c>
      <c r="JUM334" s="50" t="s">
        <v>610</v>
      </c>
      <c r="JUN334" s="50" t="s">
        <v>610</v>
      </c>
      <c r="JUO334" s="50" t="s">
        <v>610</v>
      </c>
      <c r="JUP334" s="50" t="s">
        <v>610</v>
      </c>
      <c r="JUQ334" s="50" t="s">
        <v>610</v>
      </c>
      <c r="JUR334" s="50" t="s">
        <v>610</v>
      </c>
      <c r="JUS334" s="50" t="s">
        <v>610</v>
      </c>
      <c r="JUT334" s="50" t="s">
        <v>610</v>
      </c>
      <c r="JUU334" s="50" t="s">
        <v>610</v>
      </c>
      <c r="JUV334" s="50" t="s">
        <v>610</v>
      </c>
      <c r="JUW334" s="50" t="s">
        <v>610</v>
      </c>
      <c r="JUX334" s="50" t="s">
        <v>610</v>
      </c>
      <c r="JUY334" s="50" t="s">
        <v>610</v>
      </c>
      <c r="JUZ334" s="50" t="s">
        <v>610</v>
      </c>
      <c r="JVA334" s="50" t="s">
        <v>610</v>
      </c>
      <c r="JVB334" s="50" t="s">
        <v>610</v>
      </c>
      <c r="JVC334" s="50" t="s">
        <v>610</v>
      </c>
      <c r="JVD334" s="50" t="s">
        <v>610</v>
      </c>
      <c r="JVE334" s="50" t="s">
        <v>610</v>
      </c>
      <c r="JVF334" s="50" t="s">
        <v>610</v>
      </c>
      <c r="JVG334" s="50" t="s">
        <v>610</v>
      </c>
      <c r="JVH334" s="50" t="s">
        <v>610</v>
      </c>
      <c r="JVI334" s="50" t="s">
        <v>610</v>
      </c>
      <c r="JVJ334" s="50" t="s">
        <v>610</v>
      </c>
      <c r="JVK334" s="50" t="s">
        <v>610</v>
      </c>
      <c r="JVL334" s="50" t="s">
        <v>610</v>
      </c>
      <c r="JVM334" s="50" t="s">
        <v>610</v>
      </c>
      <c r="JVN334" s="50" t="s">
        <v>610</v>
      </c>
      <c r="JVO334" s="50" t="s">
        <v>610</v>
      </c>
      <c r="JVP334" s="50" t="s">
        <v>610</v>
      </c>
      <c r="JVQ334" s="50" t="s">
        <v>610</v>
      </c>
      <c r="JVR334" s="50" t="s">
        <v>610</v>
      </c>
      <c r="JVS334" s="50" t="s">
        <v>610</v>
      </c>
      <c r="JVT334" s="50" t="s">
        <v>610</v>
      </c>
      <c r="JVU334" s="50" t="s">
        <v>610</v>
      </c>
      <c r="JVV334" s="50" t="s">
        <v>610</v>
      </c>
      <c r="JVW334" s="50" t="s">
        <v>610</v>
      </c>
      <c r="JVX334" s="50" t="s">
        <v>610</v>
      </c>
      <c r="JVY334" s="50" t="s">
        <v>610</v>
      </c>
      <c r="JVZ334" s="50" t="s">
        <v>610</v>
      </c>
      <c r="JWA334" s="50" t="s">
        <v>610</v>
      </c>
      <c r="JWB334" s="50" t="s">
        <v>610</v>
      </c>
      <c r="JWC334" s="50" t="s">
        <v>610</v>
      </c>
      <c r="JWD334" s="50" t="s">
        <v>610</v>
      </c>
      <c r="JWE334" s="50" t="s">
        <v>610</v>
      </c>
      <c r="JWF334" s="50" t="s">
        <v>610</v>
      </c>
      <c r="JWG334" s="50" t="s">
        <v>610</v>
      </c>
      <c r="JWH334" s="50" t="s">
        <v>610</v>
      </c>
      <c r="JWI334" s="50" t="s">
        <v>610</v>
      </c>
      <c r="JWJ334" s="50" t="s">
        <v>610</v>
      </c>
      <c r="JWK334" s="50" t="s">
        <v>610</v>
      </c>
      <c r="JWL334" s="50" t="s">
        <v>610</v>
      </c>
      <c r="JWM334" s="50" t="s">
        <v>610</v>
      </c>
      <c r="JWN334" s="50" t="s">
        <v>610</v>
      </c>
      <c r="JWO334" s="50" t="s">
        <v>610</v>
      </c>
      <c r="JWP334" s="50" t="s">
        <v>610</v>
      </c>
      <c r="JWQ334" s="50" t="s">
        <v>610</v>
      </c>
      <c r="JWR334" s="50" t="s">
        <v>610</v>
      </c>
      <c r="JWS334" s="50" t="s">
        <v>610</v>
      </c>
      <c r="JWT334" s="50" t="s">
        <v>610</v>
      </c>
      <c r="JWU334" s="50" t="s">
        <v>610</v>
      </c>
      <c r="JWV334" s="50" t="s">
        <v>610</v>
      </c>
      <c r="JWW334" s="50" t="s">
        <v>610</v>
      </c>
      <c r="JWX334" s="50" t="s">
        <v>610</v>
      </c>
      <c r="JWY334" s="50" t="s">
        <v>610</v>
      </c>
      <c r="JWZ334" s="50" t="s">
        <v>610</v>
      </c>
      <c r="JXA334" s="50" t="s">
        <v>610</v>
      </c>
      <c r="JXB334" s="50" t="s">
        <v>610</v>
      </c>
      <c r="JXC334" s="50" t="s">
        <v>610</v>
      </c>
      <c r="JXD334" s="50" t="s">
        <v>610</v>
      </c>
      <c r="JXE334" s="50" t="s">
        <v>610</v>
      </c>
      <c r="JXF334" s="50" t="s">
        <v>610</v>
      </c>
      <c r="JXG334" s="50" t="s">
        <v>610</v>
      </c>
      <c r="JXH334" s="50" t="s">
        <v>610</v>
      </c>
      <c r="JXI334" s="50" t="s">
        <v>610</v>
      </c>
      <c r="JXJ334" s="50" t="s">
        <v>610</v>
      </c>
      <c r="JXK334" s="50" t="s">
        <v>610</v>
      </c>
      <c r="JXL334" s="50" t="s">
        <v>610</v>
      </c>
      <c r="JXM334" s="50" t="s">
        <v>610</v>
      </c>
      <c r="JXN334" s="50" t="s">
        <v>610</v>
      </c>
      <c r="JXO334" s="50" t="s">
        <v>610</v>
      </c>
      <c r="JXP334" s="50" t="s">
        <v>610</v>
      </c>
      <c r="JXQ334" s="50" t="s">
        <v>610</v>
      </c>
      <c r="JXR334" s="50" t="s">
        <v>610</v>
      </c>
      <c r="JXS334" s="50" t="s">
        <v>610</v>
      </c>
      <c r="JXT334" s="50" t="s">
        <v>610</v>
      </c>
      <c r="JXU334" s="50" t="s">
        <v>610</v>
      </c>
      <c r="JXV334" s="50" t="s">
        <v>610</v>
      </c>
      <c r="JXW334" s="50" t="s">
        <v>610</v>
      </c>
      <c r="JXX334" s="50" t="s">
        <v>610</v>
      </c>
      <c r="JXY334" s="50" t="s">
        <v>610</v>
      </c>
      <c r="JXZ334" s="50" t="s">
        <v>610</v>
      </c>
      <c r="JYA334" s="50" t="s">
        <v>610</v>
      </c>
      <c r="JYB334" s="50" t="s">
        <v>610</v>
      </c>
      <c r="JYC334" s="50" t="s">
        <v>610</v>
      </c>
      <c r="JYD334" s="50" t="s">
        <v>610</v>
      </c>
      <c r="JYE334" s="50" t="s">
        <v>610</v>
      </c>
      <c r="JYF334" s="50" t="s">
        <v>610</v>
      </c>
      <c r="JYG334" s="50" t="s">
        <v>610</v>
      </c>
      <c r="JYH334" s="50" t="s">
        <v>610</v>
      </c>
      <c r="JYI334" s="50" t="s">
        <v>610</v>
      </c>
      <c r="JYJ334" s="50" t="s">
        <v>610</v>
      </c>
      <c r="JYK334" s="50" t="s">
        <v>610</v>
      </c>
      <c r="JYL334" s="50" t="s">
        <v>610</v>
      </c>
      <c r="JYM334" s="50" t="s">
        <v>610</v>
      </c>
      <c r="JYN334" s="50" t="s">
        <v>610</v>
      </c>
      <c r="JYO334" s="50" t="s">
        <v>610</v>
      </c>
      <c r="JYP334" s="50" t="s">
        <v>610</v>
      </c>
      <c r="JYQ334" s="50" t="s">
        <v>610</v>
      </c>
      <c r="JYR334" s="50" t="s">
        <v>610</v>
      </c>
      <c r="JYS334" s="50" t="s">
        <v>610</v>
      </c>
      <c r="JYT334" s="50" t="s">
        <v>610</v>
      </c>
      <c r="JYU334" s="50" t="s">
        <v>610</v>
      </c>
      <c r="JYV334" s="50" t="s">
        <v>610</v>
      </c>
      <c r="JYW334" s="50" t="s">
        <v>610</v>
      </c>
      <c r="JYX334" s="50" t="s">
        <v>610</v>
      </c>
      <c r="JYY334" s="50" t="s">
        <v>610</v>
      </c>
      <c r="JYZ334" s="50" t="s">
        <v>610</v>
      </c>
      <c r="JZA334" s="50" t="s">
        <v>610</v>
      </c>
      <c r="JZB334" s="50" t="s">
        <v>610</v>
      </c>
      <c r="JZC334" s="50" t="s">
        <v>610</v>
      </c>
      <c r="JZD334" s="50" t="s">
        <v>610</v>
      </c>
      <c r="JZE334" s="50" t="s">
        <v>610</v>
      </c>
      <c r="JZF334" s="50" t="s">
        <v>610</v>
      </c>
      <c r="JZG334" s="50" t="s">
        <v>610</v>
      </c>
      <c r="JZH334" s="50" t="s">
        <v>610</v>
      </c>
      <c r="JZI334" s="50" t="s">
        <v>610</v>
      </c>
      <c r="JZJ334" s="50" t="s">
        <v>610</v>
      </c>
      <c r="JZK334" s="50" t="s">
        <v>610</v>
      </c>
      <c r="JZL334" s="50" t="s">
        <v>610</v>
      </c>
      <c r="JZM334" s="50" t="s">
        <v>610</v>
      </c>
      <c r="JZN334" s="50" t="s">
        <v>610</v>
      </c>
      <c r="JZO334" s="50" t="s">
        <v>610</v>
      </c>
      <c r="JZP334" s="50" t="s">
        <v>610</v>
      </c>
      <c r="JZQ334" s="50" t="s">
        <v>610</v>
      </c>
      <c r="JZR334" s="50" t="s">
        <v>610</v>
      </c>
      <c r="JZS334" s="50" t="s">
        <v>610</v>
      </c>
      <c r="JZT334" s="50" t="s">
        <v>610</v>
      </c>
      <c r="JZU334" s="50" t="s">
        <v>610</v>
      </c>
      <c r="JZV334" s="50" t="s">
        <v>610</v>
      </c>
      <c r="JZW334" s="50" t="s">
        <v>610</v>
      </c>
      <c r="JZX334" s="50" t="s">
        <v>610</v>
      </c>
      <c r="JZY334" s="50" t="s">
        <v>610</v>
      </c>
      <c r="JZZ334" s="50" t="s">
        <v>610</v>
      </c>
      <c r="KAA334" s="50" t="s">
        <v>610</v>
      </c>
      <c r="KAB334" s="50" t="s">
        <v>610</v>
      </c>
      <c r="KAC334" s="50" t="s">
        <v>610</v>
      </c>
      <c r="KAD334" s="50" t="s">
        <v>610</v>
      </c>
      <c r="KAE334" s="50" t="s">
        <v>610</v>
      </c>
      <c r="KAF334" s="50" t="s">
        <v>610</v>
      </c>
      <c r="KAG334" s="50" t="s">
        <v>610</v>
      </c>
      <c r="KAH334" s="50" t="s">
        <v>610</v>
      </c>
      <c r="KAI334" s="50" t="s">
        <v>610</v>
      </c>
      <c r="KAJ334" s="50" t="s">
        <v>610</v>
      </c>
      <c r="KAK334" s="50" t="s">
        <v>610</v>
      </c>
      <c r="KAL334" s="50" t="s">
        <v>610</v>
      </c>
      <c r="KAM334" s="50" t="s">
        <v>610</v>
      </c>
      <c r="KAN334" s="50" t="s">
        <v>610</v>
      </c>
      <c r="KAO334" s="50" t="s">
        <v>610</v>
      </c>
      <c r="KAP334" s="50" t="s">
        <v>610</v>
      </c>
      <c r="KAQ334" s="50" t="s">
        <v>610</v>
      </c>
      <c r="KAR334" s="50" t="s">
        <v>610</v>
      </c>
      <c r="KAS334" s="50" t="s">
        <v>610</v>
      </c>
      <c r="KAT334" s="50" t="s">
        <v>610</v>
      </c>
      <c r="KAU334" s="50" t="s">
        <v>610</v>
      </c>
      <c r="KAV334" s="50" t="s">
        <v>610</v>
      </c>
      <c r="KAW334" s="50" t="s">
        <v>610</v>
      </c>
      <c r="KAX334" s="50" t="s">
        <v>610</v>
      </c>
      <c r="KAY334" s="50" t="s">
        <v>610</v>
      </c>
      <c r="KAZ334" s="50" t="s">
        <v>610</v>
      </c>
      <c r="KBA334" s="50" t="s">
        <v>610</v>
      </c>
      <c r="KBB334" s="50" t="s">
        <v>610</v>
      </c>
      <c r="KBC334" s="50" t="s">
        <v>610</v>
      </c>
      <c r="KBD334" s="50" t="s">
        <v>610</v>
      </c>
      <c r="KBE334" s="50" t="s">
        <v>610</v>
      </c>
      <c r="KBF334" s="50" t="s">
        <v>610</v>
      </c>
      <c r="KBG334" s="50" t="s">
        <v>610</v>
      </c>
      <c r="KBH334" s="50" t="s">
        <v>610</v>
      </c>
      <c r="KBI334" s="50" t="s">
        <v>610</v>
      </c>
      <c r="KBJ334" s="50" t="s">
        <v>610</v>
      </c>
      <c r="KBK334" s="50" t="s">
        <v>610</v>
      </c>
      <c r="KBL334" s="50" t="s">
        <v>610</v>
      </c>
      <c r="KBM334" s="50" t="s">
        <v>610</v>
      </c>
      <c r="KBN334" s="50" t="s">
        <v>610</v>
      </c>
      <c r="KBO334" s="50" t="s">
        <v>610</v>
      </c>
      <c r="KBP334" s="50" t="s">
        <v>610</v>
      </c>
      <c r="KBQ334" s="50" t="s">
        <v>610</v>
      </c>
      <c r="KBR334" s="50" t="s">
        <v>610</v>
      </c>
      <c r="KBS334" s="50" t="s">
        <v>610</v>
      </c>
      <c r="KBT334" s="50" t="s">
        <v>610</v>
      </c>
      <c r="KBU334" s="50" t="s">
        <v>610</v>
      </c>
      <c r="KBV334" s="50" t="s">
        <v>610</v>
      </c>
      <c r="KBW334" s="50" t="s">
        <v>610</v>
      </c>
      <c r="KBX334" s="50" t="s">
        <v>610</v>
      </c>
      <c r="KBY334" s="50" t="s">
        <v>610</v>
      </c>
      <c r="KBZ334" s="50" t="s">
        <v>610</v>
      </c>
      <c r="KCA334" s="50" t="s">
        <v>610</v>
      </c>
      <c r="KCB334" s="50" t="s">
        <v>610</v>
      </c>
      <c r="KCC334" s="50" t="s">
        <v>610</v>
      </c>
      <c r="KCD334" s="50" t="s">
        <v>610</v>
      </c>
      <c r="KCE334" s="50" t="s">
        <v>610</v>
      </c>
      <c r="KCF334" s="50" t="s">
        <v>610</v>
      </c>
      <c r="KCG334" s="50" t="s">
        <v>610</v>
      </c>
      <c r="KCH334" s="50" t="s">
        <v>610</v>
      </c>
      <c r="KCI334" s="50" t="s">
        <v>610</v>
      </c>
      <c r="KCJ334" s="50" t="s">
        <v>610</v>
      </c>
      <c r="KCK334" s="50" t="s">
        <v>610</v>
      </c>
      <c r="KCL334" s="50" t="s">
        <v>610</v>
      </c>
      <c r="KCM334" s="50" t="s">
        <v>610</v>
      </c>
      <c r="KCN334" s="50" t="s">
        <v>610</v>
      </c>
      <c r="KCO334" s="50" t="s">
        <v>610</v>
      </c>
      <c r="KCP334" s="50" t="s">
        <v>610</v>
      </c>
      <c r="KCQ334" s="50" t="s">
        <v>610</v>
      </c>
      <c r="KCR334" s="50" t="s">
        <v>610</v>
      </c>
      <c r="KCS334" s="50" t="s">
        <v>610</v>
      </c>
      <c r="KCT334" s="50" t="s">
        <v>610</v>
      </c>
      <c r="KCU334" s="50" t="s">
        <v>610</v>
      </c>
      <c r="KCV334" s="50" t="s">
        <v>610</v>
      </c>
      <c r="KCW334" s="50" t="s">
        <v>610</v>
      </c>
      <c r="KCX334" s="50" t="s">
        <v>610</v>
      </c>
      <c r="KCY334" s="50" t="s">
        <v>610</v>
      </c>
      <c r="KCZ334" s="50" t="s">
        <v>610</v>
      </c>
      <c r="KDA334" s="50" t="s">
        <v>610</v>
      </c>
      <c r="KDB334" s="50" t="s">
        <v>610</v>
      </c>
      <c r="KDC334" s="50" t="s">
        <v>610</v>
      </c>
      <c r="KDD334" s="50" t="s">
        <v>610</v>
      </c>
      <c r="KDE334" s="50" t="s">
        <v>610</v>
      </c>
      <c r="KDF334" s="50" t="s">
        <v>610</v>
      </c>
      <c r="KDG334" s="50" t="s">
        <v>610</v>
      </c>
      <c r="KDH334" s="50" t="s">
        <v>610</v>
      </c>
      <c r="KDI334" s="50" t="s">
        <v>610</v>
      </c>
      <c r="KDJ334" s="50" t="s">
        <v>610</v>
      </c>
      <c r="KDK334" s="50" t="s">
        <v>610</v>
      </c>
      <c r="KDL334" s="50" t="s">
        <v>610</v>
      </c>
      <c r="KDM334" s="50" t="s">
        <v>610</v>
      </c>
      <c r="KDN334" s="50" t="s">
        <v>610</v>
      </c>
      <c r="KDO334" s="50" t="s">
        <v>610</v>
      </c>
      <c r="KDP334" s="50" t="s">
        <v>610</v>
      </c>
      <c r="KDQ334" s="50" t="s">
        <v>610</v>
      </c>
      <c r="KDR334" s="50" t="s">
        <v>610</v>
      </c>
      <c r="KDS334" s="50" t="s">
        <v>610</v>
      </c>
      <c r="KDT334" s="50" t="s">
        <v>610</v>
      </c>
      <c r="KDU334" s="50" t="s">
        <v>610</v>
      </c>
      <c r="KDV334" s="50" t="s">
        <v>610</v>
      </c>
      <c r="KDW334" s="50" t="s">
        <v>610</v>
      </c>
      <c r="KDX334" s="50" t="s">
        <v>610</v>
      </c>
      <c r="KDY334" s="50" t="s">
        <v>610</v>
      </c>
      <c r="KDZ334" s="50" t="s">
        <v>610</v>
      </c>
      <c r="KEA334" s="50" t="s">
        <v>610</v>
      </c>
      <c r="KEB334" s="50" t="s">
        <v>610</v>
      </c>
      <c r="KEC334" s="50" t="s">
        <v>610</v>
      </c>
      <c r="KED334" s="50" t="s">
        <v>610</v>
      </c>
      <c r="KEE334" s="50" t="s">
        <v>610</v>
      </c>
      <c r="KEF334" s="50" t="s">
        <v>610</v>
      </c>
      <c r="KEG334" s="50" t="s">
        <v>610</v>
      </c>
      <c r="KEH334" s="50" t="s">
        <v>610</v>
      </c>
      <c r="KEI334" s="50" t="s">
        <v>610</v>
      </c>
      <c r="KEJ334" s="50" t="s">
        <v>610</v>
      </c>
      <c r="KEK334" s="50" t="s">
        <v>610</v>
      </c>
      <c r="KEL334" s="50" t="s">
        <v>610</v>
      </c>
      <c r="KEM334" s="50" t="s">
        <v>610</v>
      </c>
      <c r="KEN334" s="50" t="s">
        <v>610</v>
      </c>
      <c r="KEO334" s="50" t="s">
        <v>610</v>
      </c>
      <c r="KEP334" s="50" t="s">
        <v>610</v>
      </c>
      <c r="KEQ334" s="50" t="s">
        <v>610</v>
      </c>
      <c r="KER334" s="50" t="s">
        <v>610</v>
      </c>
      <c r="KES334" s="50" t="s">
        <v>610</v>
      </c>
      <c r="KET334" s="50" t="s">
        <v>610</v>
      </c>
      <c r="KEU334" s="50" t="s">
        <v>610</v>
      </c>
      <c r="KEV334" s="50" t="s">
        <v>610</v>
      </c>
      <c r="KEW334" s="50" t="s">
        <v>610</v>
      </c>
      <c r="KEX334" s="50" t="s">
        <v>610</v>
      </c>
      <c r="KEY334" s="50" t="s">
        <v>610</v>
      </c>
      <c r="KEZ334" s="50" t="s">
        <v>610</v>
      </c>
      <c r="KFA334" s="50" t="s">
        <v>610</v>
      </c>
      <c r="KFB334" s="50" t="s">
        <v>610</v>
      </c>
      <c r="KFC334" s="50" t="s">
        <v>610</v>
      </c>
      <c r="KFD334" s="50" t="s">
        <v>610</v>
      </c>
      <c r="KFE334" s="50" t="s">
        <v>610</v>
      </c>
      <c r="KFF334" s="50" t="s">
        <v>610</v>
      </c>
      <c r="KFG334" s="50" t="s">
        <v>610</v>
      </c>
      <c r="KFH334" s="50" t="s">
        <v>610</v>
      </c>
      <c r="KFI334" s="50" t="s">
        <v>610</v>
      </c>
      <c r="KFJ334" s="50" t="s">
        <v>610</v>
      </c>
      <c r="KFK334" s="50" t="s">
        <v>610</v>
      </c>
      <c r="KFL334" s="50" t="s">
        <v>610</v>
      </c>
      <c r="KFM334" s="50" t="s">
        <v>610</v>
      </c>
      <c r="KFN334" s="50" t="s">
        <v>610</v>
      </c>
      <c r="KFO334" s="50" t="s">
        <v>610</v>
      </c>
      <c r="KFP334" s="50" t="s">
        <v>610</v>
      </c>
      <c r="KFQ334" s="50" t="s">
        <v>610</v>
      </c>
      <c r="KFR334" s="50" t="s">
        <v>610</v>
      </c>
      <c r="KFS334" s="50" t="s">
        <v>610</v>
      </c>
      <c r="KFT334" s="50" t="s">
        <v>610</v>
      </c>
      <c r="KFU334" s="50" t="s">
        <v>610</v>
      </c>
      <c r="KFV334" s="50" t="s">
        <v>610</v>
      </c>
      <c r="KFW334" s="50" t="s">
        <v>610</v>
      </c>
      <c r="KFX334" s="50" t="s">
        <v>610</v>
      </c>
      <c r="KFY334" s="50" t="s">
        <v>610</v>
      </c>
      <c r="KFZ334" s="50" t="s">
        <v>610</v>
      </c>
      <c r="KGA334" s="50" t="s">
        <v>610</v>
      </c>
      <c r="KGB334" s="50" t="s">
        <v>610</v>
      </c>
      <c r="KGC334" s="50" t="s">
        <v>610</v>
      </c>
      <c r="KGD334" s="50" t="s">
        <v>610</v>
      </c>
      <c r="KGE334" s="50" t="s">
        <v>610</v>
      </c>
      <c r="KGF334" s="50" t="s">
        <v>610</v>
      </c>
      <c r="KGG334" s="50" t="s">
        <v>610</v>
      </c>
      <c r="KGH334" s="50" t="s">
        <v>610</v>
      </c>
      <c r="KGI334" s="50" t="s">
        <v>610</v>
      </c>
      <c r="KGJ334" s="50" t="s">
        <v>610</v>
      </c>
      <c r="KGK334" s="50" t="s">
        <v>610</v>
      </c>
      <c r="KGL334" s="50" t="s">
        <v>610</v>
      </c>
      <c r="KGM334" s="50" t="s">
        <v>610</v>
      </c>
      <c r="KGN334" s="50" t="s">
        <v>610</v>
      </c>
      <c r="KGO334" s="50" t="s">
        <v>610</v>
      </c>
      <c r="KGP334" s="50" t="s">
        <v>610</v>
      </c>
      <c r="KGQ334" s="50" t="s">
        <v>610</v>
      </c>
      <c r="KGR334" s="50" t="s">
        <v>610</v>
      </c>
      <c r="KGS334" s="50" t="s">
        <v>610</v>
      </c>
      <c r="KGT334" s="50" t="s">
        <v>610</v>
      </c>
      <c r="KGU334" s="50" t="s">
        <v>610</v>
      </c>
      <c r="KGV334" s="50" t="s">
        <v>610</v>
      </c>
      <c r="KGW334" s="50" t="s">
        <v>610</v>
      </c>
      <c r="KGX334" s="50" t="s">
        <v>610</v>
      </c>
      <c r="KGY334" s="50" t="s">
        <v>610</v>
      </c>
      <c r="KGZ334" s="50" t="s">
        <v>610</v>
      </c>
      <c r="KHA334" s="50" t="s">
        <v>610</v>
      </c>
      <c r="KHB334" s="50" t="s">
        <v>610</v>
      </c>
      <c r="KHC334" s="50" t="s">
        <v>610</v>
      </c>
      <c r="KHD334" s="50" t="s">
        <v>610</v>
      </c>
      <c r="KHE334" s="50" t="s">
        <v>610</v>
      </c>
      <c r="KHF334" s="50" t="s">
        <v>610</v>
      </c>
      <c r="KHG334" s="50" t="s">
        <v>610</v>
      </c>
      <c r="KHH334" s="50" t="s">
        <v>610</v>
      </c>
      <c r="KHI334" s="50" t="s">
        <v>610</v>
      </c>
      <c r="KHJ334" s="50" t="s">
        <v>610</v>
      </c>
      <c r="KHK334" s="50" t="s">
        <v>610</v>
      </c>
      <c r="KHL334" s="50" t="s">
        <v>610</v>
      </c>
      <c r="KHM334" s="50" t="s">
        <v>610</v>
      </c>
      <c r="KHN334" s="50" t="s">
        <v>610</v>
      </c>
      <c r="KHO334" s="50" t="s">
        <v>610</v>
      </c>
      <c r="KHP334" s="50" t="s">
        <v>610</v>
      </c>
      <c r="KHQ334" s="50" t="s">
        <v>610</v>
      </c>
      <c r="KHR334" s="50" t="s">
        <v>610</v>
      </c>
      <c r="KHS334" s="50" t="s">
        <v>610</v>
      </c>
      <c r="KHT334" s="50" t="s">
        <v>610</v>
      </c>
      <c r="KHU334" s="50" t="s">
        <v>610</v>
      </c>
      <c r="KHV334" s="50" t="s">
        <v>610</v>
      </c>
      <c r="KHW334" s="50" t="s">
        <v>610</v>
      </c>
      <c r="KHX334" s="50" t="s">
        <v>610</v>
      </c>
      <c r="KHY334" s="50" t="s">
        <v>610</v>
      </c>
      <c r="KHZ334" s="50" t="s">
        <v>610</v>
      </c>
      <c r="KIA334" s="50" t="s">
        <v>610</v>
      </c>
      <c r="KIB334" s="50" t="s">
        <v>610</v>
      </c>
      <c r="KIC334" s="50" t="s">
        <v>610</v>
      </c>
      <c r="KID334" s="50" t="s">
        <v>610</v>
      </c>
      <c r="KIE334" s="50" t="s">
        <v>610</v>
      </c>
      <c r="KIF334" s="50" t="s">
        <v>610</v>
      </c>
      <c r="KIG334" s="50" t="s">
        <v>610</v>
      </c>
      <c r="KIH334" s="50" t="s">
        <v>610</v>
      </c>
      <c r="KII334" s="50" t="s">
        <v>610</v>
      </c>
      <c r="KIJ334" s="50" t="s">
        <v>610</v>
      </c>
      <c r="KIK334" s="50" t="s">
        <v>610</v>
      </c>
      <c r="KIL334" s="50" t="s">
        <v>610</v>
      </c>
      <c r="KIM334" s="50" t="s">
        <v>610</v>
      </c>
      <c r="KIN334" s="50" t="s">
        <v>610</v>
      </c>
      <c r="KIO334" s="50" t="s">
        <v>610</v>
      </c>
      <c r="KIP334" s="50" t="s">
        <v>610</v>
      </c>
      <c r="KIQ334" s="50" t="s">
        <v>610</v>
      </c>
      <c r="KIR334" s="50" t="s">
        <v>610</v>
      </c>
      <c r="KIS334" s="50" t="s">
        <v>610</v>
      </c>
      <c r="KIT334" s="50" t="s">
        <v>610</v>
      </c>
      <c r="KIU334" s="50" t="s">
        <v>610</v>
      </c>
      <c r="KIV334" s="50" t="s">
        <v>610</v>
      </c>
      <c r="KIW334" s="50" t="s">
        <v>610</v>
      </c>
      <c r="KIX334" s="50" t="s">
        <v>610</v>
      </c>
      <c r="KIY334" s="50" t="s">
        <v>610</v>
      </c>
      <c r="KIZ334" s="50" t="s">
        <v>610</v>
      </c>
      <c r="KJA334" s="50" t="s">
        <v>610</v>
      </c>
      <c r="KJB334" s="50" t="s">
        <v>610</v>
      </c>
      <c r="KJC334" s="50" t="s">
        <v>610</v>
      </c>
      <c r="KJD334" s="50" t="s">
        <v>610</v>
      </c>
      <c r="KJE334" s="50" t="s">
        <v>610</v>
      </c>
      <c r="KJF334" s="50" t="s">
        <v>610</v>
      </c>
      <c r="KJG334" s="50" t="s">
        <v>610</v>
      </c>
      <c r="KJH334" s="50" t="s">
        <v>610</v>
      </c>
      <c r="KJI334" s="50" t="s">
        <v>610</v>
      </c>
      <c r="KJJ334" s="50" t="s">
        <v>610</v>
      </c>
      <c r="KJK334" s="50" t="s">
        <v>610</v>
      </c>
      <c r="KJL334" s="50" t="s">
        <v>610</v>
      </c>
      <c r="KJM334" s="50" t="s">
        <v>610</v>
      </c>
      <c r="KJN334" s="50" t="s">
        <v>610</v>
      </c>
      <c r="KJO334" s="50" t="s">
        <v>610</v>
      </c>
      <c r="KJP334" s="50" t="s">
        <v>610</v>
      </c>
      <c r="KJQ334" s="50" t="s">
        <v>610</v>
      </c>
      <c r="KJR334" s="50" t="s">
        <v>610</v>
      </c>
      <c r="KJS334" s="50" t="s">
        <v>610</v>
      </c>
      <c r="KJT334" s="50" t="s">
        <v>610</v>
      </c>
      <c r="KJU334" s="50" t="s">
        <v>610</v>
      </c>
      <c r="KJV334" s="50" t="s">
        <v>610</v>
      </c>
      <c r="KJW334" s="50" t="s">
        <v>610</v>
      </c>
      <c r="KJX334" s="50" t="s">
        <v>610</v>
      </c>
      <c r="KJY334" s="50" t="s">
        <v>610</v>
      </c>
      <c r="KJZ334" s="50" t="s">
        <v>610</v>
      </c>
      <c r="KKA334" s="50" t="s">
        <v>610</v>
      </c>
      <c r="KKB334" s="50" t="s">
        <v>610</v>
      </c>
      <c r="KKC334" s="50" t="s">
        <v>610</v>
      </c>
      <c r="KKD334" s="50" t="s">
        <v>610</v>
      </c>
      <c r="KKE334" s="50" t="s">
        <v>610</v>
      </c>
      <c r="KKF334" s="50" t="s">
        <v>610</v>
      </c>
      <c r="KKG334" s="50" t="s">
        <v>610</v>
      </c>
      <c r="KKH334" s="50" t="s">
        <v>610</v>
      </c>
      <c r="KKI334" s="50" t="s">
        <v>610</v>
      </c>
      <c r="KKJ334" s="50" t="s">
        <v>610</v>
      </c>
      <c r="KKK334" s="50" t="s">
        <v>610</v>
      </c>
      <c r="KKL334" s="50" t="s">
        <v>610</v>
      </c>
      <c r="KKM334" s="50" t="s">
        <v>610</v>
      </c>
      <c r="KKN334" s="50" t="s">
        <v>610</v>
      </c>
      <c r="KKO334" s="50" t="s">
        <v>610</v>
      </c>
      <c r="KKP334" s="50" t="s">
        <v>610</v>
      </c>
      <c r="KKQ334" s="50" t="s">
        <v>610</v>
      </c>
      <c r="KKR334" s="50" t="s">
        <v>610</v>
      </c>
      <c r="KKS334" s="50" t="s">
        <v>610</v>
      </c>
      <c r="KKT334" s="50" t="s">
        <v>610</v>
      </c>
      <c r="KKU334" s="50" t="s">
        <v>610</v>
      </c>
      <c r="KKV334" s="50" t="s">
        <v>610</v>
      </c>
      <c r="KKW334" s="50" t="s">
        <v>610</v>
      </c>
      <c r="KKX334" s="50" t="s">
        <v>610</v>
      </c>
      <c r="KKY334" s="50" t="s">
        <v>610</v>
      </c>
      <c r="KKZ334" s="50" t="s">
        <v>610</v>
      </c>
      <c r="KLA334" s="50" t="s">
        <v>610</v>
      </c>
      <c r="KLB334" s="50" t="s">
        <v>610</v>
      </c>
      <c r="KLC334" s="50" t="s">
        <v>610</v>
      </c>
      <c r="KLD334" s="50" t="s">
        <v>610</v>
      </c>
      <c r="KLE334" s="50" t="s">
        <v>610</v>
      </c>
      <c r="KLF334" s="50" t="s">
        <v>610</v>
      </c>
      <c r="KLG334" s="50" t="s">
        <v>610</v>
      </c>
      <c r="KLH334" s="50" t="s">
        <v>610</v>
      </c>
      <c r="KLI334" s="50" t="s">
        <v>610</v>
      </c>
      <c r="KLJ334" s="50" t="s">
        <v>610</v>
      </c>
      <c r="KLK334" s="50" t="s">
        <v>610</v>
      </c>
      <c r="KLL334" s="50" t="s">
        <v>610</v>
      </c>
      <c r="KLM334" s="50" t="s">
        <v>610</v>
      </c>
      <c r="KLN334" s="50" t="s">
        <v>610</v>
      </c>
      <c r="KLO334" s="50" t="s">
        <v>610</v>
      </c>
      <c r="KLP334" s="50" t="s">
        <v>610</v>
      </c>
      <c r="KLQ334" s="50" t="s">
        <v>610</v>
      </c>
      <c r="KLR334" s="50" t="s">
        <v>610</v>
      </c>
      <c r="KLS334" s="50" t="s">
        <v>610</v>
      </c>
      <c r="KLT334" s="50" t="s">
        <v>610</v>
      </c>
      <c r="KLU334" s="50" t="s">
        <v>610</v>
      </c>
      <c r="KLV334" s="50" t="s">
        <v>610</v>
      </c>
      <c r="KLW334" s="50" t="s">
        <v>610</v>
      </c>
      <c r="KLX334" s="50" t="s">
        <v>610</v>
      </c>
      <c r="KLY334" s="50" t="s">
        <v>610</v>
      </c>
      <c r="KLZ334" s="50" t="s">
        <v>610</v>
      </c>
      <c r="KMA334" s="50" t="s">
        <v>610</v>
      </c>
      <c r="KMB334" s="50" t="s">
        <v>610</v>
      </c>
      <c r="KMC334" s="50" t="s">
        <v>610</v>
      </c>
      <c r="KMD334" s="50" t="s">
        <v>610</v>
      </c>
      <c r="KME334" s="50" t="s">
        <v>610</v>
      </c>
      <c r="KMF334" s="50" t="s">
        <v>610</v>
      </c>
      <c r="KMG334" s="50" t="s">
        <v>610</v>
      </c>
      <c r="KMH334" s="50" t="s">
        <v>610</v>
      </c>
      <c r="KMI334" s="50" t="s">
        <v>610</v>
      </c>
      <c r="KMJ334" s="50" t="s">
        <v>610</v>
      </c>
      <c r="KMK334" s="50" t="s">
        <v>610</v>
      </c>
      <c r="KML334" s="50" t="s">
        <v>610</v>
      </c>
      <c r="KMM334" s="50" t="s">
        <v>610</v>
      </c>
      <c r="KMN334" s="50" t="s">
        <v>610</v>
      </c>
      <c r="KMO334" s="50" t="s">
        <v>610</v>
      </c>
      <c r="KMP334" s="50" t="s">
        <v>610</v>
      </c>
      <c r="KMQ334" s="50" t="s">
        <v>610</v>
      </c>
      <c r="KMR334" s="50" t="s">
        <v>610</v>
      </c>
      <c r="KMS334" s="50" t="s">
        <v>610</v>
      </c>
      <c r="KMT334" s="50" t="s">
        <v>610</v>
      </c>
      <c r="KMU334" s="50" t="s">
        <v>610</v>
      </c>
      <c r="KMV334" s="50" t="s">
        <v>610</v>
      </c>
      <c r="KMW334" s="50" t="s">
        <v>610</v>
      </c>
      <c r="KMX334" s="50" t="s">
        <v>610</v>
      </c>
      <c r="KMY334" s="50" t="s">
        <v>610</v>
      </c>
      <c r="KMZ334" s="50" t="s">
        <v>610</v>
      </c>
      <c r="KNA334" s="50" t="s">
        <v>610</v>
      </c>
      <c r="KNB334" s="50" t="s">
        <v>610</v>
      </c>
      <c r="KNC334" s="50" t="s">
        <v>610</v>
      </c>
      <c r="KND334" s="50" t="s">
        <v>610</v>
      </c>
      <c r="KNE334" s="50" t="s">
        <v>610</v>
      </c>
      <c r="KNF334" s="50" t="s">
        <v>610</v>
      </c>
      <c r="KNG334" s="50" t="s">
        <v>610</v>
      </c>
      <c r="KNH334" s="50" t="s">
        <v>610</v>
      </c>
      <c r="KNI334" s="50" t="s">
        <v>610</v>
      </c>
      <c r="KNJ334" s="50" t="s">
        <v>610</v>
      </c>
      <c r="KNK334" s="50" t="s">
        <v>610</v>
      </c>
      <c r="KNL334" s="50" t="s">
        <v>610</v>
      </c>
      <c r="KNM334" s="50" t="s">
        <v>610</v>
      </c>
      <c r="KNN334" s="50" t="s">
        <v>610</v>
      </c>
      <c r="KNO334" s="50" t="s">
        <v>610</v>
      </c>
      <c r="KNP334" s="50" t="s">
        <v>610</v>
      </c>
      <c r="KNQ334" s="50" t="s">
        <v>610</v>
      </c>
      <c r="KNR334" s="50" t="s">
        <v>610</v>
      </c>
      <c r="KNS334" s="50" t="s">
        <v>610</v>
      </c>
      <c r="KNT334" s="50" t="s">
        <v>610</v>
      </c>
      <c r="KNU334" s="50" t="s">
        <v>610</v>
      </c>
      <c r="KNV334" s="50" t="s">
        <v>610</v>
      </c>
      <c r="KNW334" s="50" t="s">
        <v>610</v>
      </c>
      <c r="KNX334" s="50" t="s">
        <v>610</v>
      </c>
      <c r="KNY334" s="50" t="s">
        <v>610</v>
      </c>
      <c r="KNZ334" s="50" t="s">
        <v>610</v>
      </c>
      <c r="KOA334" s="50" t="s">
        <v>610</v>
      </c>
      <c r="KOB334" s="50" t="s">
        <v>610</v>
      </c>
      <c r="KOC334" s="50" t="s">
        <v>610</v>
      </c>
      <c r="KOD334" s="50" t="s">
        <v>610</v>
      </c>
      <c r="KOE334" s="50" t="s">
        <v>610</v>
      </c>
      <c r="KOF334" s="50" t="s">
        <v>610</v>
      </c>
      <c r="KOG334" s="50" t="s">
        <v>610</v>
      </c>
      <c r="KOH334" s="50" t="s">
        <v>610</v>
      </c>
      <c r="KOI334" s="50" t="s">
        <v>610</v>
      </c>
      <c r="KOJ334" s="50" t="s">
        <v>610</v>
      </c>
      <c r="KOK334" s="50" t="s">
        <v>610</v>
      </c>
      <c r="KOL334" s="50" t="s">
        <v>610</v>
      </c>
      <c r="KOM334" s="50" t="s">
        <v>610</v>
      </c>
      <c r="KON334" s="50" t="s">
        <v>610</v>
      </c>
      <c r="KOO334" s="50" t="s">
        <v>610</v>
      </c>
      <c r="KOP334" s="50" t="s">
        <v>610</v>
      </c>
      <c r="KOQ334" s="50" t="s">
        <v>610</v>
      </c>
      <c r="KOR334" s="50" t="s">
        <v>610</v>
      </c>
      <c r="KOS334" s="50" t="s">
        <v>610</v>
      </c>
      <c r="KOT334" s="50" t="s">
        <v>610</v>
      </c>
      <c r="KOU334" s="50" t="s">
        <v>610</v>
      </c>
      <c r="KOV334" s="50" t="s">
        <v>610</v>
      </c>
      <c r="KOW334" s="50" t="s">
        <v>610</v>
      </c>
      <c r="KOX334" s="50" t="s">
        <v>610</v>
      </c>
      <c r="KOY334" s="50" t="s">
        <v>610</v>
      </c>
      <c r="KOZ334" s="50" t="s">
        <v>610</v>
      </c>
      <c r="KPA334" s="50" t="s">
        <v>610</v>
      </c>
      <c r="KPB334" s="50" t="s">
        <v>610</v>
      </c>
      <c r="KPC334" s="50" t="s">
        <v>610</v>
      </c>
      <c r="KPD334" s="50" t="s">
        <v>610</v>
      </c>
      <c r="KPE334" s="50" t="s">
        <v>610</v>
      </c>
      <c r="KPF334" s="50" t="s">
        <v>610</v>
      </c>
      <c r="KPG334" s="50" t="s">
        <v>610</v>
      </c>
      <c r="KPH334" s="50" t="s">
        <v>610</v>
      </c>
      <c r="KPI334" s="50" t="s">
        <v>610</v>
      </c>
      <c r="KPJ334" s="50" t="s">
        <v>610</v>
      </c>
      <c r="KPK334" s="50" t="s">
        <v>610</v>
      </c>
      <c r="KPL334" s="50" t="s">
        <v>610</v>
      </c>
      <c r="KPM334" s="50" t="s">
        <v>610</v>
      </c>
      <c r="KPN334" s="50" t="s">
        <v>610</v>
      </c>
      <c r="KPO334" s="50" t="s">
        <v>610</v>
      </c>
      <c r="KPP334" s="50" t="s">
        <v>610</v>
      </c>
      <c r="KPQ334" s="50" t="s">
        <v>610</v>
      </c>
      <c r="KPR334" s="50" t="s">
        <v>610</v>
      </c>
      <c r="KPS334" s="50" t="s">
        <v>610</v>
      </c>
      <c r="KPT334" s="50" t="s">
        <v>610</v>
      </c>
      <c r="KPU334" s="50" t="s">
        <v>610</v>
      </c>
      <c r="KPV334" s="50" t="s">
        <v>610</v>
      </c>
      <c r="KPW334" s="50" t="s">
        <v>610</v>
      </c>
      <c r="KPX334" s="50" t="s">
        <v>610</v>
      </c>
      <c r="KPY334" s="50" t="s">
        <v>610</v>
      </c>
      <c r="KPZ334" s="50" t="s">
        <v>610</v>
      </c>
      <c r="KQA334" s="50" t="s">
        <v>610</v>
      </c>
      <c r="KQB334" s="50" t="s">
        <v>610</v>
      </c>
      <c r="KQC334" s="50" t="s">
        <v>610</v>
      </c>
      <c r="KQD334" s="50" t="s">
        <v>610</v>
      </c>
      <c r="KQE334" s="50" t="s">
        <v>610</v>
      </c>
      <c r="KQF334" s="50" t="s">
        <v>610</v>
      </c>
      <c r="KQG334" s="50" t="s">
        <v>610</v>
      </c>
      <c r="KQH334" s="50" t="s">
        <v>610</v>
      </c>
      <c r="KQI334" s="50" t="s">
        <v>610</v>
      </c>
      <c r="KQJ334" s="50" t="s">
        <v>610</v>
      </c>
      <c r="KQK334" s="50" t="s">
        <v>610</v>
      </c>
      <c r="KQL334" s="50" t="s">
        <v>610</v>
      </c>
      <c r="KQM334" s="50" t="s">
        <v>610</v>
      </c>
      <c r="KQN334" s="50" t="s">
        <v>610</v>
      </c>
      <c r="KQO334" s="50" t="s">
        <v>610</v>
      </c>
      <c r="KQP334" s="50" t="s">
        <v>610</v>
      </c>
      <c r="KQQ334" s="50" t="s">
        <v>610</v>
      </c>
      <c r="KQR334" s="50" t="s">
        <v>610</v>
      </c>
      <c r="KQS334" s="50" t="s">
        <v>610</v>
      </c>
      <c r="KQT334" s="50" t="s">
        <v>610</v>
      </c>
      <c r="KQU334" s="50" t="s">
        <v>610</v>
      </c>
      <c r="KQV334" s="50" t="s">
        <v>610</v>
      </c>
      <c r="KQW334" s="50" t="s">
        <v>610</v>
      </c>
      <c r="KQX334" s="50" t="s">
        <v>610</v>
      </c>
      <c r="KQY334" s="50" t="s">
        <v>610</v>
      </c>
      <c r="KQZ334" s="50" t="s">
        <v>610</v>
      </c>
      <c r="KRA334" s="50" t="s">
        <v>610</v>
      </c>
      <c r="KRB334" s="50" t="s">
        <v>610</v>
      </c>
      <c r="KRC334" s="50" t="s">
        <v>610</v>
      </c>
      <c r="KRD334" s="50" t="s">
        <v>610</v>
      </c>
      <c r="KRE334" s="50" t="s">
        <v>610</v>
      </c>
      <c r="KRF334" s="50" t="s">
        <v>610</v>
      </c>
      <c r="KRG334" s="50" t="s">
        <v>610</v>
      </c>
      <c r="KRH334" s="50" t="s">
        <v>610</v>
      </c>
      <c r="KRI334" s="50" t="s">
        <v>610</v>
      </c>
      <c r="KRJ334" s="50" t="s">
        <v>610</v>
      </c>
      <c r="KRK334" s="50" t="s">
        <v>610</v>
      </c>
      <c r="KRL334" s="50" t="s">
        <v>610</v>
      </c>
      <c r="KRM334" s="50" t="s">
        <v>610</v>
      </c>
      <c r="KRN334" s="50" t="s">
        <v>610</v>
      </c>
      <c r="KRO334" s="50" t="s">
        <v>610</v>
      </c>
      <c r="KRP334" s="50" t="s">
        <v>610</v>
      </c>
      <c r="KRQ334" s="50" t="s">
        <v>610</v>
      </c>
      <c r="KRR334" s="50" t="s">
        <v>610</v>
      </c>
      <c r="KRS334" s="50" t="s">
        <v>610</v>
      </c>
      <c r="KRT334" s="50" t="s">
        <v>610</v>
      </c>
      <c r="KRU334" s="50" t="s">
        <v>610</v>
      </c>
      <c r="KRV334" s="50" t="s">
        <v>610</v>
      </c>
      <c r="KRW334" s="50" t="s">
        <v>610</v>
      </c>
      <c r="KRX334" s="50" t="s">
        <v>610</v>
      </c>
      <c r="KRY334" s="50" t="s">
        <v>610</v>
      </c>
      <c r="KRZ334" s="50" t="s">
        <v>610</v>
      </c>
      <c r="KSA334" s="50" t="s">
        <v>610</v>
      </c>
      <c r="KSB334" s="50" t="s">
        <v>610</v>
      </c>
      <c r="KSC334" s="50" t="s">
        <v>610</v>
      </c>
      <c r="KSD334" s="50" t="s">
        <v>610</v>
      </c>
      <c r="KSE334" s="50" t="s">
        <v>610</v>
      </c>
      <c r="KSF334" s="50" t="s">
        <v>610</v>
      </c>
      <c r="KSG334" s="50" t="s">
        <v>610</v>
      </c>
      <c r="KSH334" s="50" t="s">
        <v>610</v>
      </c>
      <c r="KSI334" s="50" t="s">
        <v>610</v>
      </c>
      <c r="KSJ334" s="50" t="s">
        <v>610</v>
      </c>
      <c r="KSK334" s="50" t="s">
        <v>610</v>
      </c>
      <c r="KSL334" s="50" t="s">
        <v>610</v>
      </c>
      <c r="KSM334" s="50" t="s">
        <v>610</v>
      </c>
      <c r="KSN334" s="50" t="s">
        <v>610</v>
      </c>
      <c r="KSO334" s="50" t="s">
        <v>610</v>
      </c>
      <c r="KSP334" s="50" t="s">
        <v>610</v>
      </c>
      <c r="KSQ334" s="50" t="s">
        <v>610</v>
      </c>
      <c r="KSR334" s="50" t="s">
        <v>610</v>
      </c>
      <c r="KSS334" s="50" t="s">
        <v>610</v>
      </c>
      <c r="KST334" s="50" t="s">
        <v>610</v>
      </c>
      <c r="KSU334" s="50" t="s">
        <v>610</v>
      </c>
      <c r="KSV334" s="50" t="s">
        <v>610</v>
      </c>
      <c r="KSW334" s="50" t="s">
        <v>610</v>
      </c>
      <c r="KSX334" s="50" t="s">
        <v>610</v>
      </c>
      <c r="KSY334" s="50" t="s">
        <v>610</v>
      </c>
      <c r="KSZ334" s="50" t="s">
        <v>610</v>
      </c>
      <c r="KTA334" s="50" t="s">
        <v>610</v>
      </c>
      <c r="KTB334" s="50" t="s">
        <v>610</v>
      </c>
      <c r="KTC334" s="50" t="s">
        <v>610</v>
      </c>
      <c r="KTD334" s="50" t="s">
        <v>610</v>
      </c>
      <c r="KTE334" s="50" t="s">
        <v>610</v>
      </c>
      <c r="KTF334" s="50" t="s">
        <v>610</v>
      </c>
      <c r="KTG334" s="50" t="s">
        <v>610</v>
      </c>
      <c r="KTH334" s="50" t="s">
        <v>610</v>
      </c>
      <c r="KTI334" s="50" t="s">
        <v>610</v>
      </c>
      <c r="KTJ334" s="50" t="s">
        <v>610</v>
      </c>
      <c r="KTK334" s="50" t="s">
        <v>610</v>
      </c>
      <c r="KTL334" s="50" t="s">
        <v>610</v>
      </c>
      <c r="KTM334" s="50" t="s">
        <v>610</v>
      </c>
      <c r="KTN334" s="50" t="s">
        <v>610</v>
      </c>
      <c r="KTO334" s="50" t="s">
        <v>610</v>
      </c>
      <c r="KTP334" s="50" t="s">
        <v>610</v>
      </c>
      <c r="KTQ334" s="50" t="s">
        <v>610</v>
      </c>
      <c r="KTR334" s="50" t="s">
        <v>610</v>
      </c>
      <c r="KTS334" s="50" t="s">
        <v>610</v>
      </c>
      <c r="KTT334" s="50" t="s">
        <v>610</v>
      </c>
      <c r="KTU334" s="50" t="s">
        <v>610</v>
      </c>
      <c r="KTV334" s="50" t="s">
        <v>610</v>
      </c>
      <c r="KTW334" s="50" t="s">
        <v>610</v>
      </c>
      <c r="KTX334" s="50" t="s">
        <v>610</v>
      </c>
      <c r="KTY334" s="50" t="s">
        <v>610</v>
      </c>
      <c r="KTZ334" s="50" t="s">
        <v>610</v>
      </c>
      <c r="KUA334" s="50" t="s">
        <v>610</v>
      </c>
      <c r="KUB334" s="50" t="s">
        <v>610</v>
      </c>
      <c r="KUC334" s="50" t="s">
        <v>610</v>
      </c>
      <c r="KUD334" s="50" t="s">
        <v>610</v>
      </c>
      <c r="KUE334" s="50" t="s">
        <v>610</v>
      </c>
      <c r="KUF334" s="50" t="s">
        <v>610</v>
      </c>
      <c r="KUG334" s="50" t="s">
        <v>610</v>
      </c>
      <c r="KUH334" s="50" t="s">
        <v>610</v>
      </c>
      <c r="KUI334" s="50" t="s">
        <v>610</v>
      </c>
      <c r="KUJ334" s="50" t="s">
        <v>610</v>
      </c>
      <c r="KUK334" s="50" t="s">
        <v>610</v>
      </c>
      <c r="KUL334" s="50" t="s">
        <v>610</v>
      </c>
      <c r="KUM334" s="50" t="s">
        <v>610</v>
      </c>
      <c r="KUN334" s="50" t="s">
        <v>610</v>
      </c>
      <c r="KUO334" s="50" t="s">
        <v>610</v>
      </c>
      <c r="KUP334" s="50" t="s">
        <v>610</v>
      </c>
      <c r="KUQ334" s="50" t="s">
        <v>610</v>
      </c>
      <c r="KUR334" s="50" t="s">
        <v>610</v>
      </c>
      <c r="KUS334" s="50" t="s">
        <v>610</v>
      </c>
      <c r="KUT334" s="50" t="s">
        <v>610</v>
      </c>
      <c r="KUU334" s="50" t="s">
        <v>610</v>
      </c>
      <c r="KUV334" s="50" t="s">
        <v>610</v>
      </c>
      <c r="KUW334" s="50" t="s">
        <v>610</v>
      </c>
      <c r="KUX334" s="50" t="s">
        <v>610</v>
      </c>
      <c r="KUY334" s="50" t="s">
        <v>610</v>
      </c>
      <c r="KUZ334" s="50" t="s">
        <v>610</v>
      </c>
      <c r="KVA334" s="50" t="s">
        <v>610</v>
      </c>
      <c r="KVB334" s="50" t="s">
        <v>610</v>
      </c>
      <c r="KVC334" s="50" t="s">
        <v>610</v>
      </c>
      <c r="KVD334" s="50" t="s">
        <v>610</v>
      </c>
      <c r="KVE334" s="50" t="s">
        <v>610</v>
      </c>
      <c r="KVF334" s="50" t="s">
        <v>610</v>
      </c>
      <c r="KVG334" s="50" t="s">
        <v>610</v>
      </c>
      <c r="KVH334" s="50" t="s">
        <v>610</v>
      </c>
      <c r="KVI334" s="50" t="s">
        <v>610</v>
      </c>
      <c r="KVJ334" s="50" t="s">
        <v>610</v>
      </c>
      <c r="KVK334" s="50" t="s">
        <v>610</v>
      </c>
      <c r="KVL334" s="50" t="s">
        <v>610</v>
      </c>
      <c r="KVM334" s="50" t="s">
        <v>610</v>
      </c>
      <c r="KVN334" s="50" t="s">
        <v>610</v>
      </c>
      <c r="KVO334" s="50" t="s">
        <v>610</v>
      </c>
      <c r="KVP334" s="50" t="s">
        <v>610</v>
      </c>
      <c r="KVQ334" s="50" t="s">
        <v>610</v>
      </c>
      <c r="KVR334" s="50" t="s">
        <v>610</v>
      </c>
      <c r="KVS334" s="50" t="s">
        <v>610</v>
      </c>
      <c r="KVT334" s="50" t="s">
        <v>610</v>
      </c>
      <c r="KVU334" s="50" t="s">
        <v>610</v>
      </c>
      <c r="KVV334" s="50" t="s">
        <v>610</v>
      </c>
      <c r="KVW334" s="50" t="s">
        <v>610</v>
      </c>
      <c r="KVX334" s="50" t="s">
        <v>610</v>
      </c>
      <c r="KVY334" s="50" t="s">
        <v>610</v>
      </c>
      <c r="KVZ334" s="50" t="s">
        <v>610</v>
      </c>
      <c r="KWA334" s="50" t="s">
        <v>610</v>
      </c>
      <c r="KWB334" s="50" t="s">
        <v>610</v>
      </c>
      <c r="KWC334" s="50" t="s">
        <v>610</v>
      </c>
      <c r="KWD334" s="50" t="s">
        <v>610</v>
      </c>
      <c r="KWE334" s="50" t="s">
        <v>610</v>
      </c>
      <c r="KWF334" s="50" t="s">
        <v>610</v>
      </c>
      <c r="KWG334" s="50" t="s">
        <v>610</v>
      </c>
      <c r="KWH334" s="50" t="s">
        <v>610</v>
      </c>
      <c r="KWI334" s="50" t="s">
        <v>610</v>
      </c>
      <c r="KWJ334" s="50" t="s">
        <v>610</v>
      </c>
      <c r="KWK334" s="50" t="s">
        <v>610</v>
      </c>
      <c r="KWL334" s="50" t="s">
        <v>610</v>
      </c>
      <c r="KWM334" s="50" t="s">
        <v>610</v>
      </c>
      <c r="KWN334" s="50" t="s">
        <v>610</v>
      </c>
      <c r="KWO334" s="50" t="s">
        <v>610</v>
      </c>
      <c r="KWP334" s="50" t="s">
        <v>610</v>
      </c>
      <c r="KWQ334" s="50" t="s">
        <v>610</v>
      </c>
      <c r="KWR334" s="50" t="s">
        <v>610</v>
      </c>
      <c r="KWS334" s="50" t="s">
        <v>610</v>
      </c>
      <c r="KWT334" s="50" t="s">
        <v>610</v>
      </c>
      <c r="KWU334" s="50" t="s">
        <v>610</v>
      </c>
      <c r="KWV334" s="50" t="s">
        <v>610</v>
      </c>
      <c r="KWW334" s="50" t="s">
        <v>610</v>
      </c>
      <c r="KWX334" s="50" t="s">
        <v>610</v>
      </c>
      <c r="KWY334" s="50" t="s">
        <v>610</v>
      </c>
      <c r="KWZ334" s="50" t="s">
        <v>610</v>
      </c>
      <c r="KXA334" s="50" t="s">
        <v>610</v>
      </c>
      <c r="KXB334" s="50" t="s">
        <v>610</v>
      </c>
      <c r="KXC334" s="50" t="s">
        <v>610</v>
      </c>
      <c r="KXD334" s="50" t="s">
        <v>610</v>
      </c>
      <c r="KXE334" s="50" t="s">
        <v>610</v>
      </c>
      <c r="KXF334" s="50" t="s">
        <v>610</v>
      </c>
      <c r="KXG334" s="50" t="s">
        <v>610</v>
      </c>
      <c r="KXH334" s="50" t="s">
        <v>610</v>
      </c>
      <c r="KXI334" s="50" t="s">
        <v>610</v>
      </c>
      <c r="KXJ334" s="50" t="s">
        <v>610</v>
      </c>
      <c r="KXK334" s="50" t="s">
        <v>610</v>
      </c>
      <c r="KXL334" s="50" t="s">
        <v>610</v>
      </c>
      <c r="KXM334" s="50" t="s">
        <v>610</v>
      </c>
      <c r="KXN334" s="50" t="s">
        <v>610</v>
      </c>
      <c r="KXO334" s="50" t="s">
        <v>610</v>
      </c>
      <c r="KXP334" s="50" t="s">
        <v>610</v>
      </c>
      <c r="KXQ334" s="50" t="s">
        <v>610</v>
      </c>
      <c r="KXR334" s="50" t="s">
        <v>610</v>
      </c>
      <c r="KXS334" s="50" t="s">
        <v>610</v>
      </c>
      <c r="KXT334" s="50" t="s">
        <v>610</v>
      </c>
      <c r="KXU334" s="50" t="s">
        <v>610</v>
      </c>
      <c r="KXV334" s="50" t="s">
        <v>610</v>
      </c>
      <c r="KXW334" s="50" t="s">
        <v>610</v>
      </c>
      <c r="KXX334" s="50" t="s">
        <v>610</v>
      </c>
      <c r="KXY334" s="50" t="s">
        <v>610</v>
      </c>
      <c r="KXZ334" s="50" t="s">
        <v>610</v>
      </c>
      <c r="KYA334" s="50" t="s">
        <v>610</v>
      </c>
      <c r="KYB334" s="50" t="s">
        <v>610</v>
      </c>
      <c r="KYC334" s="50" t="s">
        <v>610</v>
      </c>
      <c r="KYD334" s="50" t="s">
        <v>610</v>
      </c>
      <c r="KYE334" s="50" t="s">
        <v>610</v>
      </c>
      <c r="KYF334" s="50" t="s">
        <v>610</v>
      </c>
      <c r="KYG334" s="50" t="s">
        <v>610</v>
      </c>
      <c r="KYH334" s="50" t="s">
        <v>610</v>
      </c>
      <c r="KYI334" s="50" t="s">
        <v>610</v>
      </c>
      <c r="KYJ334" s="50" t="s">
        <v>610</v>
      </c>
      <c r="KYK334" s="50" t="s">
        <v>610</v>
      </c>
      <c r="KYL334" s="50" t="s">
        <v>610</v>
      </c>
      <c r="KYM334" s="50" t="s">
        <v>610</v>
      </c>
      <c r="KYN334" s="50" t="s">
        <v>610</v>
      </c>
      <c r="KYO334" s="50" t="s">
        <v>610</v>
      </c>
      <c r="KYP334" s="50" t="s">
        <v>610</v>
      </c>
      <c r="KYQ334" s="50" t="s">
        <v>610</v>
      </c>
      <c r="KYR334" s="50" t="s">
        <v>610</v>
      </c>
      <c r="KYS334" s="50" t="s">
        <v>610</v>
      </c>
      <c r="KYT334" s="50" t="s">
        <v>610</v>
      </c>
      <c r="KYU334" s="50" t="s">
        <v>610</v>
      </c>
      <c r="KYV334" s="50" t="s">
        <v>610</v>
      </c>
      <c r="KYW334" s="50" t="s">
        <v>610</v>
      </c>
      <c r="KYX334" s="50" t="s">
        <v>610</v>
      </c>
      <c r="KYY334" s="50" t="s">
        <v>610</v>
      </c>
      <c r="KYZ334" s="50" t="s">
        <v>610</v>
      </c>
      <c r="KZA334" s="50" t="s">
        <v>610</v>
      </c>
      <c r="KZB334" s="50" t="s">
        <v>610</v>
      </c>
      <c r="KZC334" s="50" t="s">
        <v>610</v>
      </c>
      <c r="KZD334" s="50" t="s">
        <v>610</v>
      </c>
      <c r="KZE334" s="50" t="s">
        <v>610</v>
      </c>
      <c r="KZF334" s="50" t="s">
        <v>610</v>
      </c>
      <c r="KZG334" s="50" t="s">
        <v>610</v>
      </c>
      <c r="KZH334" s="50" t="s">
        <v>610</v>
      </c>
      <c r="KZI334" s="50" t="s">
        <v>610</v>
      </c>
      <c r="KZJ334" s="50" t="s">
        <v>610</v>
      </c>
      <c r="KZK334" s="50" t="s">
        <v>610</v>
      </c>
      <c r="KZL334" s="50" t="s">
        <v>610</v>
      </c>
      <c r="KZM334" s="50" t="s">
        <v>610</v>
      </c>
      <c r="KZN334" s="50" t="s">
        <v>610</v>
      </c>
      <c r="KZO334" s="50" t="s">
        <v>610</v>
      </c>
      <c r="KZP334" s="50" t="s">
        <v>610</v>
      </c>
      <c r="KZQ334" s="50" t="s">
        <v>610</v>
      </c>
      <c r="KZR334" s="50" t="s">
        <v>610</v>
      </c>
      <c r="KZS334" s="50" t="s">
        <v>610</v>
      </c>
      <c r="KZT334" s="50" t="s">
        <v>610</v>
      </c>
      <c r="KZU334" s="50" t="s">
        <v>610</v>
      </c>
      <c r="KZV334" s="50" t="s">
        <v>610</v>
      </c>
      <c r="KZW334" s="50" t="s">
        <v>610</v>
      </c>
      <c r="KZX334" s="50" t="s">
        <v>610</v>
      </c>
      <c r="KZY334" s="50" t="s">
        <v>610</v>
      </c>
      <c r="KZZ334" s="50" t="s">
        <v>610</v>
      </c>
      <c r="LAA334" s="50" t="s">
        <v>610</v>
      </c>
      <c r="LAB334" s="50" t="s">
        <v>610</v>
      </c>
      <c r="LAC334" s="50" t="s">
        <v>610</v>
      </c>
      <c r="LAD334" s="50" t="s">
        <v>610</v>
      </c>
      <c r="LAE334" s="50" t="s">
        <v>610</v>
      </c>
      <c r="LAF334" s="50" t="s">
        <v>610</v>
      </c>
      <c r="LAG334" s="50" t="s">
        <v>610</v>
      </c>
      <c r="LAH334" s="50" t="s">
        <v>610</v>
      </c>
      <c r="LAI334" s="50" t="s">
        <v>610</v>
      </c>
      <c r="LAJ334" s="50" t="s">
        <v>610</v>
      </c>
      <c r="LAK334" s="50" t="s">
        <v>610</v>
      </c>
      <c r="LAL334" s="50" t="s">
        <v>610</v>
      </c>
      <c r="LAM334" s="50" t="s">
        <v>610</v>
      </c>
      <c r="LAN334" s="50" t="s">
        <v>610</v>
      </c>
      <c r="LAO334" s="50" t="s">
        <v>610</v>
      </c>
      <c r="LAP334" s="50" t="s">
        <v>610</v>
      </c>
      <c r="LAQ334" s="50" t="s">
        <v>610</v>
      </c>
      <c r="LAR334" s="50" t="s">
        <v>610</v>
      </c>
      <c r="LAS334" s="50" t="s">
        <v>610</v>
      </c>
      <c r="LAT334" s="50" t="s">
        <v>610</v>
      </c>
      <c r="LAU334" s="50" t="s">
        <v>610</v>
      </c>
      <c r="LAV334" s="50" t="s">
        <v>610</v>
      </c>
      <c r="LAW334" s="50" t="s">
        <v>610</v>
      </c>
      <c r="LAX334" s="50" t="s">
        <v>610</v>
      </c>
      <c r="LAY334" s="50" t="s">
        <v>610</v>
      </c>
      <c r="LAZ334" s="50" t="s">
        <v>610</v>
      </c>
      <c r="LBA334" s="50" t="s">
        <v>610</v>
      </c>
      <c r="LBB334" s="50" t="s">
        <v>610</v>
      </c>
      <c r="LBC334" s="50" t="s">
        <v>610</v>
      </c>
      <c r="LBD334" s="50" t="s">
        <v>610</v>
      </c>
      <c r="LBE334" s="50" t="s">
        <v>610</v>
      </c>
      <c r="LBF334" s="50" t="s">
        <v>610</v>
      </c>
      <c r="LBG334" s="50" t="s">
        <v>610</v>
      </c>
      <c r="LBH334" s="50" t="s">
        <v>610</v>
      </c>
      <c r="LBI334" s="50" t="s">
        <v>610</v>
      </c>
      <c r="LBJ334" s="50" t="s">
        <v>610</v>
      </c>
      <c r="LBK334" s="50" t="s">
        <v>610</v>
      </c>
      <c r="LBL334" s="50" t="s">
        <v>610</v>
      </c>
      <c r="LBM334" s="50" t="s">
        <v>610</v>
      </c>
      <c r="LBN334" s="50" t="s">
        <v>610</v>
      </c>
      <c r="LBO334" s="50" t="s">
        <v>610</v>
      </c>
      <c r="LBP334" s="50" t="s">
        <v>610</v>
      </c>
      <c r="LBQ334" s="50" t="s">
        <v>610</v>
      </c>
      <c r="LBR334" s="50" t="s">
        <v>610</v>
      </c>
      <c r="LBS334" s="50" t="s">
        <v>610</v>
      </c>
      <c r="LBT334" s="50" t="s">
        <v>610</v>
      </c>
      <c r="LBU334" s="50" t="s">
        <v>610</v>
      </c>
      <c r="LBV334" s="50" t="s">
        <v>610</v>
      </c>
      <c r="LBW334" s="50" t="s">
        <v>610</v>
      </c>
      <c r="LBX334" s="50" t="s">
        <v>610</v>
      </c>
      <c r="LBY334" s="50" t="s">
        <v>610</v>
      </c>
      <c r="LBZ334" s="50" t="s">
        <v>610</v>
      </c>
      <c r="LCA334" s="50" t="s">
        <v>610</v>
      </c>
      <c r="LCB334" s="50" t="s">
        <v>610</v>
      </c>
      <c r="LCC334" s="50" t="s">
        <v>610</v>
      </c>
      <c r="LCD334" s="50" t="s">
        <v>610</v>
      </c>
      <c r="LCE334" s="50" t="s">
        <v>610</v>
      </c>
      <c r="LCF334" s="50" t="s">
        <v>610</v>
      </c>
      <c r="LCG334" s="50" t="s">
        <v>610</v>
      </c>
      <c r="LCH334" s="50" t="s">
        <v>610</v>
      </c>
      <c r="LCI334" s="50" t="s">
        <v>610</v>
      </c>
      <c r="LCJ334" s="50" t="s">
        <v>610</v>
      </c>
      <c r="LCK334" s="50" t="s">
        <v>610</v>
      </c>
      <c r="LCL334" s="50" t="s">
        <v>610</v>
      </c>
      <c r="LCM334" s="50" t="s">
        <v>610</v>
      </c>
      <c r="LCN334" s="50" t="s">
        <v>610</v>
      </c>
      <c r="LCO334" s="50" t="s">
        <v>610</v>
      </c>
      <c r="LCP334" s="50" t="s">
        <v>610</v>
      </c>
      <c r="LCQ334" s="50" t="s">
        <v>610</v>
      </c>
      <c r="LCR334" s="50" t="s">
        <v>610</v>
      </c>
      <c r="LCS334" s="50" t="s">
        <v>610</v>
      </c>
      <c r="LCT334" s="50" t="s">
        <v>610</v>
      </c>
      <c r="LCU334" s="50" t="s">
        <v>610</v>
      </c>
      <c r="LCV334" s="50" t="s">
        <v>610</v>
      </c>
      <c r="LCW334" s="50" t="s">
        <v>610</v>
      </c>
      <c r="LCX334" s="50" t="s">
        <v>610</v>
      </c>
      <c r="LCY334" s="50" t="s">
        <v>610</v>
      </c>
      <c r="LCZ334" s="50" t="s">
        <v>610</v>
      </c>
      <c r="LDA334" s="50" t="s">
        <v>610</v>
      </c>
      <c r="LDB334" s="50" t="s">
        <v>610</v>
      </c>
      <c r="LDC334" s="50" t="s">
        <v>610</v>
      </c>
      <c r="LDD334" s="50" t="s">
        <v>610</v>
      </c>
      <c r="LDE334" s="50" t="s">
        <v>610</v>
      </c>
      <c r="LDF334" s="50" t="s">
        <v>610</v>
      </c>
      <c r="LDG334" s="50" t="s">
        <v>610</v>
      </c>
      <c r="LDH334" s="50" t="s">
        <v>610</v>
      </c>
      <c r="LDI334" s="50" t="s">
        <v>610</v>
      </c>
      <c r="LDJ334" s="50" t="s">
        <v>610</v>
      </c>
      <c r="LDK334" s="50" t="s">
        <v>610</v>
      </c>
      <c r="LDL334" s="50" t="s">
        <v>610</v>
      </c>
      <c r="LDM334" s="50" t="s">
        <v>610</v>
      </c>
      <c r="LDN334" s="50" t="s">
        <v>610</v>
      </c>
      <c r="LDO334" s="50" t="s">
        <v>610</v>
      </c>
      <c r="LDP334" s="50" t="s">
        <v>610</v>
      </c>
      <c r="LDQ334" s="50" t="s">
        <v>610</v>
      </c>
      <c r="LDR334" s="50" t="s">
        <v>610</v>
      </c>
      <c r="LDS334" s="50" t="s">
        <v>610</v>
      </c>
      <c r="LDT334" s="50" t="s">
        <v>610</v>
      </c>
      <c r="LDU334" s="50" t="s">
        <v>610</v>
      </c>
      <c r="LDV334" s="50" t="s">
        <v>610</v>
      </c>
      <c r="LDW334" s="50" t="s">
        <v>610</v>
      </c>
      <c r="LDX334" s="50" t="s">
        <v>610</v>
      </c>
      <c r="LDY334" s="50" t="s">
        <v>610</v>
      </c>
      <c r="LDZ334" s="50" t="s">
        <v>610</v>
      </c>
      <c r="LEA334" s="50" t="s">
        <v>610</v>
      </c>
      <c r="LEB334" s="50" t="s">
        <v>610</v>
      </c>
      <c r="LEC334" s="50" t="s">
        <v>610</v>
      </c>
      <c r="LED334" s="50" t="s">
        <v>610</v>
      </c>
      <c r="LEE334" s="50" t="s">
        <v>610</v>
      </c>
      <c r="LEF334" s="50" t="s">
        <v>610</v>
      </c>
      <c r="LEG334" s="50" t="s">
        <v>610</v>
      </c>
      <c r="LEH334" s="50" t="s">
        <v>610</v>
      </c>
      <c r="LEI334" s="50" t="s">
        <v>610</v>
      </c>
      <c r="LEJ334" s="50" t="s">
        <v>610</v>
      </c>
      <c r="LEK334" s="50" t="s">
        <v>610</v>
      </c>
      <c r="LEL334" s="50" t="s">
        <v>610</v>
      </c>
      <c r="LEM334" s="50" t="s">
        <v>610</v>
      </c>
      <c r="LEN334" s="50" t="s">
        <v>610</v>
      </c>
      <c r="LEO334" s="50" t="s">
        <v>610</v>
      </c>
      <c r="LEP334" s="50" t="s">
        <v>610</v>
      </c>
      <c r="LEQ334" s="50" t="s">
        <v>610</v>
      </c>
      <c r="LER334" s="50" t="s">
        <v>610</v>
      </c>
      <c r="LES334" s="50" t="s">
        <v>610</v>
      </c>
      <c r="LET334" s="50" t="s">
        <v>610</v>
      </c>
      <c r="LEU334" s="50" t="s">
        <v>610</v>
      </c>
      <c r="LEV334" s="50" t="s">
        <v>610</v>
      </c>
      <c r="LEW334" s="50" t="s">
        <v>610</v>
      </c>
      <c r="LEX334" s="50" t="s">
        <v>610</v>
      </c>
      <c r="LEY334" s="50" t="s">
        <v>610</v>
      </c>
      <c r="LEZ334" s="50" t="s">
        <v>610</v>
      </c>
      <c r="LFA334" s="50" t="s">
        <v>610</v>
      </c>
      <c r="LFB334" s="50" t="s">
        <v>610</v>
      </c>
      <c r="LFC334" s="50" t="s">
        <v>610</v>
      </c>
      <c r="LFD334" s="50" t="s">
        <v>610</v>
      </c>
      <c r="LFE334" s="50" t="s">
        <v>610</v>
      </c>
      <c r="LFF334" s="50" t="s">
        <v>610</v>
      </c>
      <c r="LFG334" s="50" t="s">
        <v>610</v>
      </c>
      <c r="LFH334" s="50" t="s">
        <v>610</v>
      </c>
      <c r="LFI334" s="50" t="s">
        <v>610</v>
      </c>
      <c r="LFJ334" s="50" t="s">
        <v>610</v>
      </c>
      <c r="LFK334" s="50" t="s">
        <v>610</v>
      </c>
      <c r="LFL334" s="50" t="s">
        <v>610</v>
      </c>
      <c r="LFM334" s="50" t="s">
        <v>610</v>
      </c>
      <c r="LFN334" s="50" t="s">
        <v>610</v>
      </c>
      <c r="LFO334" s="50" t="s">
        <v>610</v>
      </c>
      <c r="LFP334" s="50" t="s">
        <v>610</v>
      </c>
      <c r="LFQ334" s="50" t="s">
        <v>610</v>
      </c>
      <c r="LFR334" s="50" t="s">
        <v>610</v>
      </c>
      <c r="LFS334" s="50" t="s">
        <v>610</v>
      </c>
      <c r="LFT334" s="50" t="s">
        <v>610</v>
      </c>
      <c r="LFU334" s="50" t="s">
        <v>610</v>
      </c>
      <c r="LFV334" s="50" t="s">
        <v>610</v>
      </c>
      <c r="LFW334" s="50" t="s">
        <v>610</v>
      </c>
      <c r="LFX334" s="50" t="s">
        <v>610</v>
      </c>
      <c r="LFY334" s="50" t="s">
        <v>610</v>
      </c>
      <c r="LFZ334" s="50" t="s">
        <v>610</v>
      </c>
      <c r="LGA334" s="50" t="s">
        <v>610</v>
      </c>
      <c r="LGB334" s="50" t="s">
        <v>610</v>
      </c>
      <c r="LGC334" s="50" t="s">
        <v>610</v>
      </c>
      <c r="LGD334" s="50" t="s">
        <v>610</v>
      </c>
      <c r="LGE334" s="50" t="s">
        <v>610</v>
      </c>
      <c r="LGF334" s="50" t="s">
        <v>610</v>
      </c>
      <c r="LGG334" s="50" t="s">
        <v>610</v>
      </c>
      <c r="LGH334" s="50" t="s">
        <v>610</v>
      </c>
      <c r="LGI334" s="50" t="s">
        <v>610</v>
      </c>
      <c r="LGJ334" s="50" t="s">
        <v>610</v>
      </c>
      <c r="LGK334" s="50" t="s">
        <v>610</v>
      </c>
      <c r="LGL334" s="50" t="s">
        <v>610</v>
      </c>
      <c r="LGM334" s="50" t="s">
        <v>610</v>
      </c>
      <c r="LGN334" s="50" t="s">
        <v>610</v>
      </c>
      <c r="LGO334" s="50" t="s">
        <v>610</v>
      </c>
      <c r="LGP334" s="50" t="s">
        <v>610</v>
      </c>
      <c r="LGQ334" s="50" t="s">
        <v>610</v>
      </c>
      <c r="LGR334" s="50" t="s">
        <v>610</v>
      </c>
      <c r="LGS334" s="50" t="s">
        <v>610</v>
      </c>
      <c r="LGT334" s="50" t="s">
        <v>610</v>
      </c>
      <c r="LGU334" s="50" t="s">
        <v>610</v>
      </c>
      <c r="LGV334" s="50" t="s">
        <v>610</v>
      </c>
      <c r="LGW334" s="50" t="s">
        <v>610</v>
      </c>
      <c r="LGX334" s="50" t="s">
        <v>610</v>
      </c>
      <c r="LGY334" s="50" t="s">
        <v>610</v>
      </c>
      <c r="LGZ334" s="50" t="s">
        <v>610</v>
      </c>
      <c r="LHA334" s="50" t="s">
        <v>610</v>
      </c>
      <c r="LHB334" s="50" t="s">
        <v>610</v>
      </c>
      <c r="LHC334" s="50" t="s">
        <v>610</v>
      </c>
      <c r="LHD334" s="50" t="s">
        <v>610</v>
      </c>
      <c r="LHE334" s="50" t="s">
        <v>610</v>
      </c>
      <c r="LHF334" s="50" t="s">
        <v>610</v>
      </c>
      <c r="LHG334" s="50" t="s">
        <v>610</v>
      </c>
      <c r="LHH334" s="50" t="s">
        <v>610</v>
      </c>
      <c r="LHI334" s="50" t="s">
        <v>610</v>
      </c>
      <c r="LHJ334" s="50" t="s">
        <v>610</v>
      </c>
      <c r="LHK334" s="50" t="s">
        <v>610</v>
      </c>
      <c r="LHL334" s="50" t="s">
        <v>610</v>
      </c>
      <c r="LHM334" s="50" t="s">
        <v>610</v>
      </c>
      <c r="LHN334" s="50" t="s">
        <v>610</v>
      </c>
      <c r="LHO334" s="50" t="s">
        <v>610</v>
      </c>
      <c r="LHP334" s="50" t="s">
        <v>610</v>
      </c>
      <c r="LHQ334" s="50" t="s">
        <v>610</v>
      </c>
      <c r="LHR334" s="50" t="s">
        <v>610</v>
      </c>
      <c r="LHS334" s="50" t="s">
        <v>610</v>
      </c>
      <c r="LHT334" s="50" t="s">
        <v>610</v>
      </c>
      <c r="LHU334" s="50" t="s">
        <v>610</v>
      </c>
      <c r="LHV334" s="50" t="s">
        <v>610</v>
      </c>
      <c r="LHW334" s="50" t="s">
        <v>610</v>
      </c>
      <c r="LHX334" s="50" t="s">
        <v>610</v>
      </c>
      <c r="LHY334" s="50" t="s">
        <v>610</v>
      </c>
      <c r="LHZ334" s="50" t="s">
        <v>610</v>
      </c>
      <c r="LIA334" s="50" t="s">
        <v>610</v>
      </c>
      <c r="LIB334" s="50" t="s">
        <v>610</v>
      </c>
      <c r="LIC334" s="50" t="s">
        <v>610</v>
      </c>
      <c r="LID334" s="50" t="s">
        <v>610</v>
      </c>
      <c r="LIE334" s="50" t="s">
        <v>610</v>
      </c>
      <c r="LIF334" s="50" t="s">
        <v>610</v>
      </c>
      <c r="LIG334" s="50" t="s">
        <v>610</v>
      </c>
      <c r="LIH334" s="50" t="s">
        <v>610</v>
      </c>
      <c r="LII334" s="50" t="s">
        <v>610</v>
      </c>
      <c r="LIJ334" s="50" t="s">
        <v>610</v>
      </c>
      <c r="LIK334" s="50" t="s">
        <v>610</v>
      </c>
      <c r="LIL334" s="50" t="s">
        <v>610</v>
      </c>
      <c r="LIM334" s="50" t="s">
        <v>610</v>
      </c>
      <c r="LIN334" s="50" t="s">
        <v>610</v>
      </c>
      <c r="LIO334" s="50" t="s">
        <v>610</v>
      </c>
      <c r="LIP334" s="50" t="s">
        <v>610</v>
      </c>
      <c r="LIQ334" s="50" t="s">
        <v>610</v>
      </c>
      <c r="LIR334" s="50" t="s">
        <v>610</v>
      </c>
      <c r="LIS334" s="50" t="s">
        <v>610</v>
      </c>
      <c r="LIT334" s="50" t="s">
        <v>610</v>
      </c>
      <c r="LIU334" s="50" t="s">
        <v>610</v>
      </c>
      <c r="LIV334" s="50" t="s">
        <v>610</v>
      </c>
      <c r="LIW334" s="50" t="s">
        <v>610</v>
      </c>
      <c r="LIX334" s="50" t="s">
        <v>610</v>
      </c>
      <c r="LIY334" s="50" t="s">
        <v>610</v>
      </c>
      <c r="LIZ334" s="50" t="s">
        <v>610</v>
      </c>
      <c r="LJA334" s="50" t="s">
        <v>610</v>
      </c>
      <c r="LJB334" s="50" t="s">
        <v>610</v>
      </c>
      <c r="LJC334" s="50" t="s">
        <v>610</v>
      </c>
      <c r="LJD334" s="50" t="s">
        <v>610</v>
      </c>
      <c r="LJE334" s="50" t="s">
        <v>610</v>
      </c>
      <c r="LJF334" s="50" t="s">
        <v>610</v>
      </c>
      <c r="LJG334" s="50" t="s">
        <v>610</v>
      </c>
      <c r="LJH334" s="50" t="s">
        <v>610</v>
      </c>
      <c r="LJI334" s="50" t="s">
        <v>610</v>
      </c>
      <c r="LJJ334" s="50" t="s">
        <v>610</v>
      </c>
      <c r="LJK334" s="50" t="s">
        <v>610</v>
      </c>
      <c r="LJL334" s="50" t="s">
        <v>610</v>
      </c>
      <c r="LJM334" s="50" t="s">
        <v>610</v>
      </c>
      <c r="LJN334" s="50" t="s">
        <v>610</v>
      </c>
      <c r="LJO334" s="50" t="s">
        <v>610</v>
      </c>
      <c r="LJP334" s="50" t="s">
        <v>610</v>
      </c>
      <c r="LJQ334" s="50" t="s">
        <v>610</v>
      </c>
      <c r="LJR334" s="50" t="s">
        <v>610</v>
      </c>
      <c r="LJS334" s="50" t="s">
        <v>610</v>
      </c>
      <c r="LJT334" s="50" t="s">
        <v>610</v>
      </c>
      <c r="LJU334" s="50" t="s">
        <v>610</v>
      </c>
      <c r="LJV334" s="50" t="s">
        <v>610</v>
      </c>
      <c r="LJW334" s="50" t="s">
        <v>610</v>
      </c>
      <c r="LJX334" s="50" t="s">
        <v>610</v>
      </c>
      <c r="LJY334" s="50" t="s">
        <v>610</v>
      </c>
      <c r="LJZ334" s="50" t="s">
        <v>610</v>
      </c>
      <c r="LKA334" s="50" t="s">
        <v>610</v>
      </c>
      <c r="LKB334" s="50" t="s">
        <v>610</v>
      </c>
      <c r="LKC334" s="50" t="s">
        <v>610</v>
      </c>
      <c r="LKD334" s="50" t="s">
        <v>610</v>
      </c>
      <c r="LKE334" s="50" t="s">
        <v>610</v>
      </c>
      <c r="LKF334" s="50" t="s">
        <v>610</v>
      </c>
      <c r="LKG334" s="50" t="s">
        <v>610</v>
      </c>
      <c r="LKH334" s="50" t="s">
        <v>610</v>
      </c>
      <c r="LKI334" s="50" t="s">
        <v>610</v>
      </c>
      <c r="LKJ334" s="50" t="s">
        <v>610</v>
      </c>
      <c r="LKK334" s="50" t="s">
        <v>610</v>
      </c>
      <c r="LKL334" s="50" t="s">
        <v>610</v>
      </c>
      <c r="LKM334" s="50" t="s">
        <v>610</v>
      </c>
      <c r="LKN334" s="50" t="s">
        <v>610</v>
      </c>
      <c r="LKO334" s="50" t="s">
        <v>610</v>
      </c>
      <c r="LKP334" s="50" t="s">
        <v>610</v>
      </c>
      <c r="LKQ334" s="50" t="s">
        <v>610</v>
      </c>
      <c r="LKR334" s="50" t="s">
        <v>610</v>
      </c>
      <c r="LKS334" s="50" t="s">
        <v>610</v>
      </c>
      <c r="LKT334" s="50" t="s">
        <v>610</v>
      </c>
      <c r="LKU334" s="50" t="s">
        <v>610</v>
      </c>
      <c r="LKV334" s="50" t="s">
        <v>610</v>
      </c>
      <c r="LKW334" s="50" t="s">
        <v>610</v>
      </c>
      <c r="LKX334" s="50" t="s">
        <v>610</v>
      </c>
      <c r="LKY334" s="50" t="s">
        <v>610</v>
      </c>
      <c r="LKZ334" s="50" t="s">
        <v>610</v>
      </c>
      <c r="LLA334" s="50" t="s">
        <v>610</v>
      </c>
      <c r="LLB334" s="50" t="s">
        <v>610</v>
      </c>
      <c r="LLC334" s="50" t="s">
        <v>610</v>
      </c>
      <c r="LLD334" s="50" t="s">
        <v>610</v>
      </c>
      <c r="LLE334" s="50" t="s">
        <v>610</v>
      </c>
      <c r="LLF334" s="50" t="s">
        <v>610</v>
      </c>
      <c r="LLG334" s="50" t="s">
        <v>610</v>
      </c>
      <c r="LLH334" s="50" t="s">
        <v>610</v>
      </c>
      <c r="LLI334" s="50" t="s">
        <v>610</v>
      </c>
      <c r="LLJ334" s="50" t="s">
        <v>610</v>
      </c>
      <c r="LLK334" s="50" t="s">
        <v>610</v>
      </c>
      <c r="LLL334" s="50" t="s">
        <v>610</v>
      </c>
      <c r="LLM334" s="50" t="s">
        <v>610</v>
      </c>
      <c r="LLN334" s="50" t="s">
        <v>610</v>
      </c>
      <c r="LLO334" s="50" t="s">
        <v>610</v>
      </c>
      <c r="LLP334" s="50" t="s">
        <v>610</v>
      </c>
      <c r="LLQ334" s="50" t="s">
        <v>610</v>
      </c>
      <c r="LLR334" s="50" t="s">
        <v>610</v>
      </c>
      <c r="LLS334" s="50" t="s">
        <v>610</v>
      </c>
      <c r="LLT334" s="50" t="s">
        <v>610</v>
      </c>
      <c r="LLU334" s="50" t="s">
        <v>610</v>
      </c>
      <c r="LLV334" s="50" t="s">
        <v>610</v>
      </c>
      <c r="LLW334" s="50" t="s">
        <v>610</v>
      </c>
      <c r="LLX334" s="50" t="s">
        <v>610</v>
      </c>
      <c r="LLY334" s="50" t="s">
        <v>610</v>
      </c>
      <c r="LLZ334" s="50" t="s">
        <v>610</v>
      </c>
      <c r="LMA334" s="50" t="s">
        <v>610</v>
      </c>
      <c r="LMB334" s="50" t="s">
        <v>610</v>
      </c>
      <c r="LMC334" s="50" t="s">
        <v>610</v>
      </c>
      <c r="LMD334" s="50" t="s">
        <v>610</v>
      </c>
      <c r="LME334" s="50" t="s">
        <v>610</v>
      </c>
      <c r="LMF334" s="50" t="s">
        <v>610</v>
      </c>
      <c r="LMG334" s="50" t="s">
        <v>610</v>
      </c>
      <c r="LMH334" s="50" t="s">
        <v>610</v>
      </c>
      <c r="LMI334" s="50" t="s">
        <v>610</v>
      </c>
      <c r="LMJ334" s="50" t="s">
        <v>610</v>
      </c>
      <c r="LMK334" s="50" t="s">
        <v>610</v>
      </c>
      <c r="LML334" s="50" t="s">
        <v>610</v>
      </c>
      <c r="LMM334" s="50" t="s">
        <v>610</v>
      </c>
      <c r="LMN334" s="50" t="s">
        <v>610</v>
      </c>
      <c r="LMO334" s="50" t="s">
        <v>610</v>
      </c>
      <c r="LMP334" s="50" t="s">
        <v>610</v>
      </c>
      <c r="LMQ334" s="50" t="s">
        <v>610</v>
      </c>
      <c r="LMR334" s="50" t="s">
        <v>610</v>
      </c>
      <c r="LMS334" s="50" t="s">
        <v>610</v>
      </c>
      <c r="LMT334" s="50" t="s">
        <v>610</v>
      </c>
      <c r="LMU334" s="50" t="s">
        <v>610</v>
      </c>
      <c r="LMV334" s="50" t="s">
        <v>610</v>
      </c>
      <c r="LMW334" s="50" t="s">
        <v>610</v>
      </c>
      <c r="LMX334" s="50" t="s">
        <v>610</v>
      </c>
      <c r="LMY334" s="50" t="s">
        <v>610</v>
      </c>
      <c r="LMZ334" s="50" t="s">
        <v>610</v>
      </c>
      <c r="LNA334" s="50" t="s">
        <v>610</v>
      </c>
      <c r="LNB334" s="50" t="s">
        <v>610</v>
      </c>
      <c r="LNC334" s="50" t="s">
        <v>610</v>
      </c>
      <c r="LND334" s="50" t="s">
        <v>610</v>
      </c>
      <c r="LNE334" s="50" t="s">
        <v>610</v>
      </c>
      <c r="LNF334" s="50" t="s">
        <v>610</v>
      </c>
      <c r="LNG334" s="50" t="s">
        <v>610</v>
      </c>
      <c r="LNH334" s="50" t="s">
        <v>610</v>
      </c>
      <c r="LNI334" s="50" t="s">
        <v>610</v>
      </c>
      <c r="LNJ334" s="50" t="s">
        <v>610</v>
      </c>
      <c r="LNK334" s="50" t="s">
        <v>610</v>
      </c>
      <c r="LNL334" s="50" t="s">
        <v>610</v>
      </c>
      <c r="LNM334" s="50" t="s">
        <v>610</v>
      </c>
      <c r="LNN334" s="50" t="s">
        <v>610</v>
      </c>
      <c r="LNO334" s="50" t="s">
        <v>610</v>
      </c>
      <c r="LNP334" s="50" t="s">
        <v>610</v>
      </c>
      <c r="LNQ334" s="50" t="s">
        <v>610</v>
      </c>
      <c r="LNR334" s="50" t="s">
        <v>610</v>
      </c>
      <c r="LNS334" s="50" t="s">
        <v>610</v>
      </c>
      <c r="LNT334" s="50" t="s">
        <v>610</v>
      </c>
      <c r="LNU334" s="50" t="s">
        <v>610</v>
      </c>
      <c r="LNV334" s="50" t="s">
        <v>610</v>
      </c>
      <c r="LNW334" s="50" t="s">
        <v>610</v>
      </c>
      <c r="LNX334" s="50" t="s">
        <v>610</v>
      </c>
      <c r="LNY334" s="50" t="s">
        <v>610</v>
      </c>
      <c r="LNZ334" s="50" t="s">
        <v>610</v>
      </c>
      <c r="LOA334" s="50" t="s">
        <v>610</v>
      </c>
      <c r="LOB334" s="50" t="s">
        <v>610</v>
      </c>
      <c r="LOC334" s="50" t="s">
        <v>610</v>
      </c>
      <c r="LOD334" s="50" t="s">
        <v>610</v>
      </c>
      <c r="LOE334" s="50" t="s">
        <v>610</v>
      </c>
      <c r="LOF334" s="50" t="s">
        <v>610</v>
      </c>
      <c r="LOG334" s="50" t="s">
        <v>610</v>
      </c>
      <c r="LOH334" s="50" t="s">
        <v>610</v>
      </c>
      <c r="LOI334" s="50" t="s">
        <v>610</v>
      </c>
      <c r="LOJ334" s="50" t="s">
        <v>610</v>
      </c>
      <c r="LOK334" s="50" t="s">
        <v>610</v>
      </c>
      <c r="LOL334" s="50" t="s">
        <v>610</v>
      </c>
      <c r="LOM334" s="50" t="s">
        <v>610</v>
      </c>
      <c r="LON334" s="50" t="s">
        <v>610</v>
      </c>
      <c r="LOO334" s="50" t="s">
        <v>610</v>
      </c>
      <c r="LOP334" s="50" t="s">
        <v>610</v>
      </c>
      <c r="LOQ334" s="50" t="s">
        <v>610</v>
      </c>
      <c r="LOR334" s="50" t="s">
        <v>610</v>
      </c>
      <c r="LOS334" s="50" t="s">
        <v>610</v>
      </c>
      <c r="LOT334" s="50" t="s">
        <v>610</v>
      </c>
      <c r="LOU334" s="50" t="s">
        <v>610</v>
      </c>
      <c r="LOV334" s="50" t="s">
        <v>610</v>
      </c>
      <c r="LOW334" s="50" t="s">
        <v>610</v>
      </c>
      <c r="LOX334" s="50" t="s">
        <v>610</v>
      </c>
      <c r="LOY334" s="50" t="s">
        <v>610</v>
      </c>
      <c r="LOZ334" s="50" t="s">
        <v>610</v>
      </c>
      <c r="LPA334" s="50" t="s">
        <v>610</v>
      </c>
      <c r="LPB334" s="50" t="s">
        <v>610</v>
      </c>
      <c r="LPC334" s="50" t="s">
        <v>610</v>
      </c>
      <c r="LPD334" s="50" t="s">
        <v>610</v>
      </c>
      <c r="LPE334" s="50" t="s">
        <v>610</v>
      </c>
      <c r="LPF334" s="50" t="s">
        <v>610</v>
      </c>
      <c r="LPG334" s="50" t="s">
        <v>610</v>
      </c>
      <c r="LPH334" s="50" t="s">
        <v>610</v>
      </c>
      <c r="LPI334" s="50" t="s">
        <v>610</v>
      </c>
      <c r="LPJ334" s="50" t="s">
        <v>610</v>
      </c>
      <c r="LPK334" s="50" t="s">
        <v>610</v>
      </c>
      <c r="LPL334" s="50" t="s">
        <v>610</v>
      </c>
      <c r="LPM334" s="50" t="s">
        <v>610</v>
      </c>
      <c r="LPN334" s="50" t="s">
        <v>610</v>
      </c>
      <c r="LPO334" s="50" t="s">
        <v>610</v>
      </c>
      <c r="LPP334" s="50" t="s">
        <v>610</v>
      </c>
      <c r="LPQ334" s="50" t="s">
        <v>610</v>
      </c>
      <c r="LPR334" s="50" t="s">
        <v>610</v>
      </c>
      <c r="LPS334" s="50" t="s">
        <v>610</v>
      </c>
      <c r="LPT334" s="50" t="s">
        <v>610</v>
      </c>
      <c r="LPU334" s="50" t="s">
        <v>610</v>
      </c>
      <c r="LPV334" s="50" t="s">
        <v>610</v>
      </c>
      <c r="LPW334" s="50" t="s">
        <v>610</v>
      </c>
      <c r="LPX334" s="50" t="s">
        <v>610</v>
      </c>
      <c r="LPY334" s="50" t="s">
        <v>610</v>
      </c>
      <c r="LPZ334" s="50" t="s">
        <v>610</v>
      </c>
      <c r="LQA334" s="50" t="s">
        <v>610</v>
      </c>
      <c r="LQB334" s="50" t="s">
        <v>610</v>
      </c>
      <c r="LQC334" s="50" t="s">
        <v>610</v>
      </c>
      <c r="LQD334" s="50" t="s">
        <v>610</v>
      </c>
      <c r="LQE334" s="50" t="s">
        <v>610</v>
      </c>
      <c r="LQF334" s="50" t="s">
        <v>610</v>
      </c>
      <c r="LQG334" s="50" t="s">
        <v>610</v>
      </c>
      <c r="LQH334" s="50" t="s">
        <v>610</v>
      </c>
      <c r="LQI334" s="50" t="s">
        <v>610</v>
      </c>
      <c r="LQJ334" s="50" t="s">
        <v>610</v>
      </c>
      <c r="LQK334" s="50" t="s">
        <v>610</v>
      </c>
      <c r="LQL334" s="50" t="s">
        <v>610</v>
      </c>
      <c r="LQM334" s="50" t="s">
        <v>610</v>
      </c>
      <c r="LQN334" s="50" t="s">
        <v>610</v>
      </c>
      <c r="LQO334" s="50" t="s">
        <v>610</v>
      </c>
      <c r="LQP334" s="50" t="s">
        <v>610</v>
      </c>
      <c r="LQQ334" s="50" t="s">
        <v>610</v>
      </c>
      <c r="LQR334" s="50" t="s">
        <v>610</v>
      </c>
      <c r="LQS334" s="50" t="s">
        <v>610</v>
      </c>
      <c r="LQT334" s="50" t="s">
        <v>610</v>
      </c>
      <c r="LQU334" s="50" t="s">
        <v>610</v>
      </c>
      <c r="LQV334" s="50" t="s">
        <v>610</v>
      </c>
      <c r="LQW334" s="50" t="s">
        <v>610</v>
      </c>
      <c r="LQX334" s="50" t="s">
        <v>610</v>
      </c>
      <c r="LQY334" s="50" t="s">
        <v>610</v>
      </c>
      <c r="LQZ334" s="50" t="s">
        <v>610</v>
      </c>
      <c r="LRA334" s="50" t="s">
        <v>610</v>
      </c>
      <c r="LRB334" s="50" t="s">
        <v>610</v>
      </c>
      <c r="LRC334" s="50" t="s">
        <v>610</v>
      </c>
      <c r="LRD334" s="50" t="s">
        <v>610</v>
      </c>
      <c r="LRE334" s="50" t="s">
        <v>610</v>
      </c>
      <c r="LRF334" s="50" t="s">
        <v>610</v>
      </c>
      <c r="LRG334" s="50" t="s">
        <v>610</v>
      </c>
      <c r="LRH334" s="50" t="s">
        <v>610</v>
      </c>
      <c r="LRI334" s="50" t="s">
        <v>610</v>
      </c>
      <c r="LRJ334" s="50" t="s">
        <v>610</v>
      </c>
      <c r="LRK334" s="50" t="s">
        <v>610</v>
      </c>
      <c r="LRL334" s="50" t="s">
        <v>610</v>
      </c>
      <c r="LRM334" s="50" t="s">
        <v>610</v>
      </c>
      <c r="LRN334" s="50" t="s">
        <v>610</v>
      </c>
      <c r="LRO334" s="50" t="s">
        <v>610</v>
      </c>
      <c r="LRP334" s="50" t="s">
        <v>610</v>
      </c>
      <c r="LRQ334" s="50" t="s">
        <v>610</v>
      </c>
      <c r="LRR334" s="50" t="s">
        <v>610</v>
      </c>
      <c r="LRS334" s="50" t="s">
        <v>610</v>
      </c>
      <c r="LRT334" s="50" t="s">
        <v>610</v>
      </c>
      <c r="LRU334" s="50" t="s">
        <v>610</v>
      </c>
      <c r="LRV334" s="50" t="s">
        <v>610</v>
      </c>
      <c r="LRW334" s="50" t="s">
        <v>610</v>
      </c>
      <c r="LRX334" s="50" t="s">
        <v>610</v>
      </c>
      <c r="LRY334" s="50" t="s">
        <v>610</v>
      </c>
      <c r="LRZ334" s="50" t="s">
        <v>610</v>
      </c>
      <c r="LSA334" s="50" t="s">
        <v>610</v>
      </c>
      <c r="LSB334" s="50" t="s">
        <v>610</v>
      </c>
      <c r="LSC334" s="50" t="s">
        <v>610</v>
      </c>
      <c r="LSD334" s="50" t="s">
        <v>610</v>
      </c>
      <c r="LSE334" s="50" t="s">
        <v>610</v>
      </c>
      <c r="LSF334" s="50" t="s">
        <v>610</v>
      </c>
      <c r="LSG334" s="50" t="s">
        <v>610</v>
      </c>
      <c r="LSH334" s="50" t="s">
        <v>610</v>
      </c>
      <c r="LSI334" s="50" t="s">
        <v>610</v>
      </c>
      <c r="LSJ334" s="50" t="s">
        <v>610</v>
      </c>
      <c r="LSK334" s="50" t="s">
        <v>610</v>
      </c>
      <c r="LSL334" s="50" t="s">
        <v>610</v>
      </c>
      <c r="LSM334" s="50" t="s">
        <v>610</v>
      </c>
      <c r="LSN334" s="50" t="s">
        <v>610</v>
      </c>
      <c r="LSO334" s="50" t="s">
        <v>610</v>
      </c>
      <c r="LSP334" s="50" t="s">
        <v>610</v>
      </c>
      <c r="LSQ334" s="50" t="s">
        <v>610</v>
      </c>
      <c r="LSR334" s="50" t="s">
        <v>610</v>
      </c>
      <c r="LSS334" s="50" t="s">
        <v>610</v>
      </c>
      <c r="LST334" s="50" t="s">
        <v>610</v>
      </c>
      <c r="LSU334" s="50" t="s">
        <v>610</v>
      </c>
      <c r="LSV334" s="50" t="s">
        <v>610</v>
      </c>
      <c r="LSW334" s="50" t="s">
        <v>610</v>
      </c>
      <c r="LSX334" s="50" t="s">
        <v>610</v>
      </c>
      <c r="LSY334" s="50" t="s">
        <v>610</v>
      </c>
      <c r="LSZ334" s="50" t="s">
        <v>610</v>
      </c>
      <c r="LTA334" s="50" t="s">
        <v>610</v>
      </c>
      <c r="LTB334" s="50" t="s">
        <v>610</v>
      </c>
      <c r="LTC334" s="50" t="s">
        <v>610</v>
      </c>
      <c r="LTD334" s="50" t="s">
        <v>610</v>
      </c>
      <c r="LTE334" s="50" t="s">
        <v>610</v>
      </c>
      <c r="LTF334" s="50" t="s">
        <v>610</v>
      </c>
      <c r="LTG334" s="50" t="s">
        <v>610</v>
      </c>
      <c r="LTH334" s="50" t="s">
        <v>610</v>
      </c>
      <c r="LTI334" s="50" t="s">
        <v>610</v>
      </c>
      <c r="LTJ334" s="50" t="s">
        <v>610</v>
      </c>
      <c r="LTK334" s="50" t="s">
        <v>610</v>
      </c>
      <c r="LTL334" s="50" t="s">
        <v>610</v>
      </c>
      <c r="LTM334" s="50" t="s">
        <v>610</v>
      </c>
      <c r="LTN334" s="50" t="s">
        <v>610</v>
      </c>
      <c r="LTO334" s="50" t="s">
        <v>610</v>
      </c>
      <c r="LTP334" s="50" t="s">
        <v>610</v>
      </c>
      <c r="LTQ334" s="50" t="s">
        <v>610</v>
      </c>
      <c r="LTR334" s="50" t="s">
        <v>610</v>
      </c>
      <c r="LTS334" s="50" t="s">
        <v>610</v>
      </c>
      <c r="LTT334" s="50" t="s">
        <v>610</v>
      </c>
      <c r="LTU334" s="50" t="s">
        <v>610</v>
      </c>
      <c r="LTV334" s="50" t="s">
        <v>610</v>
      </c>
      <c r="LTW334" s="50" t="s">
        <v>610</v>
      </c>
      <c r="LTX334" s="50" t="s">
        <v>610</v>
      </c>
      <c r="LTY334" s="50" t="s">
        <v>610</v>
      </c>
      <c r="LTZ334" s="50" t="s">
        <v>610</v>
      </c>
      <c r="LUA334" s="50" t="s">
        <v>610</v>
      </c>
      <c r="LUB334" s="50" t="s">
        <v>610</v>
      </c>
      <c r="LUC334" s="50" t="s">
        <v>610</v>
      </c>
      <c r="LUD334" s="50" t="s">
        <v>610</v>
      </c>
      <c r="LUE334" s="50" t="s">
        <v>610</v>
      </c>
      <c r="LUF334" s="50" t="s">
        <v>610</v>
      </c>
      <c r="LUG334" s="50" t="s">
        <v>610</v>
      </c>
      <c r="LUH334" s="50" t="s">
        <v>610</v>
      </c>
      <c r="LUI334" s="50" t="s">
        <v>610</v>
      </c>
      <c r="LUJ334" s="50" t="s">
        <v>610</v>
      </c>
      <c r="LUK334" s="50" t="s">
        <v>610</v>
      </c>
      <c r="LUL334" s="50" t="s">
        <v>610</v>
      </c>
      <c r="LUM334" s="50" t="s">
        <v>610</v>
      </c>
      <c r="LUN334" s="50" t="s">
        <v>610</v>
      </c>
      <c r="LUO334" s="50" t="s">
        <v>610</v>
      </c>
      <c r="LUP334" s="50" t="s">
        <v>610</v>
      </c>
      <c r="LUQ334" s="50" t="s">
        <v>610</v>
      </c>
      <c r="LUR334" s="50" t="s">
        <v>610</v>
      </c>
      <c r="LUS334" s="50" t="s">
        <v>610</v>
      </c>
      <c r="LUT334" s="50" t="s">
        <v>610</v>
      </c>
      <c r="LUU334" s="50" t="s">
        <v>610</v>
      </c>
      <c r="LUV334" s="50" t="s">
        <v>610</v>
      </c>
      <c r="LUW334" s="50" t="s">
        <v>610</v>
      </c>
      <c r="LUX334" s="50" t="s">
        <v>610</v>
      </c>
      <c r="LUY334" s="50" t="s">
        <v>610</v>
      </c>
      <c r="LUZ334" s="50" t="s">
        <v>610</v>
      </c>
      <c r="LVA334" s="50" t="s">
        <v>610</v>
      </c>
      <c r="LVB334" s="50" t="s">
        <v>610</v>
      </c>
      <c r="LVC334" s="50" t="s">
        <v>610</v>
      </c>
      <c r="LVD334" s="50" t="s">
        <v>610</v>
      </c>
      <c r="LVE334" s="50" t="s">
        <v>610</v>
      </c>
      <c r="LVF334" s="50" t="s">
        <v>610</v>
      </c>
      <c r="LVG334" s="50" t="s">
        <v>610</v>
      </c>
      <c r="LVH334" s="50" t="s">
        <v>610</v>
      </c>
      <c r="LVI334" s="50" t="s">
        <v>610</v>
      </c>
      <c r="LVJ334" s="50" t="s">
        <v>610</v>
      </c>
      <c r="LVK334" s="50" t="s">
        <v>610</v>
      </c>
      <c r="LVL334" s="50" t="s">
        <v>610</v>
      </c>
      <c r="LVM334" s="50" t="s">
        <v>610</v>
      </c>
      <c r="LVN334" s="50" t="s">
        <v>610</v>
      </c>
      <c r="LVO334" s="50" t="s">
        <v>610</v>
      </c>
      <c r="LVP334" s="50" t="s">
        <v>610</v>
      </c>
      <c r="LVQ334" s="50" t="s">
        <v>610</v>
      </c>
      <c r="LVR334" s="50" t="s">
        <v>610</v>
      </c>
      <c r="LVS334" s="50" t="s">
        <v>610</v>
      </c>
      <c r="LVT334" s="50" t="s">
        <v>610</v>
      </c>
      <c r="LVU334" s="50" t="s">
        <v>610</v>
      </c>
      <c r="LVV334" s="50" t="s">
        <v>610</v>
      </c>
      <c r="LVW334" s="50" t="s">
        <v>610</v>
      </c>
      <c r="LVX334" s="50" t="s">
        <v>610</v>
      </c>
      <c r="LVY334" s="50" t="s">
        <v>610</v>
      </c>
      <c r="LVZ334" s="50" t="s">
        <v>610</v>
      </c>
      <c r="LWA334" s="50" t="s">
        <v>610</v>
      </c>
      <c r="LWB334" s="50" t="s">
        <v>610</v>
      </c>
      <c r="LWC334" s="50" t="s">
        <v>610</v>
      </c>
      <c r="LWD334" s="50" t="s">
        <v>610</v>
      </c>
      <c r="LWE334" s="50" t="s">
        <v>610</v>
      </c>
      <c r="LWF334" s="50" t="s">
        <v>610</v>
      </c>
      <c r="LWG334" s="50" t="s">
        <v>610</v>
      </c>
      <c r="LWH334" s="50" t="s">
        <v>610</v>
      </c>
      <c r="LWI334" s="50" t="s">
        <v>610</v>
      </c>
      <c r="LWJ334" s="50" t="s">
        <v>610</v>
      </c>
      <c r="LWK334" s="50" t="s">
        <v>610</v>
      </c>
      <c r="LWL334" s="50" t="s">
        <v>610</v>
      </c>
      <c r="LWM334" s="50" t="s">
        <v>610</v>
      </c>
      <c r="LWN334" s="50" t="s">
        <v>610</v>
      </c>
      <c r="LWO334" s="50" t="s">
        <v>610</v>
      </c>
      <c r="LWP334" s="50" t="s">
        <v>610</v>
      </c>
      <c r="LWQ334" s="50" t="s">
        <v>610</v>
      </c>
      <c r="LWR334" s="50" t="s">
        <v>610</v>
      </c>
      <c r="LWS334" s="50" t="s">
        <v>610</v>
      </c>
      <c r="LWT334" s="50" t="s">
        <v>610</v>
      </c>
      <c r="LWU334" s="50" t="s">
        <v>610</v>
      </c>
      <c r="LWV334" s="50" t="s">
        <v>610</v>
      </c>
      <c r="LWW334" s="50" t="s">
        <v>610</v>
      </c>
      <c r="LWX334" s="50" t="s">
        <v>610</v>
      </c>
      <c r="LWY334" s="50" t="s">
        <v>610</v>
      </c>
      <c r="LWZ334" s="50" t="s">
        <v>610</v>
      </c>
      <c r="LXA334" s="50" t="s">
        <v>610</v>
      </c>
      <c r="LXB334" s="50" t="s">
        <v>610</v>
      </c>
      <c r="LXC334" s="50" t="s">
        <v>610</v>
      </c>
      <c r="LXD334" s="50" t="s">
        <v>610</v>
      </c>
      <c r="LXE334" s="50" t="s">
        <v>610</v>
      </c>
      <c r="LXF334" s="50" t="s">
        <v>610</v>
      </c>
      <c r="LXG334" s="50" t="s">
        <v>610</v>
      </c>
      <c r="LXH334" s="50" t="s">
        <v>610</v>
      </c>
      <c r="LXI334" s="50" t="s">
        <v>610</v>
      </c>
      <c r="LXJ334" s="50" t="s">
        <v>610</v>
      </c>
      <c r="LXK334" s="50" t="s">
        <v>610</v>
      </c>
      <c r="LXL334" s="50" t="s">
        <v>610</v>
      </c>
      <c r="LXM334" s="50" t="s">
        <v>610</v>
      </c>
      <c r="LXN334" s="50" t="s">
        <v>610</v>
      </c>
      <c r="LXO334" s="50" t="s">
        <v>610</v>
      </c>
      <c r="LXP334" s="50" t="s">
        <v>610</v>
      </c>
      <c r="LXQ334" s="50" t="s">
        <v>610</v>
      </c>
      <c r="LXR334" s="50" t="s">
        <v>610</v>
      </c>
      <c r="LXS334" s="50" t="s">
        <v>610</v>
      </c>
      <c r="LXT334" s="50" t="s">
        <v>610</v>
      </c>
      <c r="LXU334" s="50" t="s">
        <v>610</v>
      </c>
      <c r="LXV334" s="50" t="s">
        <v>610</v>
      </c>
      <c r="LXW334" s="50" t="s">
        <v>610</v>
      </c>
      <c r="LXX334" s="50" t="s">
        <v>610</v>
      </c>
      <c r="LXY334" s="50" t="s">
        <v>610</v>
      </c>
      <c r="LXZ334" s="50" t="s">
        <v>610</v>
      </c>
      <c r="LYA334" s="50" t="s">
        <v>610</v>
      </c>
      <c r="LYB334" s="50" t="s">
        <v>610</v>
      </c>
      <c r="LYC334" s="50" t="s">
        <v>610</v>
      </c>
      <c r="LYD334" s="50" t="s">
        <v>610</v>
      </c>
      <c r="LYE334" s="50" t="s">
        <v>610</v>
      </c>
      <c r="LYF334" s="50" t="s">
        <v>610</v>
      </c>
      <c r="LYG334" s="50" t="s">
        <v>610</v>
      </c>
      <c r="LYH334" s="50" t="s">
        <v>610</v>
      </c>
      <c r="LYI334" s="50" t="s">
        <v>610</v>
      </c>
      <c r="LYJ334" s="50" t="s">
        <v>610</v>
      </c>
      <c r="LYK334" s="50" t="s">
        <v>610</v>
      </c>
      <c r="LYL334" s="50" t="s">
        <v>610</v>
      </c>
      <c r="LYM334" s="50" t="s">
        <v>610</v>
      </c>
      <c r="LYN334" s="50" t="s">
        <v>610</v>
      </c>
      <c r="LYO334" s="50" t="s">
        <v>610</v>
      </c>
      <c r="LYP334" s="50" t="s">
        <v>610</v>
      </c>
      <c r="LYQ334" s="50" t="s">
        <v>610</v>
      </c>
      <c r="LYR334" s="50" t="s">
        <v>610</v>
      </c>
      <c r="LYS334" s="50" t="s">
        <v>610</v>
      </c>
      <c r="LYT334" s="50" t="s">
        <v>610</v>
      </c>
      <c r="LYU334" s="50" t="s">
        <v>610</v>
      </c>
      <c r="LYV334" s="50" t="s">
        <v>610</v>
      </c>
      <c r="LYW334" s="50" t="s">
        <v>610</v>
      </c>
      <c r="LYX334" s="50" t="s">
        <v>610</v>
      </c>
      <c r="LYY334" s="50" t="s">
        <v>610</v>
      </c>
      <c r="LYZ334" s="50" t="s">
        <v>610</v>
      </c>
      <c r="LZA334" s="50" t="s">
        <v>610</v>
      </c>
      <c r="LZB334" s="50" t="s">
        <v>610</v>
      </c>
      <c r="LZC334" s="50" t="s">
        <v>610</v>
      </c>
      <c r="LZD334" s="50" t="s">
        <v>610</v>
      </c>
      <c r="LZE334" s="50" t="s">
        <v>610</v>
      </c>
      <c r="LZF334" s="50" t="s">
        <v>610</v>
      </c>
      <c r="LZG334" s="50" t="s">
        <v>610</v>
      </c>
      <c r="LZH334" s="50" t="s">
        <v>610</v>
      </c>
      <c r="LZI334" s="50" t="s">
        <v>610</v>
      </c>
      <c r="LZJ334" s="50" t="s">
        <v>610</v>
      </c>
      <c r="LZK334" s="50" t="s">
        <v>610</v>
      </c>
      <c r="LZL334" s="50" t="s">
        <v>610</v>
      </c>
      <c r="LZM334" s="50" t="s">
        <v>610</v>
      </c>
      <c r="LZN334" s="50" t="s">
        <v>610</v>
      </c>
      <c r="LZO334" s="50" t="s">
        <v>610</v>
      </c>
      <c r="LZP334" s="50" t="s">
        <v>610</v>
      </c>
      <c r="LZQ334" s="50" t="s">
        <v>610</v>
      </c>
      <c r="LZR334" s="50" t="s">
        <v>610</v>
      </c>
      <c r="LZS334" s="50" t="s">
        <v>610</v>
      </c>
      <c r="LZT334" s="50" t="s">
        <v>610</v>
      </c>
      <c r="LZU334" s="50" t="s">
        <v>610</v>
      </c>
      <c r="LZV334" s="50" t="s">
        <v>610</v>
      </c>
      <c r="LZW334" s="50" t="s">
        <v>610</v>
      </c>
      <c r="LZX334" s="50" t="s">
        <v>610</v>
      </c>
      <c r="LZY334" s="50" t="s">
        <v>610</v>
      </c>
      <c r="LZZ334" s="50" t="s">
        <v>610</v>
      </c>
      <c r="MAA334" s="50" t="s">
        <v>610</v>
      </c>
      <c r="MAB334" s="50" t="s">
        <v>610</v>
      </c>
      <c r="MAC334" s="50" t="s">
        <v>610</v>
      </c>
      <c r="MAD334" s="50" t="s">
        <v>610</v>
      </c>
      <c r="MAE334" s="50" t="s">
        <v>610</v>
      </c>
      <c r="MAF334" s="50" t="s">
        <v>610</v>
      </c>
      <c r="MAG334" s="50" t="s">
        <v>610</v>
      </c>
      <c r="MAH334" s="50" t="s">
        <v>610</v>
      </c>
      <c r="MAI334" s="50" t="s">
        <v>610</v>
      </c>
      <c r="MAJ334" s="50" t="s">
        <v>610</v>
      </c>
      <c r="MAK334" s="50" t="s">
        <v>610</v>
      </c>
      <c r="MAL334" s="50" t="s">
        <v>610</v>
      </c>
      <c r="MAM334" s="50" t="s">
        <v>610</v>
      </c>
      <c r="MAN334" s="50" t="s">
        <v>610</v>
      </c>
      <c r="MAO334" s="50" t="s">
        <v>610</v>
      </c>
      <c r="MAP334" s="50" t="s">
        <v>610</v>
      </c>
      <c r="MAQ334" s="50" t="s">
        <v>610</v>
      </c>
      <c r="MAR334" s="50" t="s">
        <v>610</v>
      </c>
      <c r="MAS334" s="50" t="s">
        <v>610</v>
      </c>
      <c r="MAT334" s="50" t="s">
        <v>610</v>
      </c>
      <c r="MAU334" s="50" t="s">
        <v>610</v>
      </c>
      <c r="MAV334" s="50" t="s">
        <v>610</v>
      </c>
      <c r="MAW334" s="50" t="s">
        <v>610</v>
      </c>
      <c r="MAX334" s="50" t="s">
        <v>610</v>
      </c>
      <c r="MAY334" s="50" t="s">
        <v>610</v>
      </c>
      <c r="MAZ334" s="50" t="s">
        <v>610</v>
      </c>
      <c r="MBA334" s="50" t="s">
        <v>610</v>
      </c>
      <c r="MBB334" s="50" t="s">
        <v>610</v>
      </c>
      <c r="MBC334" s="50" t="s">
        <v>610</v>
      </c>
      <c r="MBD334" s="50" t="s">
        <v>610</v>
      </c>
      <c r="MBE334" s="50" t="s">
        <v>610</v>
      </c>
      <c r="MBF334" s="50" t="s">
        <v>610</v>
      </c>
      <c r="MBG334" s="50" t="s">
        <v>610</v>
      </c>
      <c r="MBH334" s="50" t="s">
        <v>610</v>
      </c>
      <c r="MBI334" s="50" t="s">
        <v>610</v>
      </c>
      <c r="MBJ334" s="50" t="s">
        <v>610</v>
      </c>
      <c r="MBK334" s="50" t="s">
        <v>610</v>
      </c>
      <c r="MBL334" s="50" t="s">
        <v>610</v>
      </c>
      <c r="MBM334" s="50" t="s">
        <v>610</v>
      </c>
      <c r="MBN334" s="50" t="s">
        <v>610</v>
      </c>
      <c r="MBO334" s="50" t="s">
        <v>610</v>
      </c>
      <c r="MBP334" s="50" t="s">
        <v>610</v>
      </c>
      <c r="MBQ334" s="50" t="s">
        <v>610</v>
      </c>
      <c r="MBR334" s="50" t="s">
        <v>610</v>
      </c>
      <c r="MBS334" s="50" t="s">
        <v>610</v>
      </c>
      <c r="MBT334" s="50" t="s">
        <v>610</v>
      </c>
      <c r="MBU334" s="50" t="s">
        <v>610</v>
      </c>
      <c r="MBV334" s="50" t="s">
        <v>610</v>
      </c>
      <c r="MBW334" s="50" t="s">
        <v>610</v>
      </c>
      <c r="MBX334" s="50" t="s">
        <v>610</v>
      </c>
      <c r="MBY334" s="50" t="s">
        <v>610</v>
      </c>
      <c r="MBZ334" s="50" t="s">
        <v>610</v>
      </c>
      <c r="MCA334" s="50" t="s">
        <v>610</v>
      </c>
      <c r="MCB334" s="50" t="s">
        <v>610</v>
      </c>
      <c r="MCC334" s="50" t="s">
        <v>610</v>
      </c>
      <c r="MCD334" s="50" t="s">
        <v>610</v>
      </c>
      <c r="MCE334" s="50" t="s">
        <v>610</v>
      </c>
      <c r="MCF334" s="50" t="s">
        <v>610</v>
      </c>
      <c r="MCG334" s="50" t="s">
        <v>610</v>
      </c>
      <c r="MCH334" s="50" t="s">
        <v>610</v>
      </c>
      <c r="MCI334" s="50" t="s">
        <v>610</v>
      </c>
      <c r="MCJ334" s="50" t="s">
        <v>610</v>
      </c>
      <c r="MCK334" s="50" t="s">
        <v>610</v>
      </c>
      <c r="MCL334" s="50" t="s">
        <v>610</v>
      </c>
      <c r="MCM334" s="50" t="s">
        <v>610</v>
      </c>
      <c r="MCN334" s="50" t="s">
        <v>610</v>
      </c>
      <c r="MCO334" s="50" t="s">
        <v>610</v>
      </c>
      <c r="MCP334" s="50" t="s">
        <v>610</v>
      </c>
      <c r="MCQ334" s="50" t="s">
        <v>610</v>
      </c>
      <c r="MCR334" s="50" t="s">
        <v>610</v>
      </c>
      <c r="MCS334" s="50" t="s">
        <v>610</v>
      </c>
      <c r="MCT334" s="50" t="s">
        <v>610</v>
      </c>
      <c r="MCU334" s="50" t="s">
        <v>610</v>
      </c>
      <c r="MCV334" s="50" t="s">
        <v>610</v>
      </c>
      <c r="MCW334" s="50" t="s">
        <v>610</v>
      </c>
      <c r="MCX334" s="50" t="s">
        <v>610</v>
      </c>
      <c r="MCY334" s="50" t="s">
        <v>610</v>
      </c>
      <c r="MCZ334" s="50" t="s">
        <v>610</v>
      </c>
      <c r="MDA334" s="50" t="s">
        <v>610</v>
      </c>
      <c r="MDB334" s="50" t="s">
        <v>610</v>
      </c>
      <c r="MDC334" s="50" t="s">
        <v>610</v>
      </c>
      <c r="MDD334" s="50" t="s">
        <v>610</v>
      </c>
      <c r="MDE334" s="50" t="s">
        <v>610</v>
      </c>
      <c r="MDF334" s="50" t="s">
        <v>610</v>
      </c>
      <c r="MDG334" s="50" t="s">
        <v>610</v>
      </c>
      <c r="MDH334" s="50" t="s">
        <v>610</v>
      </c>
      <c r="MDI334" s="50" t="s">
        <v>610</v>
      </c>
      <c r="MDJ334" s="50" t="s">
        <v>610</v>
      </c>
      <c r="MDK334" s="50" t="s">
        <v>610</v>
      </c>
      <c r="MDL334" s="50" t="s">
        <v>610</v>
      </c>
      <c r="MDM334" s="50" t="s">
        <v>610</v>
      </c>
      <c r="MDN334" s="50" t="s">
        <v>610</v>
      </c>
      <c r="MDO334" s="50" t="s">
        <v>610</v>
      </c>
      <c r="MDP334" s="50" t="s">
        <v>610</v>
      </c>
      <c r="MDQ334" s="50" t="s">
        <v>610</v>
      </c>
      <c r="MDR334" s="50" t="s">
        <v>610</v>
      </c>
      <c r="MDS334" s="50" t="s">
        <v>610</v>
      </c>
      <c r="MDT334" s="50" t="s">
        <v>610</v>
      </c>
      <c r="MDU334" s="50" t="s">
        <v>610</v>
      </c>
      <c r="MDV334" s="50" t="s">
        <v>610</v>
      </c>
      <c r="MDW334" s="50" t="s">
        <v>610</v>
      </c>
      <c r="MDX334" s="50" t="s">
        <v>610</v>
      </c>
      <c r="MDY334" s="50" t="s">
        <v>610</v>
      </c>
      <c r="MDZ334" s="50" t="s">
        <v>610</v>
      </c>
      <c r="MEA334" s="50" t="s">
        <v>610</v>
      </c>
      <c r="MEB334" s="50" t="s">
        <v>610</v>
      </c>
      <c r="MEC334" s="50" t="s">
        <v>610</v>
      </c>
      <c r="MED334" s="50" t="s">
        <v>610</v>
      </c>
      <c r="MEE334" s="50" t="s">
        <v>610</v>
      </c>
      <c r="MEF334" s="50" t="s">
        <v>610</v>
      </c>
      <c r="MEG334" s="50" t="s">
        <v>610</v>
      </c>
      <c r="MEH334" s="50" t="s">
        <v>610</v>
      </c>
      <c r="MEI334" s="50" t="s">
        <v>610</v>
      </c>
      <c r="MEJ334" s="50" t="s">
        <v>610</v>
      </c>
      <c r="MEK334" s="50" t="s">
        <v>610</v>
      </c>
      <c r="MEL334" s="50" t="s">
        <v>610</v>
      </c>
      <c r="MEM334" s="50" t="s">
        <v>610</v>
      </c>
      <c r="MEN334" s="50" t="s">
        <v>610</v>
      </c>
      <c r="MEO334" s="50" t="s">
        <v>610</v>
      </c>
      <c r="MEP334" s="50" t="s">
        <v>610</v>
      </c>
      <c r="MEQ334" s="50" t="s">
        <v>610</v>
      </c>
      <c r="MER334" s="50" t="s">
        <v>610</v>
      </c>
      <c r="MES334" s="50" t="s">
        <v>610</v>
      </c>
      <c r="MET334" s="50" t="s">
        <v>610</v>
      </c>
      <c r="MEU334" s="50" t="s">
        <v>610</v>
      </c>
      <c r="MEV334" s="50" t="s">
        <v>610</v>
      </c>
      <c r="MEW334" s="50" t="s">
        <v>610</v>
      </c>
      <c r="MEX334" s="50" t="s">
        <v>610</v>
      </c>
      <c r="MEY334" s="50" t="s">
        <v>610</v>
      </c>
      <c r="MEZ334" s="50" t="s">
        <v>610</v>
      </c>
      <c r="MFA334" s="50" t="s">
        <v>610</v>
      </c>
      <c r="MFB334" s="50" t="s">
        <v>610</v>
      </c>
      <c r="MFC334" s="50" t="s">
        <v>610</v>
      </c>
      <c r="MFD334" s="50" t="s">
        <v>610</v>
      </c>
      <c r="MFE334" s="50" t="s">
        <v>610</v>
      </c>
      <c r="MFF334" s="50" t="s">
        <v>610</v>
      </c>
      <c r="MFG334" s="50" t="s">
        <v>610</v>
      </c>
      <c r="MFH334" s="50" t="s">
        <v>610</v>
      </c>
      <c r="MFI334" s="50" t="s">
        <v>610</v>
      </c>
      <c r="MFJ334" s="50" t="s">
        <v>610</v>
      </c>
      <c r="MFK334" s="50" t="s">
        <v>610</v>
      </c>
      <c r="MFL334" s="50" t="s">
        <v>610</v>
      </c>
      <c r="MFM334" s="50" t="s">
        <v>610</v>
      </c>
      <c r="MFN334" s="50" t="s">
        <v>610</v>
      </c>
      <c r="MFO334" s="50" t="s">
        <v>610</v>
      </c>
      <c r="MFP334" s="50" t="s">
        <v>610</v>
      </c>
      <c r="MFQ334" s="50" t="s">
        <v>610</v>
      </c>
      <c r="MFR334" s="50" t="s">
        <v>610</v>
      </c>
      <c r="MFS334" s="50" t="s">
        <v>610</v>
      </c>
      <c r="MFT334" s="50" t="s">
        <v>610</v>
      </c>
      <c r="MFU334" s="50" t="s">
        <v>610</v>
      </c>
      <c r="MFV334" s="50" t="s">
        <v>610</v>
      </c>
      <c r="MFW334" s="50" t="s">
        <v>610</v>
      </c>
      <c r="MFX334" s="50" t="s">
        <v>610</v>
      </c>
      <c r="MFY334" s="50" t="s">
        <v>610</v>
      </c>
      <c r="MFZ334" s="50" t="s">
        <v>610</v>
      </c>
      <c r="MGA334" s="50" t="s">
        <v>610</v>
      </c>
      <c r="MGB334" s="50" t="s">
        <v>610</v>
      </c>
      <c r="MGC334" s="50" t="s">
        <v>610</v>
      </c>
      <c r="MGD334" s="50" t="s">
        <v>610</v>
      </c>
      <c r="MGE334" s="50" t="s">
        <v>610</v>
      </c>
      <c r="MGF334" s="50" t="s">
        <v>610</v>
      </c>
      <c r="MGG334" s="50" t="s">
        <v>610</v>
      </c>
      <c r="MGH334" s="50" t="s">
        <v>610</v>
      </c>
      <c r="MGI334" s="50" t="s">
        <v>610</v>
      </c>
      <c r="MGJ334" s="50" t="s">
        <v>610</v>
      </c>
      <c r="MGK334" s="50" t="s">
        <v>610</v>
      </c>
      <c r="MGL334" s="50" t="s">
        <v>610</v>
      </c>
      <c r="MGM334" s="50" t="s">
        <v>610</v>
      </c>
      <c r="MGN334" s="50" t="s">
        <v>610</v>
      </c>
      <c r="MGO334" s="50" t="s">
        <v>610</v>
      </c>
      <c r="MGP334" s="50" t="s">
        <v>610</v>
      </c>
      <c r="MGQ334" s="50" t="s">
        <v>610</v>
      </c>
      <c r="MGR334" s="50" t="s">
        <v>610</v>
      </c>
      <c r="MGS334" s="50" t="s">
        <v>610</v>
      </c>
      <c r="MGT334" s="50" t="s">
        <v>610</v>
      </c>
      <c r="MGU334" s="50" t="s">
        <v>610</v>
      </c>
      <c r="MGV334" s="50" t="s">
        <v>610</v>
      </c>
      <c r="MGW334" s="50" t="s">
        <v>610</v>
      </c>
      <c r="MGX334" s="50" t="s">
        <v>610</v>
      </c>
      <c r="MGY334" s="50" t="s">
        <v>610</v>
      </c>
      <c r="MGZ334" s="50" t="s">
        <v>610</v>
      </c>
      <c r="MHA334" s="50" t="s">
        <v>610</v>
      </c>
      <c r="MHB334" s="50" t="s">
        <v>610</v>
      </c>
      <c r="MHC334" s="50" t="s">
        <v>610</v>
      </c>
      <c r="MHD334" s="50" t="s">
        <v>610</v>
      </c>
      <c r="MHE334" s="50" t="s">
        <v>610</v>
      </c>
      <c r="MHF334" s="50" t="s">
        <v>610</v>
      </c>
      <c r="MHG334" s="50" t="s">
        <v>610</v>
      </c>
      <c r="MHH334" s="50" t="s">
        <v>610</v>
      </c>
      <c r="MHI334" s="50" t="s">
        <v>610</v>
      </c>
      <c r="MHJ334" s="50" t="s">
        <v>610</v>
      </c>
      <c r="MHK334" s="50" t="s">
        <v>610</v>
      </c>
      <c r="MHL334" s="50" t="s">
        <v>610</v>
      </c>
      <c r="MHM334" s="50" t="s">
        <v>610</v>
      </c>
      <c r="MHN334" s="50" t="s">
        <v>610</v>
      </c>
      <c r="MHO334" s="50" t="s">
        <v>610</v>
      </c>
      <c r="MHP334" s="50" t="s">
        <v>610</v>
      </c>
      <c r="MHQ334" s="50" t="s">
        <v>610</v>
      </c>
      <c r="MHR334" s="50" t="s">
        <v>610</v>
      </c>
      <c r="MHS334" s="50" t="s">
        <v>610</v>
      </c>
      <c r="MHT334" s="50" t="s">
        <v>610</v>
      </c>
      <c r="MHU334" s="50" t="s">
        <v>610</v>
      </c>
      <c r="MHV334" s="50" t="s">
        <v>610</v>
      </c>
      <c r="MHW334" s="50" t="s">
        <v>610</v>
      </c>
      <c r="MHX334" s="50" t="s">
        <v>610</v>
      </c>
      <c r="MHY334" s="50" t="s">
        <v>610</v>
      </c>
      <c r="MHZ334" s="50" t="s">
        <v>610</v>
      </c>
      <c r="MIA334" s="50" t="s">
        <v>610</v>
      </c>
      <c r="MIB334" s="50" t="s">
        <v>610</v>
      </c>
      <c r="MIC334" s="50" t="s">
        <v>610</v>
      </c>
      <c r="MID334" s="50" t="s">
        <v>610</v>
      </c>
      <c r="MIE334" s="50" t="s">
        <v>610</v>
      </c>
      <c r="MIF334" s="50" t="s">
        <v>610</v>
      </c>
      <c r="MIG334" s="50" t="s">
        <v>610</v>
      </c>
      <c r="MIH334" s="50" t="s">
        <v>610</v>
      </c>
      <c r="MII334" s="50" t="s">
        <v>610</v>
      </c>
      <c r="MIJ334" s="50" t="s">
        <v>610</v>
      </c>
      <c r="MIK334" s="50" t="s">
        <v>610</v>
      </c>
      <c r="MIL334" s="50" t="s">
        <v>610</v>
      </c>
      <c r="MIM334" s="50" t="s">
        <v>610</v>
      </c>
      <c r="MIN334" s="50" t="s">
        <v>610</v>
      </c>
      <c r="MIO334" s="50" t="s">
        <v>610</v>
      </c>
      <c r="MIP334" s="50" t="s">
        <v>610</v>
      </c>
      <c r="MIQ334" s="50" t="s">
        <v>610</v>
      </c>
      <c r="MIR334" s="50" t="s">
        <v>610</v>
      </c>
      <c r="MIS334" s="50" t="s">
        <v>610</v>
      </c>
      <c r="MIT334" s="50" t="s">
        <v>610</v>
      </c>
      <c r="MIU334" s="50" t="s">
        <v>610</v>
      </c>
      <c r="MIV334" s="50" t="s">
        <v>610</v>
      </c>
      <c r="MIW334" s="50" t="s">
        <v>610</v>
      </c>
      <c r="MIX334" s="50" t="s">
        <v>610</v>
      </c>
      <c r="MIY334" s="50" t="s">
        <v>610</v>
      </c>
      <c r="MIZ334" s="50" t="s">
        <v>610</v>
      </c>
      <c r="MJA334" s="50" t="s">
        <v>610</v>
      </c>
      <c r="MJB334" s="50" t="s">
        <v>610</v>
      </c>
      <c r="MJC334" s="50" t="s">
        <v>610</v>
      </c>
      <c r="MJD334" s="50" t="s">
        <v>610</v>
      </c>
      <c r="MJE334" s="50" t="s">
        <v>610</v>
      </c>
      <c r="MJF334" s="50" t="s">
        <v>610</v>
      </c>
      <c r="MJG334" s="50" t="s">
        <v>610</v>
      </c>
      <c r="MJH334" s="50" t="s">
        <v>610</v>
      </c>
      <c r="MJI334" s="50" t="s">
        <v>610</v>
      </c>
      <c r="MJJ334" s="50" t="s">
        <v>610</v>
      </c>
      <c r="MJK334" s="50" t="s">
        <v>610</v>
      </c>
      <c r="MJL334" s="50" t="s">
        <v>610</v>
      </c>
      <c r="MJM334" s="50" t="s">
        <v>610</v>
      </c>
      <c r="MJN334" s="50" t="s">
        <v>610</v>
      </c>
      <c r="MJO334" s="50" t="s">
        <v>610</v>
      </c>
      <c r="MJP334" s="50" t="s">
        <v>610</v>
      </c>
      <c r="MJQ334" s="50" t="s">
        <v>610</v>
      </c>
      <c r="MJR334" s="50" t="s">
        <v>610</v>
      </c>
      <c r="MJS334" s="50" t="s">
        <v>610</v>
      </c>
      <c r="MJT334" s="50" t="s">
        <v>610</v>
      </c>
      <c r="MJU334" s="50" t="s">
        <v>610</v>
      </c>
      <c r="MJV334" s="50" t="s">
        <v>610</v>
      </c>
      <c r="MJW334" s="50" t="s">
        <v>610</v>
      </c>
      <c r="MJX334" s="50" t="s">
        <v>610</v>
      </c>
      <c r="MJY334" s="50" t="s">
        <v>610</v>
      </c>
      <c r="MJZ334" s="50" t="s">
        <v>610</v>
      </c>
      <c r="MKA334" s="50" t="s">
        <v>610</v>
      </c>
      <c r="MKB334" s="50" t="s">
        <v>610</v>
      </c>
      <c r="MKC334" s="50" t="s">
        <v>610</v>
      </c>
      <c r="MKD334" s="50" t="s">
        <v>610</v>
      </c>
      <c r="MKE334" s="50" t="s">
        <v>610</v>
      </c>
      <c r="MKF334" s="50" t="s">
        <v>610</v>
      </c>
      <c r="MKG334" s="50" t="s">
        <v>610</v>
      </c>
      <c r="MKH334" s="50" t="s">
        <v>610</v>
      </c>
      <c r="MKI334" s="50" t="s">
        <v>610</v>
      </c>
      <c r="MKJ334" s="50" t="s">
        <v>610</v>
      </c>
      <c r="MKK334" s="50" t="s">
        <v>610</v>
      </c>
      <c r="MKL334" s="50" t="s">
        <v>610</v>
      </c>
      <c r="MKM334" s="50" t="s">
        <v>610</v>
      </c>
      <c r="MKN334" s="50" t="s">
        <v>610</v>
      </c>
      <c r="MKO334" s="50" t="s">
        <v>610</v>
      </c>
      <c r="MKP334" s="50" t="s">
        <v>610</v>
      </c>
      <c r="MKQ334" s="50" t="s">
        <v>610</v>
      </c>
      <c r="MKR334" s="50" t="s">
        <v>610</v>
      </c>
      <c r="MKS334" s="50" t="s">
        <v>610</v>
      </c>
      <c r="MKT334" s="50" t="s">
        <v>610</v>
      </c>
      <c r="MKU334" s="50" t="s">
        <v>610</v>
      </c>
      <c r="MKV334" s="50" t="s">
        <v>610</v>
      </c>
      <c r="MKW334" s="50" t="s">
        <v>610</v>
      </c>
      <c r="MKX334" s="50" t="s">
        <v>610</v>
      </c>
      <c r="MKY334" s="50" t="s">
        <v>610</v>
      </c>
      <c r="MKZ334" s="50" t="s">
        <v>610</v>
      </c>
      <c r="MLA334" s="50" t="s">
        <v>610</v>
      </c>
      <c r="MLB334" s="50" t="s">
        <v>610</v>
      </c>
      <c r="MLC334" s="50" t="s">
        <v>610</v>
      </c>
      <c r="MLD334" s="50" t="s">
        <v>610</v>
      </c>
      <c r="MLE334" s="50" t="s">
        <v>610</v>
      </c>
      <c r="MLF334" s="50" t="s">
        <v>610</v>
      </c>
      <c r="MLG334" s="50" t="s">
        <v>610</v>
      </c>
      <c r="MLH334" s="50" t="s">
        <v>610</v>
      </c>
      <c r="MLI334" s="50" t="s">
        <v>610</v>
      </c>
      <c r="MLJ334" s="50" t="s">
        <v>610</v>
      </c>
      <c r="MLK334" s="50" t="s">
        <v>610</v>
      </c>
      <c r="MLL334" s="50" t="s">
        <v>610</v>
      </c>
      <c r="MLM334" s="50" t="s">
        <v>610</v>
      </c>
      <c r="MLN334" s="50" t="s">
        <v>610</v>
      </c>
      <c r="MLO334" s="50" t="s">
        <v>610</v>
      </c>
      <c r="MLP334" s="50" t="s">
        <v>610</v>
      </c>
      <c r="MLQ334" s="50" t="s">
        <v>610</v>
      </c>
      <c r="MLR334" s="50" t="s">
        <v>610</v>
      </c>
      <c r="MLS334" s="50" t="s">
        <v>610</v>
      </c>
      <c r="MLT334" s="50" t="s">
        <v>610</v>
      </c>
      <c r="MLU334" s="50" t="s">
        <v>610</v>
      </c>
      <c r="MLV334" s="50" t="s">
        <v>610</v>
      </c>
      <c r="MLW334" s="50" t="s">
        <v>610</v>
      </c>
      <c r="MLX334" s="50" t="s">
        <v>610</v>
      </c>
      <c r="MLY334" s="50" t="s">
        <v>610</v>
      </c>
      <c r="MLZ334" s="50" t="s">
        <v>610</v>
      </c>
      <c r="MMA334" s="50" t="s">
        <v>610</v>
      </c>
      <c r="MMB334" s="50" t="s">
        <v>610</v>
      </c>
      <c r="MMC334" s="50" t="s">
        <v>610</v>
      </c>
      <c r="MMD334" s="50" t="s">
        <v>610</v>
      </c>
      <c r="MME334" s="50" t="s">
        <v>610</v>
      </c>
      <c r="MMF334" s="50" t="s">
        <v>610</v>
      </c>
      <c r="MMG334" s="50" t="s">
        <v>610</v>
      </c>
      <c r="MMH334" s="50" t="s">
        <v>610</v>
      </c>
      <c r="MMI334" s="50" t="s">
        <v>610</v>
      </c>
      <c r="MMJ334" s="50" t="s">
        <v>610</v>
      </c>
      <c r="MMK334" s="50" t="s">
        <v>610</v>
      </c>
      <c r="MML334" s="50" t="s">
        <v>610</v>
      </c>
      <c r="MMM334" s="50" t="s">
        <v>610</v>
      </c>
      <c r="MMN334" s="50" t="s">
        <v>610</v>
      </c>
      <c r="MMO334" s="50" t="s">
        <v>610</v>
      </c>
      <c r="MMP334" s="50" t="s">
        <v>610</v>
      </c>
      <c r="MMQ334" s="50" t="s">
        <v>610</v>
      </c>
      <c r="MMR334" s="50" t="s">
        <v>610</v>
      </c>
      <c r="MMS334" s="50" t="s">
        <v>610</v>
      </c>
      <c r="MMT334" s="50" t="s">
        <v>610</v>
      </c>
      <c r="MMU334" s="50" t="s">
        <v>610</v>
      </c>
      <c r="MMV334" s="50" t="s">
        <v>610</v>
      </c>
      <c r="MMW334" s="50" t="s">
        <v>610</v>
      </c>
      <c r="MMX334" s="50" t="s">
        <v>610</v>
      </c>
      <c r="MMY334" s="50" t="s">
        <v>610</v>
      </c>
      <c r="MMZ334" s="50" t="s">
        <v>610</v>
      </c>
      <c r="MNA334" s="50" t="s">
        <v>610</v>
      </c>
      <c r="MNB334" s="50" t="s">
        <v>610</v>
      </c>
      <c r="MNC334" s="50" t="s">
        <v>610</v>
      </c>
      <c r="MND334" s="50" t="s">
        <v>610</v>
      </c>
      <c r="MNE334" s="50" t="s">
        <v>610</v>
      </c>
      <c r="MNF334" s="50" t="s">
        <v>610</v>
      </c>
      <c r="MNG334" s="50" t="s">
        <v>610</v>
      </c>
      <c r="MNH334" s="50" t="s">
        <v>610</v>
      </c>
      <c r="MNI334" s="50" t="s">
        <v>610</v>
      </c>
      <c r="MNJ334" s="50" t="s">
        <v>610</v>
      </c>
      <c r="MNK334" s="50" t="s">
        <v>610</v>
      </c>
      <c r="MNL334" s="50" t="s">
        <v>610</v>
      </c>
      <c r="MNM334" s="50" t="s">
        <v>610</v>
      </c>
      <c r="MNN334" s="50" t="s">
        <v>610</v>
      </c>
      <c r="MNO334" s="50" t="s">
        <v>610</v>
      </c>
      <c r="MNP334" s="50" t="s">
        <v>610</v>
      </c>
      <c r="MNQ334" s="50" t="s">
        <v>610</v>
      </c>
      <c r="MNR334" s="50" t="s">
        <v>610</v>
      </c>
      <c r="MNS334" s="50" t="s">
        <v>610</v>
      </c>
      <c r="MNT334" s="50" t="s">
        <v>610</v>
      </c>
      <c r="MNU334" s="50" t="s">
        <v>610</v>
      </c>
      <c r="MNV334" s="50" t="s">
        <v>610</v>
      </c>
      <c r="MNW334" s="50" t="s">
        <v>610</v>
      </c>
      <c r="MNX334" s="50" t="s">
        <v>610</v>
      </c>
      <c r="MNY334" s="50" t="s">
        <v>610</v>
      </c>
      <c r="MNZ334" s="50" t="s">
        <v>610</v>
      </c>
      <c r="MOA334" s="50" t="s">
        <v>610</v>
      </c>
      <c r="MOB334" s="50" t="s">
        <v>610</v>
      </c>
      <c r="MOC334" s="50" t="s">
        <v>610</v>
      </c>
      <c r="MOD334" s="50" t="s">
        <v>610</v>
      </c>
      <c r="MOE334" s="50" t="s">
        <v>610</v>
      </c>
      <c r="MOF334" s="50" t="s">
        <v>610</v>
      </c>
      <c r="MOG334" s="50" t="s">
        <v>610</v>
      </c>
      <c r="MOH334" s="50" t="s">
        <v>610</v>
      </c>
      <c r="MOI334" s="50" t="s">
        <v>610</v>
      </c>
      <c r="MOJ334" s="50" t="s">
        <v>610</v>
      </c>
      <c r="MOK334" s="50" t="s">
        <v>610</v>
      </c>
      <c r="MOL334" s="50" t="s">
        <v>610</v>
      </c>
      <c r="MOM334" s="50" t="s">
        <v>610</v>
      </c>
      <c r="MON334" s="50" t="s">
        <v>610</v>
      </c>
      <c r="MOO334" s="50" t="s">
        <v>610</v>
      </c>
      <c r="MOP334" s="50" t="s">
        <v>610</v>
      </c>
      <c r="MOQ334" s="50" t="s">
        <v>610</v>
      </c>
      <c r="MOR334" s="50" t="s">
        <v>610</v>
      </c>
      <c r="MOS334" s="50" t="s">
        <v>610</v>
      </c>
      <c r="MOT334" s="50" t="s">
        <v>610</v>
      </c>
      <c r="MOU334" s="50" t="s">
        <v>610</v>
      </c>
      <c r="MOV334" s="50" t="s">
        <v>610</v>
      </c>
      <c r="MOW334" s="50" t="s">
        <v>610</v>
      </c>
      <c r="MOX334" s="50" t="s">
        <v>610</v>
      </c>
      <c r="MOY334" s="50" t="s">
        <v>610</v>
      </c>
      <c r="MOZ334" s="50" t="s">
        <v>610</v>
      </c>
      <c r="MPA334" s="50" t="s">
        <v>610</v>
      </c>
      <c r="MPB334" s="50" t="s">
        <v>610</v>
      </c>
      <c r="MPC334" s="50" t="s">
        <v>610</v>
      </c>
      <c r="MPD334" s="50" t="s">
        <v>610</v>
      </c>
      <c r="MPE334" s="50" t="s">
        <v>610</v>
      </c>
      <c r="MPF334" s="50" t="s">
        <v>610</v>
      </c>
      <c r="MPG334" s="50" t="s">
        <v>610</v>
      </c>
      <c r="MPH334" s="50" t="s">
        <v>610</v>
      </c>
      <c r="MPI334" s="50" t="s">
        <v>610</v>
      </c>
      <c r="MPJ334" s="50" t="s">
        <v>610</v>
      </c>
      <c r="MPK334" s="50" t="s">
        <v>610</v>
      </c>
      <c r="MPL334" s="50" t="s">
        <v>610</v>
      </c>
      <c r="MPM334" s="50" t="s">
        <v>610</v>
      </c>
      <c r="MPN334" s="50" t="s">
        <v>610</v>
      </c>
      <c r="MPO334" s="50" t="s">
        <v>610</v>
      </c>
      <c r="MPP334" s="50" t="s">
        <v>610</v>
      </c>
      <c r="MPQ334" s="50" t="s">
        <v>610</v>
      </c>
      <c r="MPR334" s="50" t="s">
        <v>610</v>
      </c>
      <c r="MPS334" s="50" t="s">
        <v>610</v>
      </c>
      <c r="MPT334" s="50" t="s">
        <v>610</v>
      </c>
      <c r="MPU334" s="50" t="s">
        <v>610</v>
      </c>
      <c r="MPV334" s="50" t="s">
        <v>610</v>
      </c>
      <c r="MPW334" s="50" t="s">
        <v>610</v>
      </c>
      <c r="MPX334" s="50" t="s">
        <v>610</v>
      </c>
      <c r="MPY334" s="50" t="s">
        <v>610</v>
      </c>
      <c r="MPZ334" s="50" t="s">
        <v>610</v>
      </c>
      <c r="MQA334" s="50" t="s">
        <v>610</v>
      </c>
      <c r="MQB334" s="50" t="s">
        <v>610</v>
      </c>
      <c r="MQC334" s="50" t="s">
        <v>610</v>
      </c>
      <c r="MQD334" s="50" t="s">
        <v>610</v>
      </c>
      <c r="MQE334" s="50" t="s">
        <v>610</v>
      </c>
      <c r="MQF334" s="50" t="s">
        <v>610</v>
      </c>
      <c r="MQG334" s="50" t="s">
        <v>610</v>
      </c>
      <c r="MQH334" s="50" t="s">
        <v>610</v>
      </c>
      <c r="MQI334" s="50" t="s">
        <v>610</v>
      </c>
      <c r="MQJ334" s="50" t="s">
        <v>610</v>
      </c>
      <c r="MQK334" s="50" t="s">
        <v>610</v>
      </c>
      <c r="MQL334" s="50" t="s">
        <v>610</v>
      </c>
      <c r="MQM334" s="50" t="s">
        <v>610</v>
      </c>
      <c r="MQN334" s="50" t="s">
        <v>610</v>
      </c>
      <c r="MQO334" s="50" t="s">
        <v>610</v>
      </c>
      <c r="MQP334" s="50" t="s">
        <v>610</v>
      </c>
      <c r="MQQ334" s="50" t="s">
        <v>610</v>
      </c>
      <c r="MQR334" s="50" t="s">
        <v>610</v>
      </c>
      <c r="MQS334" s="50" t="s">
        <v>610</v>
      </c>
      <c r="MQT334" s="50" t="s">
        <v>610</v>
      </c>
      <c r="MQU334" s="50" t="s">
        <v>610</v>
      </c>
      <c r="MQV334" s="50" t="s">
        <v>610</v>
      </c>
      <c r="MQW334" s="50" t="s">
        <v>610</v>
      </c>
      <c r="MQX334" s="50" t="s">
        <v>610</v>
      </c>
      <c r="MQY334" s="50" t="s">
        <v>610</v>
      </c>
      <c r="MQZ334" s="50" t="s">
        <v>610</v>
      </c>
      <c r="MRA334" s="50" t="s">
        <v>610</v>
      </c>
      <c r="MRB334" s="50" t="s">
        <v>610</v>
      </c>
      <c r="MRC334" s="50" t="s">
        <v>610</v>
      </c>
      <c r="MRD334" s="50" t="s">
        <v>610</v>
      </c>
      <c r="MRE334" s="50" t="s">
        <v>610</v>
      </c>
      <c r="MRF334" s="50" t="s">
        <v>610</v>
      </c>
      <c r="MRG334" s="50" t="s">
        <v>610</v>
      </c>
      <c r="MRH334" s="50" t="s">
        <v>610</v>
      </c>
      <c r="MRI334" s="50" t="s">
        <v>610</v>
      </c>
      <c r="MRJ334" s="50" t="s">
        <v>610</v>
      </c>
      <c r="MRK334" s="50" t="s">
        <v>610</v>
      </c>
      <c r="MRL334" s="50" t="s">
        <v>610</v>
      </c>
      <c r="MRM334" s="50" t="s">
        <v>610</v>
      </c>
      <c r="MRN334" s="50" t="s">
        <v>610</v>
      </c>
      <c r="MRO334" s="50" t="s">
        <v>610</v>
      </c>
      <c r="MRP334" s="50" t="s">
        <v>610</v>
      </c>
      <c r="MRQ334" s="50" t="s">
        <v>610</v>
      </c>
      <c r="MRR334" s="50" t="s">
        <v>610</v>
      </c>
      <c r="MRS334" s="50" t="s">
        <v>610</v>
      </c>
      <c r="MRT334" s="50" t="s">
        <v>610</v>
      </c>
      <c r="MRU334" s="50" t="s">
        <v>610</v>
      </c>
      <c r="MRV334" s="50" t="s">
        <v>610</v>
      </c>
      <c r="MRW334" s="50" t="s">
        <v>610</v>
      </c>
      <c r="MRX334" s="50" t="s">
        <v>610</v>
      </c>
      <c r="MRY334" s="50" t="s">
        <v>610</v>
      </c>
      <c r="MRZ334" s="50" t="s">
        <v>610</v>
      </c>
      <c r="MSA334" s="50" t="s">
        <v>610</v>
      </c>
      <c r="MSB334" s="50" t="s">
        <v>610</v>
      </c>
      <c r="MSC334" s="50" t="s">
        <v>610</v>
      </c>
      <c r="MSD334" s="50" t="s">
        <v>610</v>
      </c>
      <c r="MSE334" s="50" t="s">
        <v>610</v>
      </c>
      <c r="MSF334" s="50" t="s">
        <v>610</v>
      </c>
      <c r="MSG334" s="50" t="s">
        <v>610</v>
      </c>
      <c r="MSH334" s="50" t="s">
        <v>610</v>
      </c>
      <c r="MSI334" s="50" t="s">
        <v>610</v>
      </c>
      <c r="MSJ334" s="50" t="s">
        <v>610</v>
      </c>
      <c r="MSK334" s="50" t="s">
        <v>610</v>
      </c>
      <c r="MSL334" s="50" t="s">
        <v>610</v>
      </c>
      <c r="MSM334" s="50" t="s">
        <v>610</v>
      </c>
      <c r="MSN334" s="50" t="s">
        <v>610</v>
      </c>
      <c r="MSO334" s="50" t="s">
        <v>610</v>
      </c>
      <c r="MSP334" s="50" t="s">
        <v>610</v>
      </c>
      <c r="MSQ334" s="50" t="s">
        <v>610</v>
      </c>
      <c r="MSR334" s="50" t="s">
        <v>610</v>
      </c>
      <c r="MSS334" s="50" t="s">
        <v>610</v>
      </c>
      <c r="MST334" s="50" t="s">
        <v>610</v>
      </c>
      <c r="MSU334" s="50" t="s">
        <v>610</v>
      </c>
      <c r="MSV334" s="50" t="s">
        <v>610</v>
      </c>
      <c r="MSW334" s="50" t="s">
        <v>610</v>
      </c>
      <c r="MSX334" s="50" t="s">
        <v>610</v>
      </c>
      <c r="MSY334" s="50" t="s">
        <v>610</v>
      </c>
      <c r="MSZ334" s="50" t="s">
        <v>610</v>
      </c>
      <c r="MTA334" s="50" t="s">
        <v>610</v>
      </c>
      <c r="MTB334" s="50" t="s">
        <v>610</v>
      </c>
      <c r="MTC334" s="50" t="s">
        <v>610</v>
      </c>
      <c r="MTD334" s="50" t="s">
        <v>610</v>
      </c>
      <c r="MTE334" s="50" t="s">
        <v>610</v>
      </c>
      <c r="MTF334" s="50" t="s">
        <v>610</v>
      </c>
      <c r="MTG334" s="50" t="s">
        <v>610</v>
      </c>
      <c r="MTH334" s="50" t="s">
        <v>610</v>
      </c>
      <c r="MTI334" s="50" t="s">
        <v>610</v>
      </c>
      <c r="MTJ334" s="50" t="s">
        <v>610</v>
      </c>
      <c r="MTK334" s="50" t="s">
        <v>610</v>
      </c>
      <c r="MTL334" s="50" t="s">
        <v>610</v>
      </c>
      <c r="MTM334" s="50" t="s">
        <v>610</v>
      </c>
      <c r="MTN334" s="50" t="s">
        <v>610</v>
      </c>
      <c r="MTO334" s="50" t="s">
        <v>610</v>
      </c>
      <c r="MTP334" s="50" t="s">
        <v>610</v>
      </c>
      <c r="MTQ334" s="50" t="s">
        <v>610</v>
      </c>
      <c r="MTR334" s="50" t="s">
        <v>610</v>
      </c>
      <c r="MTS334" s="50" t="s">
        <v>610</v>
      </c>
      <c r="MTT334" s="50" t="s">
        <v>610</v>
      </c>
      <c r="MTU334" s="50" t="s">
        <v>610</v>
      </c>
      <c r="MTV334" s="50" t="s">
        <v>610</v>
      </c>
      <c r="MTW334" s="50" t="s">
        <v>610</v>
      </c>
      <c r="MTX334" s="50" t="s">
        <v>610</v>
      </c>
      <c r="MTY334" s="50" t="s">
        <v>610</v>
      </c>
      <c r="MTZ334" s="50" t="s">
        <v>610</v>
      </c>
      <c r="MUA334" s="50" t="s">
        <v>610</v>
      </c>
      <c r="MUB334" s="50" t="s">
        <v>610</v>
      </c>
      <c r="MUC334" s="50" t="s">
        <v>610</v>
      </c>
      <c r="MUD334" s="50" t="s">
        <v>610</v>
      </c>
      <c r="MUE334" s="50" t="s">
        <v>610</v>
      </c>
      <c r="MUF334" s="50" t="s">
        <v>610</v>
      </c>
      <c r="MUG334" s="50" t="s">
        <v>610</v>
      </c>
      <c r="MUH334" s="50" t="s">
        <v>610</v>
      </c>
      <c r="MUI334" s="50" t="s">
        <v>610</v>
      </c>
      <c r="MUJ334" s="50" t="s">
        <v>610</v>
      </c>
      <c r="MUK334" s="50" t="s">
        <v>610</v>
      </c>
      <c r="MUL334" s="50" t="s">
        <v>610</v>
      </c>
      <c r="MUM334" s="50" t="s">
        <v>610</v>
      </c>
      <c r="MUN334" s="50" t="s">
        <v>610</v>
      </c>
      <c r="MUO334" s="50" t="s">
        <v>610</v>
      </c>
      <c r="MUP334" s="50" t="s">
        <v>610</v>
      </c>
      <c r="MUQ334" s="50" t="s">
        <v>610</v>
      </c>
      <c r="MUR334" s="50" t="s">
        <v>610</v>
      </c>
      <c r="MUS334" s="50" t="s">
        <v>610</v>
      </c>
      <c r="MUT334" s="50" t="s">
        <v>610</v>
      </c>
      <c r="MUU334" s="50" t="s">
        <v>610</v>
      </c>
      <c r="MUV334" s="50" t="s">
        <v>610</v>
      </c>
      <c r="MUW334" s="50" t="s">
        <v>610</v>
      </c>
      <c r="MUX334" s="50" t="s">
        <v>610</v>
      </c>
      <c r="MUY334" s="50" t="s">
        <v>610</v>
      </c>
      <c r="MUZ334" s="50" t="s">
        <v>610</v>
      </c>
      <c r="MVA334" s="50" t="s">
        <v>610</v>
      </c>
      <c r="MVB334" s="50" t="s">
        <v>610</v>
      </c>
      <c r="MVC334" s="50" t="s">
        <v>610</v>
      </c>
      <c r="MVD334" s="50" t="s">
        <v>610</v>
      </c>
      <c r="MVE334" s="50" t="s">
        <v>610</v>
      </c>
      <c r="MVF334" s="50" t="s">
        <v>610</v>
      </c>
      <c r="MVG334" s="50" t="s">
        <v>610</v>
      </c>
      <c r="MVH334" s="50" t="s">
        <v>610</v>
      </c>
      <c r="MVI334" s="50" t="s">
        <v>610</v>
      </c>
      <c r="MVJ334" s="50" t="s">
        <v>610</v>
      </c>
      <c r="MVK334" s="50" t="s">
        <v>610</v>
      </c>
      <c r="MVL334" s="50" t="s">
        <v>610</v>
      </c>
      <c r="MVM334" s="50" t="s">
        <v>610</v>
      </c>
      <c r="MVN334" s="50" t="s">
        <v>610</v>
      </c>
      <c r="MVO334" s="50" t="s">
        <v>610</v>
      </c>
      <c r="MVP334" s="50" t="s">
        <v>610</v>
      </c>
      <c r="MVQ334" s="50" t="s">
        <v>610</v>
      </c>
      <c r="MVR334" s="50" t="s">
        <v>610</v>
      </c>
      <c r="MVS334" s="50" t="s">
        <v>610</v>
      </c>
      <c r="MVT334" s="50" t="s">
        <v>610</v>
      </c>
      <c r="MVU334" s="50" t="s">
        <v>610</v>
      </c>
      <c r="MVV334" s="50" t="s">
        <v>610</v>
      </c>
      <c r="MVW334" s="50" t="s">
        <v>610</v>
      </c>
      <c r="MVX334" s="50" t="s">
        <v>610</v>
      </c>
      <c r="MVY334" s="50" t="s">
        <v>610</v>
      </c>
      <c r="MVZ334" s="50" t="s">
        <v>610</v>
      </c>
      <c r="MWA334" s="50" t="s">
        <v>610</v>
      </c>
      <c r="MWB334" s="50" t="s">
        <v>610</v>
      </c>
      <c r="MWC334" s="50" t="s">
        <v>610</v>
      </c>
      <c r="MWD334" s="50" t="s">
        <v>610</v>
      </c>
      <c r="MWE334" s="50" t="s">
        <v>610</v>
      </c>
      <c r="MWF334" s="50" t="s">
        <v>610</v>
      </c>
      <c r="MWG334" s="50" t="s">
        <v>610</v>
      </c>
      <c r="MWH334" s="50" t="s">
        <v>610</v>
      </c>
      <c r="MWI334" s="50" t="s">
        <v>610</v>
      </c>
      <c r="MWJ334" s="50" t="s">
        <v>610</v>
      </c>
      <c r="MWK334" s="50" t="s">
        <v>610</v>
      </c>
      <c r="MWL334" s="50" t="s">
        <v>610</v>
      </c>
      <c r="MWM334" s="50" t="s">
        <v>610</v>
      </c>
      <c r="MWN334" s="50" t="s">
        <v>610</v>
      </c>
      <c r="MWO334" s="50" t="s">
        <v>610</v>
      </c>
      <c r="MWP334" s="50" t="s">
        <v>610</v>
      </c>
      <c r="MWQ334" s="50" t="s">
        <v>610</v>
      </c>
      <c r="MWR334" s="50" t="s">
        <v>610</v>
      </c>
      <c r="MWS334" s="50" t="s">
        <v>610</v>
      </c>
      <c r="MWT334" s="50" t="s">
        <v>610</v>
      </c>
      <c r="MWU334" s="50" t="s">
        <v>610</v>
      </c>
      <c r="MWV334" s="50" t="s">
        <v>610</v>
      </c>
      <c r="MWW334" s="50" t="s">
        <v>610</v>
      </c>
      <c r="MWX334" s="50" t="s">
        <v>610</v>
      </c>
      <c r="MWY334" s="50" t="s">
        <v>610</v>
      </c>
      <c r="MWZ334" s="50" t="s">
        <v>610</v>
      </c>
      <c r="MXA334" s="50" t="s">
        <v>610</v>
      </c>
      <c r="MXB334" s="50" t="s">
        <v>610</v>
      </c>
      <c r="MXC334" s="50" t="s">
        <v>610</v>
      </c>
      <c r="MXD334" s="50" t="s">
        <v>610</v>
      </c>
      <c r="MXE334" s="50" t="s">
        <v>610</v>
      </c>
      <c r="MXF334" s="50" t="s">
        <v>610</v>
      </c>
      <c r="MXG334" s="50" t="s">
        <v>610</v>
      </c>
      <c r="MXH334" s="50" t="s">
        <v>610</v>
      </c>
      <c r="MXI334" s="50" t="s">
        <v>610</v>
      </c>
      <c r="MXJ334" s="50" t="s">
        <v>610</v>
      </c>
      <c r="MXK334" s="50" t="s">
        <v>610</v>
      </c>
      <c r="MXL334" s="50" t="s">
        <v>610</v>
      </c>
      <c r="MXM334" s="50" t="s">
        <v>610</v>
      </c>
      <c r="MXN334" s="50" t="s">
        <v>610</v>
      </c>
      <c r="MXO334" s="50" t="s">
        <v>610</v>
      </c>
      <c r="MXP334" s="50" t="s">
        <v>610</v>
      </c>
      <c r="MXQ334" s="50" t="s">
        <v>610</v>
      </c>
      <c r="MXR334" s="50" t="s">
        <v>610</v>
      </c>
      <c r="MXS334" s="50" t="s">
        <v>610</v>
      </c>
      <c r="MXT334" s="50" t="s">
        <v>610</v>
      </c>
      <c r="MXU334" s="50" t="s">
        <v>610</v>
      </c>
      <c r="MXV334" s="50" t="s">
        <v>610</v>
      </c>
      <c r="MXW334" s="50" t="s">
        <v>610</v>
      </c>
      <c r="MXX334" s="50" t="s">
        <v>610</v>
      </c>
      <c r="MXY334" s="50" t="s">
        <v>610</v>
      </c>
      <c r="MXZ334" s="50" t="s">
        <v>610</v>
      </c>
      <c r="MYA334" s="50" t="s">
        <v>610</v>
      </c>
      <c r="MYB334" s="50" t="s">
        <v>610</v>
      </c>
      <c r="MYC334" s="50" t="s">
        <v>610</v>
      </c>
      <c r="MYD334" s="50" t="s">
        <v>610</v>
      </c>
      <c r="MYE334" s="50" t="s">
        <v>610</v>
      </c>
      <c r="MYF334" s="50" t="s">
        <v>610</v>
      </c>
      <c r="MYG334" s="50" t="s">
        <v>610</v>
      </c>
      <c r="MYH334" s="50" t="s">
        <v>610</v>
      </c>
      <c r="MYI334" s="50" t="s">
        <v>610</v>
      </c>
      <c r="MYJ334" s="50" t="s">
        <v>610</v>
      </c>
      <c r="MYK334" s="50" t="s">
        <v>610</v>
      </c>
      <c r="MYL334" s="50" t="s">
        <v>610</v>
      </c>
      <c r="MYM334" s="50" t="s">
        <v>610</v>
      </c>
      <c r="MYN334" s="50" t="s">
        <v>610</v>
      </c>
      <c r="MYO334" s="50" t="s">
        <v>610</v>
      </c>
      <c r="MYP334" s="50" t="s">
        <v>610</v>
      </c>
      <c r="MYQ334" s="50" t="s">
        <v>610</v>
      </c>
      <c r="MYR334" s="50" t="s">
        <v>610</v>
      </c>
      <c r="MYS334" s="50" t="s">
        <v>610</v>
      </c>
      <c r="MYT334" s="50" t="s">
        <v>610</v>
      </c>
      <c r="MYU334" s="50" t="s">
        <v>610</v>
      </c>
      <c r="MYV334" s="50" t="s">
        <v>610</v>
      </c>
      <c r="MYW334" s="50" t="s">
        <v>610</v>
      </c>
      <c r="MYX334" s="50" t="s">
        <v>610</v>
      </c>
      <c r="MYY334" s="50" t="s">
        <v>610</v>
      </c>
      <c r="MYZ334" s="50" t="s">
        <v>610</v>
      </c>
      <c r="MZA334" s="50" t="s">
        <v>610</v>
      </c>
      <c r="MZB334" s="50" t="s">
        <v>610</v>
      </c>
      <c r="MZC334" s="50" t="s">
        <v>610</v>
      </c>
      <c r="MZD334" s="50" t="s">
        <v>610</v>
      </c>
      <c r="MZE334" s="50" t="s">
        <v>610</v>
      </c>
      <c r="MZF334" s="50" t="s">
        <v>610</v>
      </c>
      <c r="MZG334" s="50" t="s">
        <v>610</v>
      </c>
      <c r="MZH334" s="50" t="s">
        <v>610</v>
      </c>
      <c r="MZI334" s="50" t="s">
        <v>610</v>
      </c>
      <c r="MZJ334" s="50" t="s">
        <v>610</v>
      </c>
      <c r="MZK334" s="50" t="s">
        <v>610</v>
      </c>
      <c r="MZL334" s="50" t="s">
        <v>610</v>
      </c>
      <c r="MZM334" s="50" t="s">
        <v>610</v>
      </c>
      <c r="MZN334" s="50" t="s">
        <v>610</v>
      </c>
      <c r="MZO334" s="50" t="s">
        <v>610</v>
      </c>
      <c r="MZP334" s="50" t="s">
        <v>610</v>
      </c>
      <c r="MZQ334" s="50" t="s">
        <v>610</v>
      </c>
      <c r="MZR334" s="50" t="s">
        <v>610</v>
      </c>
      <c r="MZS334" s="50" t="s">
        <v>610</v>
      </c>
      <c r="MZT334" s="50" t="s">
        <v>610</v>
      </c>
      <c r="MZU334" s="50" t="s">
        <v>610</v>
      </c>
      <c r="MZV334" s="50" t="s">
        <v>610</v>
      </c>
      <c r="MZW334" s="50" t="s">
        <v>610</v>
      </c>
      <c r="MZX334" s="50" t="s">
        <v>610</v>
      </c>
      <c r="MZY334" s="50" t="s">
        <v>610</v>
      </c>
      <c r="MZZ334" s="50" t="s">
        <v>610</v>
      </c>
      <c r="NAA334" s="50" t="s">
        <v>610</v>
      </c>
      <c r="NAB334" s="50" t="s">
        <v>610</v>
      </c>
      <c r="NAC334" s="50" t="s">
        <v>610</v>
      </c>
      <c r="NAD334" s="50" t="s">
        <v>610</v>
      </c>
      <c r="NAE334" s="50" t="s">
        <v>610</v>
      </c>
      <c r="NAF334" s="50" t="s">
        <v>610</v>
      </c>
      <c r="NAG334" s="50" t="s">
        <v>610</v>
      </c>
      <c r="NAH334" s="50" t="s">
        <v>610</v>
      </c>
      <c r="NAI334" s="50" t="s">
        <v>610</v>
      </c>
      <c r="NAJ334" s="50" t="s">
        <v>610</v>
      </c>
      <c r="NAK334" s="50" t="s">
        <v>610</v>
      </c>
      <c r="NAL334" s="50" t="s">
        <v>610</v>
      </c>
      <c r="NAM334" s="50" t="s">
        <v>610</v>
      </c>
      <c r="NAN334" s="50" t="s">
        <v>610</v>
      </c>
      <c r="NAO334" s="50" t="s">
        <v>610</v>
      </c>
      <c r="NAP334" s="50" t="s">
        <v>610</v>
      </c>
      <c r="NAQ334" s="50" t="s">
        <v>610</v>
      </c>
      <c r="NAR334" s="50" t="s">
        <v>610</v>
      </c>
      <c r="NAS334" s="50" t="s">
        <v>610</v>
      </c>
      <c r="NAT334" s="50" t="s">
        <v>610</v>
      </c>
      <c r="NAU334" s="50" t="s">
        <v>610</v>
      </c>
      <c r="NAV334" s="50" t="s">
        <v>610</v>
      </c>
      <c r="NAW334" s="50" t="s">
        <v>610</v>
      </c>
      <c r="NAX334" s="50" t="s">
        <v>610</v>
      </c>
      <c r="NAY334" s="50" t="s">
        <v>610</v>
      </c>
      <c r="NAZ334" s="50" t="s">
        <v>610</v>
      </c>
      <c r="NBA334" s="50" t="s">
        <v>610</v>
      </c>
      <c r="NBB334" s="50" t="s">
        <v>610</v>
      </c>
      <c r="NBC334" s="50" t="s">
        <v>610</v>
      </c>
      <c r="NBD334" s="50" t="s">
        <v>610</v>
      </c>
      <c r="NBE334" s="50" t="s">
        <v>610</v>
      </c>
      <c r="NBF334" s="50" t="s">
        <v>610</v>
      </c>
      <c r="NBG334" s="50" t="s">
        <v>610</v>
      </c>
      <c r="NBH334" s="50" t="s">
        <v>610</v>
      </c>
      <c r="NBI334" s="50" t="s">
        <v>610</v>
      </c>
      <c r="NBJ334" s="50" t="s">
        <v>610</v>
      </c>
      <c r="NBK334" s="50" t="s">
        <v>610</v>
      </c>
      <c r="NBL334" s="50" t="s">
        <v>610</v>
      </c>
      <c r="NBM334" s="50" t="s">
        <v>610</v>
      </c>
      <c r="NBN334" s="50" t="s">
        <v>610</v>
      </c>
      <c r="NBO334" s="50" t="s">
        <v>610</v>
      </c>
      <c r="NBP334" s="50" t="s">
        <v>610</v>
      </c>
      <c r="NBQ334" s="50" t="s">
        <v>610</v>
      </c>
      <c r="NBR334" s="50" t="s">
        <v>610</v>
      </c>
      <c r="NBS334" s="50" t="s">
        <v>610</v>
      </c>
      <c r="NBT334" s="50" t="s">
        <v>610</v>
      </c>
      <c r="NBU334" s="50" t="s">
        <v>610</v>
      </c>
      <c r="NBV334" s="50" t="s">
        <v>610</v>
      </c>
      <c r="NBW334" s="50" t="s">
        <v>610</v>
      </c>
      <c r="NBX334" s="50" t="s">
        <v>610</v>
      </c>
      <c r="NBY334" s="50" t="s">
        <v>610</v>
      </c>
      <c r="NBZ334" s="50" t="s">
        <v>610</v>
      </c>
      <c r="NCA334" s="50" t="s">
        <v>610</v>
      </c>
      <c r="NCB334" s="50" t="s">
        <v>610</v>
      </c>
      <c r="NCC334" s="50" t="s">
        <v>610</v>
      </c>
      <c r="NCD334" s="50" t="s">
        <v>610</v>
      </c>
      <c r="NCE334" s="50" t="s">
        <v>610</v>
      </c>
      <c r="NCF334" s="50" t="s">
        <v>610</v>
      </c>
      <c r="NCG334" s="50" t="s">
        <v>610</v>
      </c>
      <c r="NCH334" s="50" t="s">
        <v>610</v>
      </c>
      <c r="NCI334" s="50" t="s">
        <v>610</v>
      </c>
      <c r="NCJ334" s="50" t="s">
        <v>610</v>
      </c>
      <c r="NCK334" s="50" t="s">
        <v>610</v>
      </c>
      <c r="NCL334" s="50" t="s">
        <v>610</v>
      </c>
      <c r="NCM334" s="50" t="s">
        <v>610</v>
      </c>
      <c r="NCN334" s="50" t="s">
        <v>610</v>
      </c>
      <c r="NCO334" s="50" t="s">
        <v>610</v>
      </c>
      <c r="NCP334" s="50" t="s">
        <v>610</v>
      </c>
      <c r="NCQ334" s="50" t="s">
        <v>610</v>
      </c>
      <c r="NCR334" s="50" t="s">
        <v>610</v>
      </c>
      <c r="NCS334" s="50" t="s">
        <v>610</v>
      </c>
      <c r="NCT334" s="50" t="s">
        <v>610</v>
      </c>
      <c r="NCU334" s="50" t="s">
        <v>610</v>
      </c>
      <c r="NCV334" s="50" t="s">
        <v>610</v>
      </c>
      <c r="NCW334" s="50" t="s">
        <v>610</v>
      </c>
      <c r="NCX334" s="50" t="s">
        <v>610</v>
      </c>
      <c r="NCY334" s="50" t="s">
        <v>610</v>
      </c>
      <c r="NCZ334" s="50" t="s">
        <v>610</v>
      </c>
      <c r="NDA334" s="50" t="s">
        <v>610</v>
      </c>
      <c r="NDB334" s="50" t="s">
        <v>610</v>
      </c>
      <c r="NDC334" s="50" t="s">
        <v>610</v>
      </c>
      <c r="NDD334" s="50" t="s">
        <v>610</v>
      </c>
      <c r="NDE334" s="50" t="s">
        <v>610</v>
      </c>
      <c r="NDF334" s="50" t="s">
        <v>610</v>
      </c>
      <c r="NDG334" s="50" t="s">
        <v>610</v>
      </c>
      <c r="NDH334" s="50" t="s">
        <v>610</v>
      </c>
      <c r="NDI334" s="50" t="s">
        <v>610</v>
      </c>
      <c r="NDJ334" s="50" t="s">
        <v>610</v>
      </c>
      <c r="NDK334" s="50" t="s">
        <v>610</v>
      </c>
      <c r="NDL334" s="50" t="s">
        <v>610</v>
      </c>
      <c r="NDM334" s="50" t="s">
        <v>610</v>
      </c>
      <c r="NDN334" s="50" t="s">
        <v>610</v>
      </c>
      <c r="NDO334" s="50" t="s">
        <v>610</v>
      </c>
      <c r="NDP334" s="50" t="s">
        <v>610</v>
      </c>
      <c r="NDQ334" s="50" t="s">
        <v>610</v>
      </c>
      <c r="NDR334" s="50" t="s">
        <v>610</v>
      </c>
      <c r="NDS334" s="50" t="s">
        <v>610</v>
      </c>
      <c r="NDT334" s="50" t="s">
        <v>610</v>
      </c>
      <c r="NDU334" s="50" t="s">
        <v>610</v>
      </c>
      <c r="NDV334" s="50" t="s">
        <v>610</v>
      </c>
      <c r="NDW334" s="50" t="s">
        <v>610</v>
      </c>
      <c r="NDX334" s="50" t="s">
        <v>610</v>
      </c>
      <c r="NDY334" s="50" t="s">
        <v>610</v>
      </c>
      <c r="NDZ334" s="50" t="s">
        <v>610</v>
      </c>
      <c r="NEA334" s="50" t="s">
        <v>610</v>
      </c>
      <c r="NEB334" s="50" t="s">
        <v>610</v>
      </c>
      <c r="NEC334" s="50" t="s">
        <v>610</v>
      </c>
      <c r="NED334" s="50" t="s">
        <v>610</v>
      </c>
      <c r="NEE334" s="50" t="s">
        <v>610</v>
      </c>
      <c r="NEF334" s="50" t="s">
        <v>610</v>
      </c>
      <c r="NEG334" s="50" t="s">
        <v>610</v>
      </c>
      <c r="NEH334" s="50" t="s">
        <v>610</v>
      </c>
      <c r="NEI334" s="50" t="s">
        <v>610</v>
      </c>
      <c r="NEJ334" s="50" t="s">
        <v>610</v>
      </c>
      <c r="NEK334" s="50" t="s">
        <v>610</v>
      </c>
      <c r="NEL334" s="50" t="s">
        <v>610</v>
      </c>
      <c r="NEM334" s="50" t="s">
        <v>610</v>
      </c>
      <c r="NEN334" s="50" t="s">
        <v>610</v>
      </c>
      <c r="NEO334" s="50" t="s">
        <v>610</v>
      </c>
      <c r="NEP334" s="50" t="s">
        <v>610</v>
      </c>
      <c r="NEQ334" s="50" t="s">
        <v>610</v>
      </c>
      <c r="NER334" s="50" t="s">
        <v>610</v>
      </c>
      <c r="NES334" s="50" t="s">
        <v>610</v>
      </c>
      <c r="NET334" s="50" t="s">
        <v>610</v>
      </c>
      <c r="NEU334" s="50" t="s">
        <v>610</v>
      </c>
      <c r="NEV334" s="50" t="s">
        <v>610</v>
      </c>
      <c r="NEW334" s="50" t="s">
        <v>610</v>
      </c>
      <c r="NEX334" s="50" t="s">
        <v>610</v>
      </c>
      <c r="NEY334" s="50" t="s">
        <v>610</v>
      </c>
      <c r="NEZ334" s="50" t="s">
        <v>610</v>
      </c>
      <c r="NFA334" s="50" t="s">
        <v>610</v>
      </c>
      <c r="NFB334" s="50" t="s">
        <v>610</v>
      </c>
      <c r="NFC334" s="50" t="s">
        <v>610</v>
      </c>
      <c r="NFD334" s="50" t="s">
        <v>610</v>
      </c>
      <c r="NFE334" s="50" t="s">
        <v>610</v>
      </c>
      <c r="NFF334" s="50" t="s">
        <v>610</v>
      </c>
      <c r="NFG334" s="50" t="s">
        <v>610</v>
      </c>
      <c r="NFH334" s="50" t="s">
        <v>610</v>
      </c>
      <c r="NFI334" s="50" t="s">
        <v>610</v>
      </c>
      <c r="NFJ334" s="50" t="s">
        <v>610</v>
      </c>
      <c r="NFK334" s="50" t="s">
        <v>610</v>
      </c>
      <c r="NFL334" s="50" t="s">
        <v>610</v>
      </c>
      <c r="NFM334" s="50" t="s">
        <v>610</v>
      </c>
      <c r="NFN334" s="50" t="s">
        <v>610</v>
      </c>
      <c r="NFO334" s="50" t="s">
        <v>610</v>
      </c>
      <c r="NFP334" s="50" t="s">
        <v>610</v>
      </c>
      <c r="NFQ334" s="50" t="s">
        <v>610</v>
      </c>
      <c r="NFR334" s="50" t="s">
        <v>610</v>
      </c>
      <c r="NFS334" s="50" t="s">
        <v>610</v>
      </c>
      <c r="NFT334" s="50" t="s">
        <v>610</v>
      </c>
      <c r="NFU334" s="50" t="s">
        <v>610</v>
      </c>
      <c r="NFV334" s="50" t="s">
        <v>610</v>
      </c>
      <c r="NFW334" s="50" t="s">
        <v>610</v>
      </c>
      <c r="NFX334" s="50" t="s">
        <v>610</v>
      </c>
      <c r="NFY334" s="50" t="s">
        <v>610</v>
      </c>
      <c r="NFZ334" s="50" t="s">
        <v>610</v>
      </c>
      <c r="NGA334" s="50" t="s">
        <v>610</v>
      </c>
      <c r="NGB334" s="50" t="s">
        <v>610</v>
      </c>
      <c r="NGC334" s="50" t="s">
        <v>610</v>
      </c>
      <c r="NGD334" s="50" t="s">
        <v>610</v>
      </c>
      <c r="NGE334" s="50" t="s">
        <v>610</v>
      </c>
      <c r="NGF334" s="50" t="s">
        <v>610</v>
      </c>
      <c r="NGG334" s="50" t="s">
        <v>610</v>
      </c>
      <c r="NGH334" s="50" t="s">
        <v>610</v>
      </c>
      <c r="NGI334" s="50" t="s">
        <v>610</v>
      </c>
      <c r="NGJ334" s="50" t="s">
        <v>610</v>
      </c>
      <c r="NGK334" s="50" t="s">
        <v>610</v>
      </c>
      <c r="NGL334" s="50" t="s">
        <v>610</v>
      </c>
      <c r="NGM334" s="50" t="s">
        <v>610</v>
      </c>
      <c r="NGN334" s="50" t="s">
        <v>610</v>
      </c>
      <c r="NGO334" s="50" t="s">
        <v>610</v>
      </c>
      <c r="NGP334" s="50" t="s">
        <v>610</v>
      </c>
      <c r="NGQ334" s="50" t="s">
        <v>610</v>
      </c>
      <c r="NGR334" s="50" t="s">
        <v>610</v>
      </c>
      <c r="NGS334" s="50" t="s">
        <v>610</v>
      </c>
      <c r="NGT334" s="50" t="s">
        <v>610</v>
      </c>
      <c r="NGU334" s="50" t="s">
        <v>610</v>
      </c>
      <c r="NGV334" s="50" t="s">
        <v>610</v>
      </c>
      <c r="NGW334" s="50" t="s">
        <v>610</v>
      </c>
      <c r="NGX334" s="50" t="s">
        <v>610</v>
      </c>
      <c r="NGY334" s="50" t="s">
        <v>610</v>
      </c>
      <c r="NGZ334" s="50" t="s">
        <v>610</v>
      </c>
      <c r="NHA334" s="50" t="s">
        <v>610</v>
      </c>
      <c r="NHB334" s="50" t="s">
        <v>610</v>
      </c>
      <c r="NHC334" s="50" t="s">
        <v>610</v>
      </c>
      <c r="NHD334" s="50" t="s">
        <v>610</v>
      </c>
      <c r="NHE334" s="50" t="s">
        <v>610</v>
      </c>
      <c r="NHF334" s="50" t="s">
        <v>610</v>
      </c>
      <c r="NHG334" s="50" t="s">
        <v>610</v>
      </c>
      <c r="NHH334" s="50" t="s">
        <v>610</v>
      </c>
      <c r="NHI334" s="50" t="s">
        <v>610</v>
      </c>
      <c r="NHJ334" s="50" t="s">
        <v>610</v>
      </c>
      <c r="NHK334" s="50" t="s">
        <v>610</v>
      </c>
      <c r="NHL334" s="50" t="s">
        <v>610</v>
      </c>
      <c r="NHM334" s="50" t="s">
        <v>610</v>
      </c>
      <c r="NHN334" s="50" t="s">
        <v>610</v>
      </c>
      <c r="NHO334" s="50" t="s">
        <v>610</v>
      </c>
      <c r="NHP334" s="50" t="s">
        <v>610</v>
      </c>
      <c r="NHQ334" s="50" t="s">
        <v>610</v>
      </c>
      <c r="NHR334" s="50" t="s">
        <v>610</v>
      </c>
      <c r="NHS334" s="50" t="s">
        <v>610</v>
      </c>
      <c r="NHT334" s="50" t="s">
        <v>610</v>
      </c>
      <c r="NHU334" s="50" t="s">
        <v>610</v>
      </c>
      <c r="NHV334" s="50" t="s">
        <v>610</v>
      </c>
      <c r="NHW334" s="50" t="s">
        <v>610</v>
      </c>
      <c r="NHX334" s="50" t="s">
        <v>610</v>
      </c>
      <c r="NHY334" s="50" t="s">
        <v>610</v>
      </c>
      <c r="NHZ334" s="50" t="s">
        <v>610</v>
      </c>
      <c r="NIA334" s="50" t="s">
        <v>610</v>
      </c>
      <c r="NIB334" s="50" t="s">
        <v>610</v>
      </c>
      <c r="NIC334" s="50" t="s">
        <v>610</v>
      </c>
      <c r="NID334" s="50" t="s">
        <v>610</v>
      </c>
      <c r="NIE334" s="50" t="s">
        <v>610</v>
      </c>
      <c r="NIF334" s="50" t="s">
        <v>610</v>
      </c>
      <c r="NIG334" s="50" t="s">
        <v>610</v>
      </c>
      <c r="NIH334" s="50" t="s">
        <v>610</v>
      </c>
      <c r="NII334" s="50" t="s">
        <v>610</v>
      </c>
      <c r="NIJ334" s="50" t="s">
        <v>610</v>
      </c>
      <c r="NIK334" s="50" t="s">
        <v>610</v>
      </c>
      <c r="NIL334" s="50" t="s">
        <v>610</v>
      </c>
      <c r="NIM334" s="50" t="s">
        <v>610</v>
      </c>
      <c r="NIN334" s="50" t="s">
        <v>610</v>
      </c>
      <c r="NIO334" s="50" t="s">
        <v>610</v>
      </c>
      <c r="NIP334" s="50" t="s">
        <v>610</v>
      </c>
      <c r="NIQ334" s="50" t="s">
        <v>610</v>
      </c>
      <c r="NIR334" s="50" t="s">
        <v>610</v>
      </c>
      <c r="NIS334" s="50" t="s">
        <v>610</v>
      </c>
      <c r="NIT334" s="50" t="s">
        <v>610</v>
      </c>
      <c r="NIU334" s="50" t="s">
        <v>610</v>
      </c>
      <c r="NIV334" s="50" t="s">
        <v>610</v>
      </c>
      <c r="NIW334" s="50" t="s">
        <v>610</v>
      </c>
      <c r="NIX334" s="50" t="s">
        <v>610</v>
      </c>
      <c r="NIY334" s="50" t="s">
        <v>610</v>
      </c>
      <c r="NIZ334" s="50" t="s">
        <v>610</v>
      </c>
      <c r="NJA334" s="50" t="s">
        <v>610</v>
      </c>
      <c r="NJB334" s="50" t="s">
        <v>610</v>
      </c>
      <c r="NJC334" s="50" t="s">
        <v>610</v>
      </c>
      <c r="NJD334" s="50" t="s">
        <v>610</v>
      </c>
      <c r="NJE334" s="50" t="s">
        <v>610</v>
      </c>
      <c r="NJF334" s="50" t="s">
        <v>610</v>
      </c>
      <c r="NJG334" s="50" t="s">
        <v>610</v>
      </c>
      <c r="NJH334" s="50" t="s">
        <v>610</v>
      </c>
      <c r="NJI334" s="50" t="s">
        <v>610</v>
      </c>
      <c r="NJJ334" s="50" t="s">
        <v>610</v>
      </c>
      <c r="NJK334" s="50" t="s">
        <v>610</v>
      </c>
      <c r="NJL334" s="50" t="s">
        <v>610</v>
      </c>
      <c r="NJM334" s="50" t="s">
        <v>610</v>
      </c>
      <c r="NJN334" s="50" t="s">
        <v>610</v>
      </c>
      <c r="NJO334" s="50" t="s">
        <v>610</v>
      </c>
      <c r="NJP334" s="50" t="s">
        <v>610</v>
      </c>
      <c r="NJQ334" s="50" t="s">
        <v>610</v>
      </c>
      <c r="NJR334" s="50" t="s">
        <v>610</v>
      </c>
      <c r="NJS334" s="50" t="s">
        <v>610</v>
      </c>
      <c r="NJT334" s="50" t="s">
        <v>610</v>
      </c>
      <c r="NJU334" s="50" t="s">
        <v>610</v>
      </c>
      <c r="NJV334" s="50" t="s">
        <v>610</v>
      </c>
      <c r="NJW334" s="50" t="s">
        <v>610</v>
      </c>
      <c r="NJX334" s="50" t="s">
        <v>610</v>
      </c>
      <c r="NJY334" s="50" t="s">
        <v>610</v>
      </c>
      <c r="NJZ334" s="50" t="s">
        <v>610</v>
      </c>
      <c r="NKA334" s="50" t="s">
        <v>610</v>
      </c>
      <c r="NKB334" s="50" t="s">
        <v>610</v>
      </c>
      <c r="NKC334" s="50" t="s">
        <v>610</v>
      </c>
      <c r="NKD334" s="50" t="s">
        <v>610</v>
      </c>
      <c r="NKE334" s="50" t="s">
        <v>610</v>
      </c>
      <c r="NKF334" s="50" t="s">
        <v>610</v>
      </c>
      <c r="NKG334" s="50" t="s">
        <v>610</v>
      </c>
      <c r="NKH334" s="50" t="s">
        <v>610</v>
      </c>
      <c r="NKI334" s="50" t="s">
        <v>610</v>
      </c>
      <c r="NKJ334" s="50" t="s">
        <v>610</v>
      </c>
      <c r="NKK334" s="50" t="s">
        <v>610</v>
      </c>
      <c r="NKL334" s="50" t="s">
        <v>610</v>
      </c>
      <c r="NKM334" s="50" t="s">
        <v>610</v>
      </c>
      <c r="NKN334" s="50" t="s">
        <v>610</v>
      </c>
      <c r="NKO334" s="50" t="s">
        <v>610</v>
      </c>
      <c r="NKP334" s="50" t="s">
        <v>610</v>
      </c>
      <c r="NKQ334" s="50" t="s">
        <v>610</v>
      </c>
      <c r="NKR334" s="50" t="s">
        <v>610</v>
      </c>
      <c r="NKS334" s="50" t="s">
        <v>610</v>
      </c>
      <c r="NKT334" s="50" t="s">
        <v>610</v>
      </c>
      <c r="NKU334" s="50" t="s">
        <v>610</v>
      </c>
      <c r="NKV334" s="50" t="s">
        <v>610</v>
      </c>
      <c r="NKW334" s="50" t="s">
        <v>610</v>
      </c>
      <c r="NKX334" s="50" t="s">
        <v>610</v>
      </c>
      <c r="NKY334" s="50" t="s">
        <v>610</v>
      </c>
      <c r="NKZ334" s="50" t="s">
        <v>610</v>
      </c>
      <c r="NLA334" s="50" t="s">
        <v>610</v>
      </c>
      <c r="NLB334" s="50" t="s">
        <v>610</v>
      </c>
      <c r="NLC334" s="50" t="s">
        <v>610</v>
      </c>
      <c r="NLD334" s="50" t="s">
        <v>610</v>
      </c>
      <c r="NLE334" s="50" t="s">
        <v>610</v>
      </c>
      <c r="NLF334" s="50" t="s">
        <v>610</v>
      </c>
      <c r="NLG334" s="50" t="s">
        <v>610</v>
      </c>
      <c r="NLH334" s="50" t="s">
        <v>610</v>
      </c>
      <c r="NLI334" s="50" t="s">
        <v>610</v>
      </c>
      <c r="NLJ334" s="50" t="s">
        <v>610</v>
      </c>
      <c r="NLK334" s="50" t="s">
        <v>610</v>
      </c>
      <c r="NLL334" s="50" t="s">
        <v>610</v>
      </c>
      <c r="NLM334" s="50" t="s">
        <v>610</v>
      </c>
      <c r="NLN334" s="50" t="s">
        <v>610</v>
      </c>
      <c r="NLO334" s="50" t="s">
        <v>610</v>
      </c>
      <c r="NLP334" s="50" t="s">
        <v>610</v>
      </c>
      <c r="NLQ334" s="50" t="s">
        <v>610</v>
      </c>
      <c r="NLR334" s="50" t="s">
        <v>610</v>
      </c>
      <c r="NLS334" s="50" t="s">
        <v>610</v>
      </c>
      <c r="NLT334" s="50" t="s">
        <v>610</v>
      </c>
      <c r="NLU334" s="50" t="s">
        <v>610</v>
      </c>
      <c r="NLV334" s="50" t="s">
        <v>610</v>
      </c>
      <c r="NLW334" s="50" t="s">
        <v>610</v>
      </c>
      <c r="NLX334" s="50" t="s">
        <v>610</v>
      </c>
      <c r="NLY334" s="50" t="s">
        <v>610</v>
      </c>
      <c r="NLZ334" s="50" t="s">
        <v>610</v>
      </c>
      <c r="NMA334" s="50" t="s">
        <v>610</v>
      </c>
      <c r="NMB334" s="50" t="s">
        <v>610</v>
      </c>
      <c r="NMC334" s="50" t="s">
        <v>610</v>
      </c>
      <c r="NMD334" s="50" t="s">
        <v>610</v>
      </c>
      <c r="NME334" s="50" t="s">
        <v>610</v>
      </c>
      <c r="NMF334" s="50" t="s">
        <v>610</v>
      </c>
      <c r="NMG334" s="50" t="s">
        <v>610</v>
      </c>
      <c r="NMH334" s="50" t="s">
        <v>610</v>
      </c>
      <c r="NMI334" s="50" t="s">
        <v>610</v>
      </c>
      <c r="NMJ334" s="50" t="s">
        <v>610</v>
      </c>
      <c r="NMK334" s="50" t="s">
        <v>610</v>
      </c>
      <c r="NML334" s="50" t="s">
        <v>610</v>
      </c>
      <c r="NMM334" s="50" t="s">
        <v>610</v>
      </c>
      <c r="NMN334" s="50" t="s">
        <v>610</v>
      </c>
      <c r="NMO334" s="50" t="s">
        <v>610</v>
      </c>
      <c r="NMP334" s="50" t="s">
        <v>610</v>
      </c>
      <c r="NMQ334" s="50" t="s">
        <v>610</v>
      </c>
      <c r="NMR334" s="50" t="s">
        <v>610</v>
      </c>
      <c r="NMS334" s="50" t="s">
        <v>610</v>
      </c>
      <c r="NMT334" s="50" t="s">
        <v>610</v>
      </c>
      <c r="NMU334" s="50" t="s">
        <v>610</v>
      </c>
      <c r="NMV334" s="50" t="s">
        <v>610</v>
      </c>
      <c r="NMW334" s="50" t="s">
        <v>610</v>
      </c>
      <c r="NMX334" s="50" t="s">
        <v>610</v>
      </c>
      <c r="NMY334" s="50" t="s">
        <v>610</v>
      </c>
      <c r="NMZ334" s="50" t="s">
        <v>610</v>
      </c>
      <c r="NNA334" s="50" t="s">
        <v>610</v>
      </c>
      <c r="NNB334" s="50" t="s">
        <v>610</v>
      </c>
      <c r="NNC334" s="50" t="s">
        <v>610</v>
      </c>
      <c r="NND334" s="50" t="s">
        <v>610</v>
      </c>
      <c r="NNE334" s="50" t="s">
        <v>610</v>
      </c>
      <c r="NNF334" s="50" t="s">
        <v>610</v>
      </c>
      <c r="NNG334" s="50" t="s">
        <v>610</v>
      </c>
      <c r="NNH334" s="50" t="s">
        <v>610</v>
      </c>
      <c r="NNI334" s="50" t="s">
        <v>610</v>
      </c>
      <c r="NNJ334" s="50" t="s">
        <v>610</v>
      </c>
      <c r="NNK334" s="50" t="s">
        <v>610</v>
      </c>
      <c r="NNL334" s="50" t="s">
        <v>610</v>
      </c>
      <c r="NNM334" s="50" t="s">
        <v>610</v>
      </c>
      <c r="NNN334" s="50" t="s">
        <v>610</v>
      </c>
      <c r="NNO334" s="50" t="s">
        <v>610</v>
      </c>
      <c r="NNP334" s="50" t="s">
        <v>610</v>
      </c>
      <c r="NNQ334" s="50" t="s">
        <v>610</v>
      </c>
      <c r="NNR334" s="50" t="s">
        <v>610</v>
      </c>
      <c r="NNS334" s="50" t="s">
        <v>610</v>
      </c>
      <c r="NNT334" s="50" t="s">
        <v>610</v>
      </c>
      <c r="NNU334" s="50" t="s">
        <v>610</v>
      </c>
      <c r="NNV334" s="50" t="s">
        <v>610</v>
      </c>
      <c r="NNW334" s="50" t="s">
        <v>610</v>
      </c>
      <c r="NNX334" s="50" t="s">
        <v>610</v>
      </c>
      <c r="NNY334" s="50" t="s">
        <v>610</v>
      </c>
      <c r="NNZ334" s="50" t="s">
        <v>610</v>
      </c>
      <c r="NOA334" s="50" t="s">
        <v>610</v>
      </c>
      <c r="NOB334" s="50" t="s">
        <v>610</v>
      </c>
      <c r="NOC334" s="50" t="s">
        <v>610</v>
      </c>
      <c r="NOD334" s="50" t="s">
        <v>610</v>
      </c>
      <c r="NOE334" s="50" t="s">
        <v>610</v>
      </c>
      <c r="NOF334" s="50" t="s">
        <v>610</v>
      </c>
      <c r="NOG334" s="50" t="s">
        <v>610</v>
      </c>
      <c r="NOH334" s="50" t="s">
        <v>610</v>
      </c>
      <c r="NOI334" s="50" t="s">
        <v>610</v>
      </c>
      <c r="NOJ334" s="50" t="s">
        <v>610</v>
      </c>
      <c r="NOK334" s="50" t="s">
        <v>610</v>
      </c>
      <c r="NOL334" s="50" t="s">
        <v>610</v>
      </c>
      <c r="NOM334" s="50" t="s">
        <v>610</v>
      </c>
      <c r="NON334" s="50" t="s">
        <v>610</v>
      </c>
      <c r="NOO334" s="50" t="s">
        <v>610</v>
      </c>
      <c r="NOP334" s="50" t="s">
        <v>610</v>
      </c>
      <c r="NOQ334" s="50" t="s">
        <v>610</v>
      </c>
      <c r="NOR334" s="50" t="s">
        <v>610</v>
      </c>
      <c r="NOS334" s="50" t="s">
        <v>610</v>
      </c>
      <c r="NOT334" s="50" t="s">
        <v>610</v>
      </c>
      <c r="NOU334" s="50" t="s">
        <v>610</v>
      </c>
      <c r="NOV334" s="50" t="s">
        <v>610</v>
      </c>
      <c r="NOW334" s="50" t="s">
        <v>610</v>
      </c>
      <c r="NOX334" s="50" t="s">
        <v>610</v>
      </c>
      <c r="NOY334" s="50" t="s">
        <v>610</v>
      </c>
      <c r="NOZ334" s="50" t="s">
        <v>610</v>
      </c>
      <c r="NPA334" s="50" t="s">
        <v>610</v>
      </c>
      <c r="NPB334" s="50" t="s">
        <v>610</v>
      </c>
      <c r="NPC334" s="50" t="s">
        <v>610</v>
      </c>
      <c r="NPD334" s="50" t="s">
        <v>610</v>
      </c>
      <c r="NPE334" s="50" t="s">
        <v>610</v>
      </c>
      <c r="NPF334" s="50" t="s">
        <v>610</v>
      </c>
      <c r="NPG334" s="50" t="s">
        <v>610</v>
      </c>
      <c r="NPH334" s="50" t="s">
        <v>610</v>
      </c>
      <c r="NPI334" s="50" t="s">
        <v>610</v>
      </c>
      <c r="NPJ334" s="50" t="s">
        <v>610</v>
      </c>
      <c r="NPK334" s="50" t="s">
        <v>610</v>
      </c>
      <c r="NPL334" s="50" t="s">
        <v>610</v>
      </c>
      <c r="NPM334" s="50" t="s">
        <v>610</v>
      </c>
      <c r="NPN334" s="50" t="s">
        <v>610</v>
      </c>
      <c r="NPO334" s="50" t="s">
        <v>610</v>
      </c>
      <c r="NPP334" s="50" t="s">
        <v>610</v>
      </c>
      <c r="NPQ334" s="50" t="s">
        <v>610</v>
      </c>
      <c r="NPR334" s="50" t="s">
        <v>610</v>
      </c>
      <c r="NPS334" s="50" t="s">
        <v>610</v>
      </c>
      <c r="NPT334" s="50" t="s">
        <v>610</v>
      </c>
      <c r="NPU334" s="50" t="s">
        <v>610</v>
      </c>
      <c r="NPV334" s="50" t="s">
        <v>610</v>
      </c>
      <c r="NPW334" s="50" t="s">
        <v>610</v>
      </c>
      <c r="NPX334" s="50" t="s">
        <v>610</v>
      </c>
      <c r="NPY334" s="50" t="s">
        <v>610</v>
      </c>
      <c r="NPZ334" s="50" t="s">
        <v>610</v>
      </c>
      <c r="NQA334" s="50" t="s">
        <v>610</v>
      </c>
      <c r="NQB334" s="50" t="s">
        <v>610</v>
      </c>
      <c r="NQC334" s="50" t="s">
        <v>610</v>
      </c>
      <c r="NQD334" s="50" t="s">
        <v>610</v>
      </c>
      <c r="NQE334" s="50" t="s">
        <v>610</v>
      </c>
      <c r="NQF334" s="50" t="s">
        <v>610</v>
      </c>
      <c r="NQG334" s="50" t="s">
        <v>610</v>
      </c>
      <c r="NQH334" s="50" t="s">
        <v>610</v>
      </c>
      <c r="NQI334" s="50" t="s">
        <v>610</v>
      </c>
      <c r="NQJ334" s="50" t="s">
        <v>610</v>
      </c>
      <c r="NQK334" s="50" t="s">
        <v>610</v>
      </c>
      <c r="NQL334" s="50" t="s">
        <v>610</v>
      </c>
      <c r="NQM334" s="50" t="s">
        <v>610</v>
      </c>
      <c r="NQN334" s="50" t="s">
        <v>610</v>
      </c>
      <c r="NQO334" s="50" t="s">
        <v>610</v>
      </c>
      <c r="NQP334" s="50" t="s">
        <v>610</v>
      </c>
      <c r="NQQ334" s="50" t="s">
        <v>610</v>
      </c>
      <c r="NQR334" s="50" t="s">
        <v>610</v>
      </c>
      <c r="NQS334" s="50" t="s">
        <v>610</v>
      </c>
      <c r="NQT334" s="50" t="s">
        <v>610</v>
      </c>
      <c r="NQU334" s="50" t="s">
        <v>610</v>
      </c>
      <c r="NQV334" s="50" t="s">
        <v>610</v>
      </c>
      <c r="NQW334" s="50" t="s">
        <v>610</v>
      </c>
      <c r="NQX334" s="50" t="s">
        <v>610</v>
      </c>
      <c r="NQY334" s="50" t="s">
        <v>610</v>
      </c>
      <c r="NQZ334" s="50" t="s">
        <v>610</v>
      </c>
      <c r="NRA334" s="50" t="s">
        <v>610</v>
      </c>
      <c r="NRB334" s="50" t="s">
        <v>610</v>
      </c>
      <c r="NRC334" s="50" t="s">
        <v>610</v>
      </c>
      <c r="NRD334" s="50" t="s">
        <v>610</v>
      </c>
      <c r="NRE334" s="50" t="s">
        <v>610</v>
      </c>
      <c r="NRF334" s="50" t="s">
        <v>610</v>
      </c>
      <c r="NRG334" s="50" t="s">
        <v>610</v>
      </c>
      <c r="NRH334" s="50" t="s">
        <v>610</v>
      </c>
      <c r="NRI334" s="50" t="s">
        <v>610</v>
      </c>
      <c r="NRJ334" s="50" t="s">
        <v>610</v>
      </c>
      <c r="NRK334" s="50" t="s">
        <v>610</v>
      </c>
      <c r="NRL334" s="50" t="s">
        <v>610</v>
      </c>
      <c r="NRM334" s="50" t="s">
        <v>610</v>
      </c>
      <c r="NRN334" s="50" t="s">
        <v>610</v>
      </c>
      <c r="NRO334" s="50" t="s">
        <v>610</v>
      </c>
      <c r="NRP334" s="50" t="s">
        <v>610</v>
      </c>
      <c r="NRQ334" s="50" t="s">
        <v>610</v>
      </c>
      <c r="NRR334" s="50" t="s">
        <v>610</v>
      </c>
      <c r="NRS334" s="50" t="s">
        <v>610</v>
      </c>
      <c r="NRT334" s="50" t="s">
        <v>610</v>
      </c>
      <c r="NRU334" s="50" t="s">
        <v>610</v>
      </c>
      <c r="NRV334" s="50" t="s">
        <v>610</v>
      </c>
      <c r="NRW334" s="50" t="s">
        <v>610</v>
      </c>
      <c r="NRX334" s="50" t="s">
        <v>610</v>
      </c>
      <c r="NRY334" s="50" t="s">
        <v>610</v>
      </c>
      <c r="NRZ334" s="50" t="s">
        <v>610</v>
      </c>
      <c r="NSA334" s="50" t="s">
        <v>610</v>
      </c>
      <c r="NSB334" s="50" t="s">
        <v>610</v>
      </c>
      <c r="NSC334" s="50" t="s">
        <v>610</v>
      </c>
      <c r="NSD334" s="50" t="s">
        <v>610</v>
      </c>
      <c r="NSE334" s="50" t="s">
        <v>610</v>
      </c>
      <c r="NSF334" s="50" t="s">
        <v>610</v>
      </c>
      <c r="NSG334" s="50" t="s">
        <v>610</v>
      </c>
      <c r="NSH334" s="50" t="s">
        <v>610</v>
      </c>
      <c r="NSI334" s="50" t="s">
        <v>610</v>
      </c>
      <c r="NSJ334" s="50" t="s">
        <v>610</v>
      </c>
      <c r="NSK334" s="50" t="s">
        <v>610</v>
      </c>
      <c r="NSL334" s="50" t="s">
        <v>610</v>
      </c>
      <c r="NSM334" s="50" t="s">
        <v>610</v>
      </c>
      <c r="NSN334" s="50" t="s">
        <v>610</v>
      </c>
      <c r="NSO334" s="50" t="s">
        <v>610</v>
      </c>
      <c r="NSP334" s="50" t="s">
        <v>610</v>
      </c>
      <c r="NSQ334" s="50" t="s">
        <v>610</v>
      </c>
      <c r="NSR334" s="50" t="s">
        <v>610</v>
      </c>
      <c r="NSS334" s="50" t="s">
        <v>610</v>
      </c>
      <c r="NST334" s="50" t="s">
        <v>610</v>
      </c>
      <c r="NSU334" s="50" t="s">
        <v>610</v>
      </c>
      <c r="NSV334" s="50" t="s">
        <v>610</v>
      </c>
      <c r="NSW334" s="50" t="s">
        <v>610</v>
      </c>
      <c r="NSX334" s="50" t="s">
        <v>610</v>
      </c>
      <c r="NSY334" s="50" t="s">
        <v>610</v>
      </c>
      <c r="NSZ334" s="50" t="s">
        <v>610</v>
      </c>
      <c r="NTA334" s="50" t="s">
        <v>610</v>
      </c>
      <c r="NTB334" s="50" t="s">
        <v>610</v>
      </c>
      <c r="NTC334" s="50" t="s">
        <v>610</v>
      </c>
      <c r="NTD334" s="50" t="s">
        <v>610</v>
      </c>
      <c r="NTE334" s="50" t="s">
        <v>610</v>
      </c>
      <c r="NTF334" s="50" t="s">
        <v>610</v>
      </c>
      <c r="NTG334" s="50" t="s">
        <v>610</v>
      </c>
      <c r="NTH334" s="50" t="s">
        <v>610</v>
      </c>
      <c r="NTI334" s="50" t="s">
        <v>610</v>
      </c>
      <c r="NTJ334" s="50" t="s">
        <v>610</v>
      </c>
      <c r="NTK334" s="50" t="s">
        <v>610</v>
      </c>
      <c r="NTL334" s="50" t="s">
        <v>610</v>
      </c>
      <c r="NTM334" s="50" t="s">
        <v>610</v>
      </c>
      <c r="NTN334" s="50" t="s">
        <v>610</v>
      </c>
      <c r="NTO334" s="50" t="s">
        <v>610</v>
      </c>
      <c r="NTP334" s="50" t="s">
        <v>610</v>
      </c>
      <c r="NTQ334" s="50" t="s">
        <v>610</v>
      </c>
      <c r="NTR334" s="50" t="s">
        <v>610</v>
      </c>
      <c r="NTS334" s="50" t="s">
        <v>610</v>
      </c>
      <c r="NTT334" s="50" t="s">
        <v>610</v>
      </c>
      <c r="NTU334" s="50" t="s">
        <v>610</v>
      </c>
      <c r="NTV334" s="50" t="s">
        <v>610</v>
      </c>
      <c r="NTW334" s="50" t="s">
        <v>610</v>
      </c>
      <c r="NTX334" s="50" t="s">
        <v>610</v>
      </c>
      <c r="NTY334" s="50" t="s">
        <v>610</v>
      </c>
      <c r="NTZ334" s="50" t="s">
        <v>610</v>
      </c>
      <c r="NUA334" s="50" t="s">
        <v>610</v>
      </c>
      <c r="NUB334" s="50" t="s">
        <v>610</v>
      </c>
      <c r="NUC334" s="50" t="s">
        <v>610</v>
      </c>
      <c r="NUD334" s="50" t="s">
        <v>610</v>
      </c>
      <c r="NUE334" s="50" t="s">
        <v>610</v>
      </c>
      <c r="NUF334" s="50" t="s">
        <v>610</v>
      </c>
      <c r="NUG334" s="50" t="s">
        <v>610</v>
      </c>
      <c r="NUH334" s="50" t="s">
        <v>610</v>
      </c>
      <c r="NUI334" s="50" t="s">
        <v>610</v>
      </c>
      <c r="NUJ334" s="50" t="s">
        <v>610</v>
      </c>
      <c r="NUK334" s="50" t="s">
        <v>610</v>
      </c>
      <c r="NUL334" s="50" t="s">
        <v>610</v>
      </c>
      <c r="NUM334" s="50" t="s">
        <v>610</v>
      </c>
      <c r="NUN334" s="50" t="s">
        <v>610</v>
      </c>
      <c r="NUO334" s="50" t="s">
        <v>610</v>
      </c>
      <c r="NUP334" s="50" t="s">
        <v>610</v>
      </c>
      <c r="NUQ334" s="50" t="s">
        <v>610</v>
      </c>
      <c r="NUR334" s="50" t="s">
        <v>610</v>
      </c>
      <c r="NUS334" s="50" t="s">
        <v>610</v>
      </c>
      <c r="NUT334" s="50" t="s">
        <v>610</v>
      </c>
      <c r="NUU334" s="50" t="s">
        <v>610</v>
      </c>
      <c r="NUV334" s="50" t="s">
        <v>610</v>
      </c>
      <c r="NUW334" s="50" t="s">
        <v>610</v>
      </c>
      <c r="NUX334" s="50" t="s">
        <v>610</v>
      </c>
      <c r="NUY334" s="50" t="s">
        <v>610</v>
      </c>
      <c r="NUZ334" s="50" t="s">
        <v>610</v>
      </c>
      <c r="NVA334" s="50" t="s">
        <v>610</v>
      </c>
      <c r="NVB334" s="50" t="s">
        <v>610</v>
      </c>
      <c r="NVC334" s="50" t="s">
        <v>610</v>
      </c>
      <c r="NVD334" s="50" t="s">
        <v>610</v>
      </c>
      <c r="NVE334" s="50" t="s">
        <v>610</v>
      </c>
      <c r="NVF334" s="50" t="s">
        <v>610</v>
      </c>
      <c r="NVG334" s="50" t="s">
        <v>610</v>
      </c>
      <c r="NVH334" s="50" t="s">
        <v>610</v>
      </c>
      <c r="NVI334" s="50" t="s">
        <v>610</v>
      </c>
      <c r="NVJ334" s="50" t="s">
        <v>610</v>
      </c>
      <c r="NVK334" s="50" t="s">
        <v>610</v>
      </c>
      <c r="NVL334" s="50" t="s">
        <v>610</v>
      </c>
      <c r="NVM334" s="50" t="s">
        <v>610</v>
      </c>
      <c r="NVN334" s="50" t="s">
        <v>610</v>
      </c>
      <c r="NVO334" s="50" t="s">
        <v>610</v>
      </c>
      <c r="NVP334" s="50" t="s">
        <v>610</v>
      </c>
      <c r="NVQ334" s="50" t="s">
        <v>610</v>
      </c>
      <c r="NVR334" s="50" t="s">
        <v>610</v>
      </c>
      <c r="NVS334" s="50" t="s">
        <v>610</v>
      </c>
      <c r="NVT334" s="50" t="s">
        <v>610</v>
      </c>
      <c r="NVU334" s="50" t="s">
        <v>610</v>
      </c>
      <c r="NVV334" s="50" t="s">
        <v>610</v>
      </c>
      <c r="NVW334" s="50" t="s">
        <v>610</v>
      </c>
      <c r="NVX334" s="50" t="s">
        <v>610</v>
      </c>
      <c r="NVY334" s="50" t="s">
        <v>610</v>
      </c>
      <c r="NVZ334" s="50" t="s">
        <v>610</v>
      </c>
      <c r="NWA334" s="50" t="s">
        <v>610</v>
      </c>
      <c r="NWB334" s="50" t="s">
        <v>610</v>
      </c>
      <c r="NWC334" s="50" t="s">
        <v>610</v>
      </c>
      <c r="NWD334" s="50" t="s">
        <v>610</v>
      </c>
      <c r="NWE334" s="50" t="s">
        <v>610</v>
      </c>
      <c r="NWF334" s="50" t="s">
        <v>610</v>
      </c>
      <c r="NWG334" s="50" t="s">
        <v>610</v>
      </c>
      <c r="NWH334" s="50" t="s">
        <v>610</v>
      </c>
      <c r="NWI334" s="50" t="s">
        <v>610</v>
      </c>
      <c r="NWJ334" s="50" t="s">
        <v>610</v>
      </c>
      <c r="NWK334" s="50" t="s">
        <v>610</v>
      </c>
      <c r="NWL334" s="50" t="s">
        <v>610</v>
      </c>
      <c r="NWM334" s="50" t="s">
        <v>610</v>
      </c>
      <c r="NWN334" s="50" t="s">
        <v>610</v>
      </c>
      <c r="NWO334" s="50" t="s">
        <v>610</v>
      </c>
      <c r="NWP334" s="50" t="s">
        <v>610</v>
      </c>
      <c r="NWQ334" s="50" t="s">
        <v>610</v>
      </c>
      <c r="NWR334" s="50" t="s">
        <v>610</v>
      </c>
      <c r="NWS334" s="50" t="s">
        <v>610</v>
      </c>
      <c r="NWT334" s="50" t="s">
        <v>610</v>
      </c>
      <c r="NWU334" s="50" t="s">
        <v>610</v>
      </c>
      <c r="NWV334" s="50" t="s">
        <v>610</v>
      </c>
      <c r="NWW334" s="50" t="s">
        <v>610</v>
      </c>
      <c r="NWX334" s="50" t="s">
        <v>610</v>
      </c>
      <c r="NWY334" s="50" t="s">
        <v>610</v>
      </c>
      <c r="NWZ334" s="50" t="s">
        <v>610</v>
      </c>
      <c r="NXA334" s="50" t="s">
        <v>610</v>
      </c>
      <c r="NXB334" s="50" t="s">
        <v>610</v>
      </c>
      <c r="NXC334" s="50" t="s">
        <v>610</v>
      </c>
      <c r="NXD334" s="50" t="s">
        <v>610</v>
      </c>
      <c r="NXE334" s="50" t="s">
        <v>610</v>
      </c>
      <c r="NXF334" s="50" t="s">
        <v>610</v>
      </c>
      <c r="NXG334" s="50" t="s">
        <v>610</v>
      </c>
      <c r="NXH334" s="50" t="s">
        <v>610</v>
      </c>
      <c r="NXI334" s="50" t="s">
        <v>610</v>
      </c>
      <c r="NXJ334" s="50" t="s">
        <v>610</v>
      </c>
      <c r="NXK334" s="50" t="s">
        <v>610</v>
      </c>
      <c r="NXL334" s="50" t="s">
        <v>610</v>
      </c>
      <c r="NXM334" s="50" t="s">
        <v>610</v>
      </c>
      <c r="NXN334" s="50" t="s">
        <v>610</v>
      </c>
      <c r="NXO334" s="50" t="s">
        <v>610</v>
      </c>
      <c r="NXP334" s="50" t="s">
        <v>610</v>
      </c>
      <c r="NXQ334" s="50" t="s">
        <v>610</v>
      </c>
      <c r="NXR334" s="50" t="s">
        <v>610</v>
      </c>
      <c r="NXS334" s="50" t="s">
        <v>610</v>
      </c>
      <c r="NXT334" s="50" t="s">
        <v>610</v>
      </c>
      <c r="NXU334" s="50" t="s">
        <v>610</v>
      </c>
      <c r="NXV334" s="50" t="s">
        <v>610</v>
      </c>
      <c r="NXW334" s="50" t="s">
        <v>610</v>
      </c>
      <c r="NXX334" s="50" t="s">
        <v>610</v>
      </c>
      <c r="NXY334" s="50" t="s">
        <v>610</v>
      </c>
      <c r="NXZ334" s="50" t="s">
        <v>610</v>
      </c>
      <c r="NYA334" s="50" t="s">
        <v>610</v>
      </c>
      <c r="NYB334" s="50" t="s">
        <v>610</v>
      </c>
      <c r="NYC334" s="50" t="s">
        <v>610</v>
      </c>
      <c r="NYD334" s="50" t="s">
        <v>610</v>
      </c>
      <c r="NYE334" s="50" t="s">
        <v>610</v>
      </c>
      <c r="NYF334" s="50" t="s">
        <v>610</v>
      </c>
      <c r="NYG334" s="50" t="s">
        <v>610</v>
      </c>
      <c r="NYH334" s="50" t="s">
        <v>610</v>
      </c>
      <c r="NYI334" s="50" t="s">
        <v>610</v>
      </c>
      <c r="NYJ334" s="50" t="s">
        <v>610</v>
      </c>
      <c r="NYK334" s="50" t="s">
        <v>610</v>
      </c>
      <c r="NYL334" s="50" t="s">
        <v>610</v>
      </c>
      <c r="NYM334" s="50" t="s">
        <v>610</v>
      </c>
      <c r="NYN334" s="50" t="s">
        <v>610</v>
      </c>
      <c r="NYO334" s="50" t="s">
        <v>610</v>
      </c>
      <c r="NYP334" s="50" t="s">
        <v>610</v>
      </c>
      <c r="NYQ334" s="50" t="s">
        <v>610</v>
      </c>
      <c r="NYR334" s="50" t="s">
        <v>610</v>
      </c>
      <c r="NYS334" s="50" t="s">
        <v>610</v>
      </c>
      <c r="NYT334" s="50" t="s">
        <v>610</v>
      </c>
      <c r="NYU334" s="50" t="s">
        <v>610</v>
      </c>
      <c r="NYV334" s="50" t="s">
        <v>610</v>
      </c>
      <c r="NYW334" s="50" t="s">
        <v>610</v>
      </c>
      <c r="NYX334" s="50" t="s">
        <v>610</v>
      </c>
      <c r="NYY334" s="50" t="s">
        <v>610</v>
      </c>
      <c r="NYZ334" s="50" t="s">
        <v>610</v>
      </c>
      <c r="NZA334" s="50" t="s">
        <v>610</v>
      </c>
      <c r="NZB334" s="50" t="s">
        <v>610</v>
      </c>
      <c r="NZC334" s="50" t="s">
        <v>610</v>
      </c>
      <c r="NZD334" s="50" t="s">
        <v>610</v>
      </c>
      <c r="NZE334" s="50" t="s">
        <v>610</v>
      </c>
      <c r="NZF334" s="50" t="s">
        <v>610</v>
      </c>
      <c r="NZG334" s="50" t="s">
        <v>610</v>
      </c>
      <c r="NZH334" s="50" t="s">
        <v>610</v>
      </c>
      <c r="NZI334" s="50" t="s">
        <v>610</v>
      </c>
      <c r="NZJ334" s="50" t="s">
        <v>610</v>
      </c>
      <c r="NZK334" s="50" t="s">
        <v>610</v>
      </c>
      <c r="NZL334" s="50" t="s">
        <v>610</v>
      </c>
      <c r="NZM334" s="50" t="s">
        <v>610</v>
      </c>
      <c r="NZN334" s="50" t="s">
        <v>610</v>
      </c>
      <c r="NZO334" s="50" t="s">
        <v>610</v>
      </c>
      <c r="NZP334" s="50" t="s">
        <v>610</v>
      </c>
      <c r="NZQ334" s="50" t="s">
        <v>610</v>
      </c>
      <c r="NZR334" s="50" t="s">
        <v>610</v>
      </c>
      <c r="NZS334" s="50" t="s">
        <v>610</v>
      </c>
      <c r="NZT334" s="50" t="s">
        <v>610</v>
      </c>
      <c r="NZU334" s="50" t="s">
        <v>610</v>
      </c>
      <c r="NZV334" s="50" t="s">
        <v>610</v>
      </c>
      <c r="NZW334" s="50" t="s">
        <v>610</v>
      </c>
      <c r="NZX334" s="50" t="s">
        <v>610</v>
      </c>
      <c r="NZY334" s="50" t="s">
        <v>610</v>
      </c>
      <c r="NZZ334" s="50" t="s">
        <v>610</v>
      </c>
      <c r="OAA334" s="50" t="s">
        <v>610</v>
      </c>
      <c r="OAB334" s="50" t="s">
        <v>610</v>
      </c>
      <c r="OAC334" s="50" t="s">
        <v>610</v>
      </c>
      <c r="OAD334" s="50" t="s">
        <v>610</v>
      </c>
      <c r="OAE334" s="50" t="s">
        <v>610</v>
      </c>
      <c r="OAF334" s="50" t="s">
        <v>610</v>
      </c>
      <c r="OAG334" s="50" t="s">
        <v>610</v>
      </c>
      <c r="OAH334" s="50" t="s">
        <v>610</v>
      </c>
      <c r="OAI334" s="50" t="s">
        <v>610</v>
      </c>
      <c r="OAJ334" s="50" t="s">
        <v>610</v>
      </c>
      <c r="OAK334" s="50" t="s">
        <v>610</v>
      </c>
      <c r="OAL334" s="50" t="s">
        <v>610</v>
      </c>
      <c r="OAM334" s="50" t="s">
        <v>610</v>
      </c>
      <c r="OAN334" s="50" t="s">
        <v>610</v>
      </c>
      <c r="OAO334" s="50" t="s">
        <v>610</v>
      </c>
      <c r="OAP334" s="50" t="s">
        <v>610</v>
      </c>
      <c r="OAQ334" s="50" t="s">
        <v>610</v>
      </c>
      <c r="OAR334" s="50" t="s">
        <v>610</v>
      </c>
      <c r="OAS334" s="50" t="s">
        <v>610</v>
      </c>
      <c r="OAT334" s="50" t="s">
        <v>610</v>
      </c>
      <c r="OAU334" s="50" t="s">
        <v>610</v>
      </c>
      <c r="OAV334" s="50" t="s">
        <v>610</v>
      </c>
      <c r="OAW334" s="50" t="s">
        <v>610</v>
      </c>
      <c r="OAX334" s="50" t="s">
        <v>610</v>
      </c>
      <c r="OAY334" s="50" t="s">
        <v>610</v>
      </c>
      <c r="OAZ334" s="50" t="s">
        <v>610</v>
      </c>
      <c r="OBA334" s="50" t="s">
        <v>610</v>
      </c>
      <c r="OBB334" s="50" t="s">
        <v>610</v>
      </c>
      <c r="OBC334" s="50" t="s">
        <v>610</v>
      </c>
      <c r="OBD334" s="50" t="s">
        <v>610</v>
      </c>
      <c r="OBE334" s="50" t="s">
        <v>610</v>
      </c>
      <c r="OBF334" s="50" t="s">
        <v>610</v>
      </c>
      <c r="OBG334" s="50" t="s">
        <v>610</v>
      </c>
      <c r="OBH334" s="50" t="s">
        <v>610</v>
      </c>
      <c r="OBI334" s="50" t="s">
        <v>610</v>
      </c>
      <c r="OBJ334" s="50" t="s">
        <v>610</v>
      </c>
      <c r="OBK334" s="50" t="s">
        <v>610</v>
      </c>
      <c r="OBL334" s="50" t="s">
        <v>610</v>
      </c>
      <c r="OBM334" s="50" t="s">
        <v>610</v>
      </c>
      <c r="OBN334" s="50" t="s">
        <v>610</v>
      </c>
      <c r="OBO334" s="50" t="s">
        <v>610</v>
      </c>
      <c r="OBP334" s="50" t="s">
        <v>610</v>
      </c>
      <c r="OBQ334" s="50" t="s">
        <v>610</v>
      </c>
      <c r="OBR334" s="50" t="s">
        <v>610</v>
      </c>
      <c r="OBS334" s="50" t="s">
        <v>610</v>
      </c>
      <c r="OBT334" s="50" t="s">
        <v>610</v>
      </c>
      <c r="OBU334" s="50" t="s">
        <v>610</v>
      </c>
      <c r="OBV334" s="50" t="s">
        <v>610</v>
      </c>
      <c r="OBW334" s="50" t="s">
        <v>610</v>
      </c>
      <c r="OBX334" s="50" t="s">
        <v>610</v>
      </c>
      <c r="OBY334" s="50" t="s">
        <v>610</v>
      </c>
      <c r="OBZ334" s="50" t="s">
        <v>610</v>
      </c>
      <c r="OCA334" s="50" t="s">
        <v>610</v>
      </c>
      <c r="OCB334" s="50" t="s">
        <v>610</v>
      </c>
      <c r="OCC334" s="50" t="s">
        <v>610</v>
      </c>
      <c r="OCD334" s="50" t="s">
        <v>610</v>
      </c>
      <c r="OCE334" s="50" t="s">
        <v>610</v>
      </c>
      <c r="OCF334" s="50" t="s">
        <v>610</v>
      </c>
      <c r="OCG334" s="50" t="s">
        <v>610</v>
      </c>
      <c r="OCH334" s="50" t="s">
        <v>610</v>
      </c>
      <c r="OCI334" s="50" t="s">
        <v>610</v>
      </c>
      <c r="OCJ334" s="50" t="s">
        <v>610</v>
      </c>
      <c r="OCK334" s="50" t="s">
        <v>610</v>
      </c>
      <c r="OCL334" s="50" t="s">
        <v>610</v>
      </c>
      <c r="OCM334" s="50" t="s">
        <v>610</v>
      </c>
      <c r="OCN334" s="50" t="s">
        <v>610</v>
      </c>
      <c r="OCO334" s="50" t="s">
        <v>610</v>
      </c>
      <c r="OCP334" s="50" t="s">
        <v>610</v>
      </c>
      <c r="OCQ334" s="50" t="s">
        <v>610</v>
      </c>
      <c r="OCR334" s="50" t="s">
        <v>610</v>
      </c>
      <c r="OCS334" s="50" t="s">
        <v>610</v>
      </c>
      <c r="OCT334" s="50" t="s">
        <v>610</v>
      </c>
      <c r="OCU334" s="50" t="s">
        <v>610</v>
      </c>
      <c r="OCV334" s="50" t="s">
        <v>610</v>
      </c>
      <c r="OCW334" s="50" t="s">
        <v>610</v>
      </c>
      <c r="OCX334" s="50" t="s">
        <v>610</v>
      </c>
      <c r="OCY334" s="50" t="s">
        <v>610</v>
      </c>
      <c r="OCZ334" s="50" t="s">
        <v>610</v>
      </c>
      <c r="ODA334" s="50" t="s">
        <v>610</v>
      </c>
      <c r="ODB334" s="50" t="s">
        <v>610</v>
      </c>
      <c r="ODC334" s="50" t="s">
        <v>610</v>
      </c>
      <c r="ODD334" s="50" t="s">
        <v>610</v>
      </c>
      <c r="ODE334" s="50" t="s">
        <v>610</v>
      </c>
      <c r="ODF334" s="50" t="s">
        <v>610</v>
      </c>
      <c r="ODG334" s="50" t="s">
        <v>610</v>
      </c>
      <c r="ODH334" s="50" t="s">
        <v>610</v>
      </c>
      <c r="ODI334" s="50" t="s">
        <v>610</v>
      </c>
      <c r="ODJ334" s="50" t="s">
        <v>610</v>
      </c>
      <c r="ODK334" s="50" t="s">
        <v>610</v>
      </c>
      <c r="ODL334" s="50" t="s">
        <v>610</v>
      </c>
      <c r="ODM334" s="50" t="s">
        <v>610</v>
      </c>
      <c r="ODN334" s="50" t="s">
        <v>610</v>
      </c>
      <c r="ODO334" s="50" t="s">
        <v>610</v>
      </c>
      <c r="ODP334" s="50" t="s">
        <v>610</v>
      </c>
      <c r="ODQ334" s="50" t="s">
        <v>610</v>
      </c>
      <c r="ODR334" s="50" t="s">
        <v>610</v>
      </c>
      <c r="ODS334" s="50" t="s">
        <v>610</v>
      </c>
      <c r="ODT334" s="50" t="s">
        <v>610</v>
      </c>
      <c r="ODU334" s="50" t="s">
        <v>610</v>
      </c>
      <c r="ODV334" s="50" t="s">
        <v>610</v>
      </c>
      <c r="ODW334" s="50" t="s">
        <v>610</v>
      </c>
      <c r="ODX334" s="50" t="s">
        <v>610</v>
      </c>
      <c r="ODY334" s="50" t="s">
        <v>610</v>
      </c>
      <c r="ODZ334" s="50" t="s">
        <v>610</v>
      </c>
      <c r="OEA334" s="50" t="s">
        <v>610</v>
      </c>
      <c r="OEB334" s="50" t="s">
        <v>610</v>
      </c>
      <c r="OEC334" s="50" t="s">
        <v>610</v>
      </c>
      <c r="OED334" s="50" t="s">
        <v>610</v>
      </c>
      <c r="OEE334" s="50" t="s">
        <v>610</v>
      </c>
      <c r="OEF334" s="50" t="s">
        <v>610</v>
      </c>
      <c r="OEG334" s="50" t="s">
        <v>610</v>
      </c>
      <c r="OEH334" s="50" t="s">
        <v>610</v>
      </c>
      <c r="OEI334" s="50" t="s">
        <v>610</v>
      </c>
      <c r="OEJ334" s="50" t="s">
        <v>610</v>
      </c>
      <c r="OEK334" s="50" t="s">
        <v>610</v>
      </c>
      <c r="OEL334" s="50" t="s">
        <v>610</v>
      </c>
      <c r="OEM334" s="50" t="s">
        <v>610</v>
      </c>
      <c r="OEN334" s="50" t="s">
        <v>610</v>
      </c>
      <c r="OEO334" s="50" t="s">
        <v>610</v>
      </c>
      <c r="OEP334" s="50" t="s">
        <v>610</v>
      </c>
      <c r="OEQ334" s="50" t="s">
        <v>610</v>
      </c>
      <c r="OER334" s="50" t="s">
        <v>610</v>
      </c>
      <c r="OES334" s="50" t="s">
        <v>610</v>
      </c>
      <c r="OET334" s="50" t="s">
        <v>610</v>
      </c>
      <c r="OEU334" s="50" t="s">
        <v>610</v>
      </c>
      <c r="OEV334" s="50" t="s">
        <v>610</v>
      </c>
      <c r="OEW334" s="50" t="s">
        <v>610</v>
      </c>
      <c r="OEX334" s="50" t="s">
        <v>610</v>
      </c>
      <c r="OEY334" s="50" t="s">
        <v>610</v>
      </c>
      <c r="OEZ334" s="50" t="s">
        <v>610</v>
      </c>
      <c r="OFA334" s="50" t="s">
        <v>610</v>
      </c>
      <c r="OFB334" s="50" t="s">
        <v>610</v>
      </c>
      <c r="OFC334" s="50" t="s">
        <v>610</v>
      </c>
      <c r="OFD334" s="50" t="s">
        <v>610</v>
      </c>
      <c r="OFE334" s="50" t="s">
        <v>610</v>
      </c>
      <c r="OFF334" s="50" t="s">
        <v>610</v>
      </c>
      <c r="OFG334" s="50" t="s">
        <v>610</v>
      </c>
      <c r="OFH334" s="50" t="s">
        <v>610</v>
      </c>
      <c r="OFI334" s="50" t="s">
        <v>610</v>
      </c>
      <c r="OFJ334" s="50" t="s">
        <v>610</v>
      </c>
      <c r="OFK334" s="50" t="s">
        <v>610</v>
      </c>
      <c r="OFL334" s="50" t="s">
        <v>610</v>
      </c>
      <c r="OFM334" s="50" t="s">
        <v>610</v>
      </c>
      <c r="OFN334" s="50" t="s">
        <v>610</v>
      </c>
      <c r="OFO334" s="50" t="s">
        <v>610</v>
      </c>
      <c r="OFP334" s="50" t="s">
        <v>610</v>
      </c>
      <c r="OFQ334" s="50" t="s">
        <v>610</v>
      </c>
      <c r="OFR334" s="50" t="s">
        <v>610</v>
      </c>
      <c r="OFS334" s="50" t="s">
        <v>610</v>
      </c>
      <c r="OFT334" s="50" t="s">
        <v>610</v>
      </c>
      <c r="OFU334" s="50" t="s">
        <v>610</v>
      </c>
      <c r="OFV334" s="50" t="s">
        <v>610</v>
      </c>
      <c r="OFW334" s="50" t="s">
        <v>610</v>
      </c>
      <c r="OFX334" s="50" t="s">
        <v>610</v>
      </c>
      <c r="OFY334" s="50" t="s">
        <v>610</v>
      </c>
      <c r="OFZ334" s="50" t="s">
        <v>610</v>
      </c>
      <c r="OGA334" s="50" t="s">
        <v>610</v>
      </c>
      <c r="OGB334" s="50" t="s">
        <v>610</v>
      </c>
      <c r="OGC334" s="50" t="s">
        <v>610</v>
      </c>
      <c r="OGD334" s="50" t="s">
        <v>610</v>
      </c>
      <c r="OGE334" s="50" t="s">
        <v>610</v>
      </c>
      <c r="OGF334" s="50" t="s">
        <v>610</v>
      </c>
      <c r="OGG334" s="50" t="s">
        <v>610</v>
      </c>
      <c r="OGH334" s="50" t="s">
        <v>610</v>
      </c>
      <c r="OGI334" s="50" t="s">
        <v>610</v>
      </c>
      <c r="OGJ334" s="50" t="s">
        <v>610</v>
      </c>
      <c r="OGK334" s="50" t="s">
        <v>610</v>
      </c>
      <c r="OGL334" s="50" t="s">
        <v>610</v>
      </c>
      <c r="OGM334" s="50" t="s">
        <v>610</v>
      </c>
      <c r="OGN334" s="50" t="s">
        <v>610</v>
      </c>
      <c r="OGO334" s="50" t="s">
        <v>610</v>
      </c>
      <c r="OGP334" s="50" t="s">
        <v>610</v>
      </c>
      <c r="OGQ334" s="50" t="s">
        <v>610</v>
      </c>
      <c r="OGR334" s="50" t="s">
        <v>610</v>
      </c>
      <c r="OGS334" s="50" t="s">
        <v>610</v>
      </c>
      <c r="OGT334" s="50" t="s">
        <v>610</v>
      </c>
      <c r="OGU334" s="50" t="s">
        <v>610</v>
      </c>
      <c r="OGV334" s="50" t="s">
        <v>610</v>
      </c>
      <c r="OGW334" s="50" t="s">
        <v>610</v>
      </c>
      <c r="OGX334" s="50" t="s">
        <v>610</v>
      </c>
      <c r="OGY334" s="50" t="s">
        <v>610</v>
      </c>
      <c r="OGZ334" s="50" t="s">
        <v>610</v>
      </c>
      <c r="OHA334" s="50" t="s">
        <v>610</v>
      </c>
      <c r="OHB334" s="50" t="s">
        <v>610</v>
      </c>
      <c r="OHC334" s="50" t="s">
        <v>610</v>
      </c>
      <c r="OHD334" s="50" t="s">
        <v>610</v>
      </c>
      <c r="OHE334" s="50" t="s">
        <v>610</v>
      </c>
      <c r="OHF334" s="50" t="s">
        <v>610</v>
      </c>
      <c r="OHG334" s="50" t="s">
        <v>610</v>
      </c>
      <c r="OHH334" s="50" t="s">
        <v>610</v>
      </c>
      <c r="OHI334" s="50" t="s">
        <v>610</v>
      </c>
      <c r="OHJ334" s="50" t="s">
        <v>610</v>
      </c>
      <c r="OHK334" s="50" t="s">
        <v>610</v>
      </c>
      <c r="OHL334" s="50" t="s">
        <v>610</v>
      </c>
      <c r="OHM334" s="50" t="s">
        <v>610</v>
      </c>
      <c r="OHN334" s="50" t="s">
        <v>610</v>
      </c>
      <c r="OHO334" s="50" t="s">
        <v>610</v>
      </c>
      <c r="OHP334" s="50" t="s">
        <v>610</v>
      </c>
      <c r="OHQ334" s="50" t="s">
        <v>610</v>
      </c>
      <c r="OHR334" s="50" t="s">
        <v>610</v>
      </c>
      <c r="OHS334" s="50" t="s">
        <v>610</v>
      </c>
      <c r="OHT334" s="50" t="s">
        <v>610</v>
      </c>
      <c r="OHU334" s="50" t="s">
        <v>610</v>
      </c>
      <c r="OHV334" s="50" t="s">
        <v>610</v>
      </c>
      <c r="OHW334" s="50" t="s">
        <v>610</v>
      </c>
      <c r="OHX334" s="50" t="s">
        <v>610</v>
      </c>
      <c r="OHY334" s="50" t="s">
        <v>610</v>
      </c>
      <c r="OHZ334" s="50" t="s">
        <v>610</v>
      </c>
      <c r="OIA334" s="50" t="s">
        <v>610</v>
      </c>
      <c r="OIB334" s="50" t="s">
        <v>610</v>
      </c>
      <c r="OIC334" s="50" t="s">
        <v>610</v>
      </c>
      <c r="OID334" s="50" t="s">
        <v>610</v>
      </c>
      <c r="OIE334" s="50" t="s">
        <v>610</v>
      </c>
      <c r="OIF334" s="50" t="s">
        <v>610</v>
      </c>
      <c r="OIG334" s="50" t="s">
        <v>610</v>
      </c>
      <c r="OIH334" s="50" t="s">
        <v>610</v>
      </c>
      <c r="OII334" s="50" t="s">
        <v>610</v>
      </c>
      <c r="OIJ334" s="50" t="s">
        <v>610</v>
      </c>
      <c r="OIK334" s="50" t="s">
        <v>610</v>
      </c>
      <c r="OIL334" s="50" t="s">
        <v>610</v>
      </c>
      <c r="OIM334" s="50" t="s">
        <v>610</v>
      </c>
      <c r="OIN334" s="50" t="s">
        <v>610</v>
      </c>
      <c r="OIO334" s="50" t="s">
        <v>610</v>
      </c>
      <c r="OIP334" s="50" t="s">
        <v>610</v>
      </c>
      <c r="OIQ334" s="50" t="s">
        <v>610</v>
      </c>
      <c r="OIR334" s="50" t="s">
        <v>610</v>
      </c>
      <c r="OIS334" s="50" t="s">
        <v>610</v>
      </c>
      <c r="OIT334" s="50" t="s">
        <v>610</v>
      </c>
      <c r="OIU334" s="50" t="s">
        <v>610</v>
      </c>
      <c r="OIV334" s="50" t="s">
        <v>610</v>
      </c>
      <c r="OIW334" s="50" t="s">
        <v>610</v>
      </c>
      <c r="OIX334" s="50" t="s">
        <v>610</v>
      </c>
      <c r="OIY334" s="50" t="s">
        <v>610</v>
      </c>
      <c r="OIZ334" s="50" t="s">
        <v>610</v>
      </c>
      <c r="OJA334" s="50" t="s">
        <v>610</v>
      </c>
      <c r="OJB334" s="50" t="s">
        <v>610</v>
      </c>
      <c r="OJC334" s="50" t="s">
        <v>610</v>
      </c>
      <c r="OJD334" s="50" t="s">
        <v>610</v>
      </c>
      <c r="OJE334" s="50" t="s">
        <v>610</v>
      </c>
      <c r="OJF334" s="50" t="s">
        <v>610</v>
      </c>
      <c r="OJG334" s="50" t="s">
        <v>610</v>
      </c>
      <c r="OJH334" s="50" t="s">
        <v>610</v>
      </c>
      <c r="OJI334" s="50" t="s">
        <v>610</v>
      </c>
      <c r="OJJ334" s="50" t="s">
        <v>610</v>
      </c>
      <c r="OJK334" s="50" t="s">
        <v>610</v>
      </c>
      <c r="OJL334" s="50" t="s">
        <v>610</v>
      </c>
      <c r="OJM334" s="50" t="s">
        <v>610</v>
      </c>
      <c r="OJN334" s="50" t="s">
        <v>610</v>
      </c>
      <c r="OJO334" s="50" t="s">
        <v>610</v>
      </c>
      <c r="OJP334" s="50" t="s">
        <v>610</v>
      </c>
      <c r="OJQ334" s="50" t="s">
        <v>610</v>
      </c>
      <c r="OJR334" s="50" t="s">
        <v>610</v>
      </c>
      <c r="OJS334" s="50" t="s">
        <v>610</v>
      </c>
      <c r="OJT334" s="50" t="s">
        <v>610</v>
      </c>
      <c r="OJU334" s="50" t="s">
        <v>610</v>
      </c>
      <c r="OJV334" s="50" t="s">
        <v>610</v>
      </c>
      <c r="OJW334" s="50" t="s">
        <v>610</v>
      </c>
      <c r="OJX334" s="50" t="s">
        <v>610</v>
      </c>
      <c r="OJY334" s="50" t="s">
        <v>610</v>
      </c>
      <c r="OJZ334" s="50" t="s">
        <v>610</v>
      </c>
      <c r="OKA334" s="50" t="s">
        <v>610</v>
      </c>
      <c r="OKB334" s="50" t="s">
        <v>610</v>
      </c>
      <c r="OKC334" s="50" t="s">
        <v>610</v>
      </c>
      <c r="OKD334" s="50" t="s">
        <v>610</v>
      </c>
      <c r="OKE334" s="50" t="s">
        <v>610</v>
      </c>
      <c r="OKF334" s="50" t="s">
        <v>610</v>
      </c>
      <c r="OKG334" s="50" t="s">
        <v>610</v>
      </c>
      <c r="OKH334" s="50" t="s">
        <v>610</v>
      </c>
      <c r="OKI334" s="50" t="s">
        <v>610</v>
      </c>
      <c r="OKJ334" s="50" t="s">
        <v>610</v>
      </c>
      <c r="OKK334" s="50" t="s">
        <v>610</v>
      </c>
      <c r="OKL334" s="50" t="s">
        <v>610</v>
      </c>
      <c r="OKM334" s="50" t="s">
        <v>610</v>
      </c>
      <c r="OKN334" s="50" t="s">
        <v>610</v>
      </c>
      <c r="OKO334" s="50" t="s">
        <v>610</v>
      </c>
      <c r="OKP334" s="50" t="s">
        <v>610</v>
      </c>
      <c r="OKQ334" s="50" t="s">
        <v>610</v>
      </c>
      <c r="OKR334" s="50" t="s">
        <v>610</v>
      </c>
      <c r="OKS334" s="50" t="s">
        <v>610</v>
      </c>
      <c r="OKT334" s="50" t="s">
        <v>610</v>
      </c>
      <c r="OKU334" s="50" t="s">
        <v>610</v>
      </c>
      <c r="OKV334" s="50" t="s">
        <v>610</v>
      </c>
      <c r="OKW334" s="50" t="s">
        <v>610</v>
      </c>
      <c r="OKX334" s="50" t="s">
        <v>610</v>
      </c>
      <c r="OKY334" s="50" t="s">
        <v>610</v>
      </c>
      <c r="OKZ334" s="50" t="s">
        <v>610</v>
      </c>
      <c r="OLA334" s="50" t="s">
        <v>610</v>
      </c>
      <c r="OLB334" s="50" t="s">
        <v>610</v>
      </c>
      <c r="OLC334" s="50" t="s">
        <v>610</v>
      </c>
      <c r="OLD334" s="50" t="s">
        <v>610</v>
      </c>
      <c r="OLE334" s="50" t="s">
        <v>610</v>
      </c>
      <c r="OLF334" s="50" t="s">
        <v>610</v>
      </c>
      <c r="OLG334" s="50" t="s">
        <v>610</v>
      </c>
      <c r="OLH334" s="50" t="s">
        <v>610</v>
      </c>
      <c r="OLI334" s="50" t="s">
        <v>610</v>
      </c>
      <c r="OLJ334" s="50" t="s">
        <v>610</v>
      </c>
      <c r="OLK334" s="50" t="s">
        <v>610</v>
      </c>
      <c r="OLL334" s="50" t="s">
        <v>610</v>
      </c>
      <c r="OLM334" s="50" t="s">
        <v>610</v>
      </c>
      <c r="OLN334" s="50" t="s">
        <v>610</v>
      </c>
      <c r="OLO334" s="50" t="s">
        <v>610</v>
      </c>
      <c r="OLP334" s="50" t="s">
        <v>610</v>
      </c>
      <c r="OLQ334" s="50" t="s">
        <v>610</v>
      </c>
      <c r="OLR334" s="50" t="s">
        <v>610</v>
      </c>
      <c r="OLS334" s="50" t="s">
        <v>610</v>
      </c>
      <c r="OLT334" s="50" t="s">
        <v>610</v>
      </c>
      <c r="OLU334" s="50" t="s">
        <v>610</v>
      </c>
      <c r="OLV334" s="50" t="s">
        <v>610</v>
      </c>
      <c r="OLW334" s="50" t="s">
        <v>610</v>
      </c>
      <c r="OLX334" s="50" t="s">
        <v>610</v>
      </c>
      <c r="OLY334" s="50" t="s">
        <v>610</v>
      </c>
      <c r="OLZ334" s="50" t="s">
        <v>610</v>
      </c>
      <c r="OMA334" s="50" t="s">
        <v>610</v>
      </c>
      <c r="OMB334" s="50" t="s">
        <v>610</v>
      </c>
      <c r="OMC334" s="50" t="s">
        <v>610</v>
      </c>
      <c r="OMD334" s="50" t="s">
        <v>610</v>
      </c>
      <c r="OME334" s="50" t="s">
        <v>610</v>
      </c>
      <c r="OMF334" s="50" t="s">
        <v>610</v>
      </c>
      <c r="OMG334" s="50" t="s">
        <v>610</v>
      </c>
      <c r="OMH334" s="50" t="s">
        <v>610</v>
      </c>
      <c r="OMI334" s="50" t="s">
        <v>610</v>
      </c>
      <c r="OMJ334" s="50" t="s">
        <v>610</v>
      </c>
      <c r="OMK334" s="50" t="s">
        <v>610</v>
      </c>
      <c r="OML334" s="50" t="s">
        <v>610</v>
      </c>
      <c r="OMM334" s="50" t="s">
        <v>610</v>
      </c>
      <c r="OMN334" s="50" t="s">
        <v>610</v>
      </c>
      <c r="OMO334" s="50" t="s">
        <v>610</v>
      </c>
      <c r="OMP334" s="50" t="s">
        <v>610</v>
      </c>
      <c r="OMQ334" s="50" t="s">
        <v>610</v>
      </c>
      <c r="OMR334" s="50" t="s">
        <v>610</v>
      </c>
      <c r="OMS334" s="50" t="s">
        <v>610</v>
      </c>
      <c r="OMT334" s="50" t="s">
        <v>610</v>
      </c>
      <c r="OMU334" s="50" t="s">
        <v>610</v>
      </c>
      <c r="OMV334" s="50" t="s">
        <v>610</v>
      </c>
      <c r="OMW334" s="50" t="s">
        <v>610</v>
      </c>
      <c r="OMX334" s="50" t="s">
        <v>610</v>
      </c>
      <c r="OMY334" s="50" t="s">
        <v>610</v>
      </c>
      <c r="OMZ334" s="50" t="s">
        <v>610</v>
      </c>
      <c r="ONA334" s="50" t="s">
        <v>610</v>
      </c>
      <c r="ONB334" s="50" t="s">
        <v>610</v>
      </c>
      <c r="ONC334" s="50" t="s">
        <v>610</v>
      </c>
      <c r="OND334" s="50" t="s">
        <v>610</v>
      </c>
      <c r="ONE334" s="50" t="s">
        <v>610</v>
      </c>
      <c r="ONF334" s="50" t="s">
        <v>610</v>
      </c>
      <c r="ONG334" s="50" t="s">
        <v>610</v>
      </c>
      <c r="ONH334" s="50" t="s">
        <v>610</v>
      </c>
      <c r="ONI334" s="50" t="s">
        <v>610</v>
      </c>
      <c r="ONJ334" s="50" t="s">
        <v>610</v>
      </c>
      <c r="ONK334" s="50" t="s">
        <v>610</v>
      </c>
      <c r="ONL334" s="50" t="s">
        <v>610</v>
      </c>
      <c r="ONM334" s="50" t="s">
        <v>610</v>
      </c>
      <c r="ONN334" s="50" t="s">
        <v>610</v>
      </c>
      <c r="ONO334" s="50" t="s">
        <v>610</v>
      </c>
      <c r="ONP334" s="50" t="s">
        <v>610</v>
      </c>
      <c r="ONQ334" s="50" t="s">
        <v>610</v>
      </c>
      <c r="ONR334" s="50" t="s">
        <v>610</v>
      </c>
      <c r="ONS334" s="50" t="s">
        <v>610</v>
      </c>
      <c r="ONT334" s="50" t="s">
        <v>610</v>
      </c>
      <c r="ONU334" s="50" t="s">
        <v>610</v>
      </c>
      <c r="ONV334" s="50" t="s">
        <v>610</v>
      </c>
      <c r="ONW334" s="50" t="s">
        <v>610</v>
      </c>
      <c r="ONX334" s="50" t="s">
        <v>610</v>
      </c>
      <c r="ONY334" s="50" t="s">
        <v>610</v>
      </c>
      <c r="ONZ334" s="50" t="s">
        <v>610</v>
      </c>
      <c r="OOA334" s="50" t="s">
        <v>610</v>
      </c>
      <c r="OOB334" s="50" t="s">
        <v>610</v>
      </c>
      <c r="OOC334" s="50" t="s">
        <v>610</v>
      </c>
      <c r="OOD334" s="50" t="s">
        <v>610</v>
      </c>
      <c r="OOE334" s="50" t="s">
        <v>610</v>
      </c>
      <c r="OOF334" s="50" t="s">
        <v>610</v>
      </c>
      <c r="OOG334" s="50" t="s">
        <v>610</v>
      </c>
      <c r="OOH334" s="50" t="s">
        <v>610</v>
      </c>
      <c r="OOI334" s="50" t="s">
        <v>610</v>
      </c>
      <c r="OOJ334" s="50" t="s">
        <v>610</v>
      </c>
      <c r="OOK334" s="50" t="s">
        <v>610</v>
      </c>
      <c r="OOL334" s="50" t="s">
        <v>610</v>
      </c>
      <c r="OOM334" s="50" t="s">
        <v>610</v>
      </c>
      <c r="OON334" s="50" t="s">
        <v>610</v>
      </c>
      <c r="OOO334" s="50" t="s">
        <v>610</v>
      </c>
      <c r="OOP334" s="50" t="s">
        <v>610</v>
      </c>
      <c r="OOQ334" s="50" t="s">
        <v>610</v>
      </c>
      <c r="OOR334" s="50" t="s">
        <v>610</v>
      </c>
      <c r="OOS334" s="50" t="s">
        <v>610</v>
      </c>
      <c r="OOT334" s="50" t="s">
        <v>610</v>
      </c>
      <c r="OOU334" s="50" t="s">
        <v>610</v>
      </c>
      <c r="OOV334" s="50" t="s">
        <v>610</v>
      </c>
      <c r="OOW334" s="50" t="s">
        <v>610</v>
      </c>
      <c r="OOX334" s="50" t="s">
        <v>610</v>
      </c>
      <c r="OOY334" s="50" t="s">
        <v>610</v>
      </c>
      <c r="OOZ334" s="50" t="s">
        <v>610</v>
      </c>
      <c r="OPA334" s="50" t="s">
        <v>610</v>
      </c>
      <c r="OPB334" s="50" t="s">
        <v>610</v>
      </c>
      <c r="OPC334" s="50" t="s">
        <v>610</v>
      </c>
      <c r="OPD334" s="50" t="s">
        <v>610</v>
      </c>
      <c r="OPE334" s="50" t="s">
        <v>610</v>
      </c>
      <c r="OPF334" s="50" t="s">
        <v>610</v>
      </c>
      <c r="OPG334" s="50" t="s">
        <v>610</v>
      </c>
      <c r="OPH334" s="50" t="s">
        <v>610</v>
      </c>
      <c r="OPI334" s="50" t="s">
        <v>610</v>
      </c>
      <c r="OPJ334" s="50" t="s">
        <v>610</v>
      </c>
      <c r="OPK334" s="50" t="s">
        <v>610</v>
      </c>
      <c r="OPL334" s="50" t="s">
        <v>610</v>
      </c>
      <c r="OPM334" s="50" t="s">
        <v>610</v>
      </c>
      <c r="OPN334" s="50" t="s">
        <v>610</v>
      </c>
      <c r="OPO334" s="50" t="s">
        <v>610</v>
      </c>
      <c r="OPP334" s="50" t="s">
        <v>610</v>
      </c>
      <c r="OPQ334" s="50" t="s">
        <v>610</v>
      </c>
      <c r="OPR334" s="50" t="s">
        <v>610</v>
      </c>
      <c r="OPS334" s="50" t="s">
        <v>610</v>
      </c>
      <c r="OPT334" s="50" t="s">
        <v>610</v>
      </c>
      <c r="OPU334" s="50" t="s">
        <v>610</v>
      </c>
      <c r="OPV334" s="50" t="s">
        <v>610</v>
      </c>
      <c r="OPW334" s="50" t="s">
        <v>610</v>
      </c>
      <c r="OPX334" s="50" t="s">
        <v>610</v>
      </c>
      <c r="OPY334" s="50" t="s">
        <v>610</v>
      </c>
      <c r="OPZ334" s="50" t="s">
        <v>610</v>
      </c>
      <c r="OQA334" s="50" t="s">
        <v>610</v>
      </c>
      <c r="OQB334" s="50" t="s">
        <v>610</v>
      </c>
      <c r="OQC334" s="50" t="s">
        <v>610</v>
      </c>
      <c r="OQD334" s="50" t="s">
        <v>610</v>
      </c>
      <c r="OQE334" s="50" t="s">
        <v>610</v>
      </c>
      <c r="OQF334" s="50" t="s">
        <v>610</v>
      </c>
      <c r="OQG334" s="50" t="s">
        <v>610</v>
      </c>
      <c r="OQH334" s="50" t="s">
        <v>610</v>
      </c>
      <c r="OQI334" s="50" t="s">
        <v>610</v>
      </c>
      <c r="OQJ334" s="50" t="s">
        <v>610</v>
      </c>
      <c r="OQK334" s="50" t="s">
        <v>610</v>
      </c>
      <c r="OQL334" s="50" t="s">
        <v>610</v>
      </c>
      <c r="OQM334" s="50" t="s">
        <v>610</v>
      </c>
      <c r="OQN334" s="50" t="s">
        <v>610</v>
      </c>
      <c r="OQO334" s="50" t="s">
        <v>610</v>
      </c>
      <c r="OQP334" s="50" t="s">
        <v>610</v>
      </c>
      <c r="OQQ334" s="50" t="s">
        <v>610</v>
      </c>
      <c r="OQR334" s="50" t="s">
        <v>610</v>
      </c>
      <c r="OQS334" s="50" t="s">
        <v>610</v>
      </c>
      <c r="OQT334" s="50" t="s">
        <v>610</v>
      </c>
      <c r="OQU334" s="50" t="s">
        <v>610</v>
      </c>
      <c r="OQV334" s="50" t="s">
        <v>610</v>
      </c>
      <c r="OQW334" s="50" t="s">
        <v>610</v>
      </c>
      <c r="OQX334" s="50" t="s">
        <v>610</v>
      </c>
      <c r="OQY334" s="50" t="s">
        <v>610</v>
      </c>
      <c r="OQZ334" s="50" t="s">
        <v>610</v>
      </c>
      <c r="ORA334" s="50" t="s">
        <v>610</v>
      </c>
      <c r="ORB334" s="50" t="s">
        <v>610</v>
      </c>
      <c r="ORC334" s="50" t="s">
        <v>610</v>
      </c>
      <c r="ORD334" s="50" t="s">
        <v>610</v>
      </c>
      <c r="ORE334" s="50" t="s">
        <v>610</v>
      </c>
      <c r="ORF334" s="50" t="s">
        <v>610</v>
      </c>
      <c r="ORG334" s="50" t="s">
        <v>610</v>
      </c>
      <c r="ORH334" s="50" t="s">
        <v>610</v>
      </c>
      <c r="ORI334" s="50" t="s">
        <v>610</v>
      </c>
      <c r="ORJ334" s="50" t="s">
        <v>610</v>
      </c>
      <c r="ORK334" s="50" t="s">
        <v>610</v>
      </c>
      <c r="ORL334" s="50" t="s">
        <v>610</v>
      </c>
      <c r="ORM334" s="50" t="s">
        <v>610</v>
      </c>
      <c r="ORN334" s="50" t="s">
        <v>610</v>
      </c>
      <c r="ORO334" s="50" t="s">
        <v>610</v>
      </c>
      <c r="ORP334" s="50" t="s">
        <v>610</v>
      </c>
      <c r="ORQ334" s="50" t="s">
        <v>610</v>
      </c>
      <c r="ORR334" s="50" t="s">
        <v>610</v>
      </c>
      <c r="ORS334" s="50" t="s">
        <v>610</v>
      </c>
      <c r="ORT334" s="50" t="s">
        <v>610</v>
      </c>
      <c r="ORU334" s="50" t="s">
        <v>610</v>
      </c>
      <c r="ORV334" s="50" t="s">
        <v>610</v>
      </c>
      <c r="ORW334" s="50" t="s">
        <v>610</v>
      </c>
      <c r="ORX334" s="50" t="s">
        <v>610</v>
      </c>
      <c r="ORY334" s="50" t="s">
        <v>610</v>
      </c>
      <c r="ORZ334" s="50" t="s">
        <v>610</v>
      </c>
      <c r="OSA334" s="50" t="s">
        <v>610</v>
      </c>
      <c r="OSB334" s="50" t="s">
        <v>610</v>
      </c>
      <c r="OSC334" s="50" t="s">
        <v>610</v>
      </c>
      <c r="OSD334" s="50" t="s">
        <v>610</v>
      </c>
      <c r="OSE334" s="50" t="s">
        <v>610</v>
      </c>
      <c r="OSF334" s="50" t="s">
        <v>610</v>
      </c>
      <c r="OSG334" s="50" t="s">
        <v>610</v>
      </c>
      <c r="OSH334" s="50" t="s">
        <v>610</v>
      </c>
      <c r="OSI334" s="50" t="s">
        <v>610</v>
      </c>
      <c r="OSJ334" s="50" t="s">
        <v>610</v>
      </c>
      <c r="OSK334" s="50" t="s">
        <v>610</v>
      </c>
      <c r="OSL334" s="50" t="s">
        <v>610</v>
      </c>
      <c r="OSM334" s="50" t="s">
        <v>610</v>
      </c>
      <c r="OSN334" s="50" t="s">
        <v>610</v>
      </c>
      <c r="OSO334" s="50" t="s">
        <v>610</v>
      </c>
      <c r="OSP334" s="50" t="s">
        <v>610</v>
      </c>
      <c r="OSQ334" s="50" t="s">
        <v>610</v>
      </c>
      <c r="OSR334" s="50" t="s">
        <v>610</v>
      </c>
      <c r="OSS334" s="50" t="s">
        <v>610</v>
      </c>
      <c r="OST334" s="50" t="s">
        <v>610</v>
      </c>
      <c r="OSU334" s="50" t="s">
        <v>610</v>
      </c>
      <c r="OSV334" s="50" t="s">
        <v>610</v>
      </c>
      <c r="OSW334" s="50" t="s">
        <v>610</v>
      </c>
      <c r="OSX334" s="50" t="s">
        <v>610</v>
      </c>
      <c r="OSY334" s="50" t="s">
        <v>610</v>
      </c>
      <c r="OSZ334" s="50" t="s">
        <v>610</v>
      </c>
      <c r="OTA334" s="50" t="s">
        <v>610</v>
      </c>
      <c r="OTB334" s="50" t="s">
        <v>610</v>
      </c>
      <c r="OTC334" s="50" t="s">
        <v>610</v>
      </c>
      <c r="OTD334" s="50" t="s">
        <v>610</v>
      </c>
      <c r="OTE334" s="50" t="s">
        <v>610</v>
      </c>
      <c r="OTF334" s="50" t="s">
        <v>610</v>
      </c>
      <c r="OTG334" s="50" t="s">
        <v>610</v>
      </c>
      <c r="OTH334" s="50" t="s">
        <v>610</v>
      </c>
      <c r="OTI334" s="50" t="s">
        <v>610</v>
      </c>
      <c r="OTJ334" s="50" t="s">
        <v>610</v>
      </c>
      <c r="OTK334" s="50" t="s">
        <v>610</v>
      </c>
      <c r="OTL334" s="50" t="s">
        <v>610</v>
      </c>
      <c r="OTM334" s="50" t="s">
        <v>610</v>
      </c>
      <c r="OTN334" s="50" t="s">
        <v>610</v>
      </c>
      <c r="OTO334" s="50" t="s">
        <v>610</v>
      </c>
      <c r="OTP334" s="50" t="s">
        <v>610</v>
      </c>
      <c r="OTQ334" s="50" t="s">
        <v>610</v>
      </c>
      <c r="OTR334" s="50" t="s">
        <v>610</v>
      </c>
      <c r="OTS334" s="50" t="s">
        <v>610</v>
      </c>
      <c r="OTT334" s="50" t="s">
        <v>610</v>
      </c>
      <c r="OTU334" s="50" t="s">
        <v>610</v>
      </c>
      <c r="OTV334" s="50" t="s">
        <v>610</v>
      </c>
      <c r="OTW334" s="50" t="s">
        <v>610</v>
      </c>
      <c r="OTX334" s="50" t="s">
        <v>610</v>
      </c>
      <c r="OTY334" s="50" t="s">
        <v>610</v>
      </c>
      <c r="OTZ334" s="50" t="s">
        <v>610</v>
      </c>
      <c r="OUA334" s="50" t="s">
        <v>610</v>
      </c>
      <c r="OUB334" s="50" t="s">
        <v>610</v>
      </c>
      <c r="OUC334" s="50" t="s">
        <v>610</v>
      </c>
      <c r="OUD334" s="50" t="s">
        <v>610</v>
      </c>
      <c r="OUE334" s="50" t="s">
        <v>610</v>
      </c>
      <c r="OUF334" s="50" t="s">
        <v>610</v>
      </c>
      <c r="OUG334" s="50" t="s">
        <v>610</v>
      </c>
      <c r="OUH334" s="50" t="s">
        <v>610</v>
      </c>
      <c r="OUI334" s="50" t="s">
        <v>610</v>
      </c>
      <c r="OUJ334" s="50" t="s">
        <v>610</v>
      </c>
      <c r="OUK334" s="50" t="s">
        <v>610</v>
      </c>
      <c r="OUL334" s="50" t="s">
        <v>610</v>
      </c>
      <c r="OUM334" s="50" t="s">
        <v>610</v>
      </c>
      <c r="OUN334" s="50" t="s">
        <v>610</v>
      </c>
      <c r="OUO334" s="50" t="s">
        <v>610</v>
      </c>
      <c r="OUP334" s="50" t="s">
        <v>610</v>
      </c>
      <c r="OUQ334" s="50" t="s">
        <v>610</v>
      </c>
      <c r="OUR334" s="50" t="s">
        <v>610</v>
      </c>
      <c r="OUS334" s="50" t="s">
        <v>610</v>
      </c>
      <c r="OUT334" s="50" t="s">
        <v>610</v>
      </c>
      <c r="OUU334" s="50" t="s">
        <v>610</v>
      </c>
      <c r="OUV334" s="50" t="s">
        <v>610</v>
      </c>
      <c r="OUW334" s="50" t="s">
        <v>610</v>
      </c>
      <c r="OUX334" s="50" t="s">
        <v>610</v>
      </c>
      <c r="OUY334" s="50" t="s">
        <v>610</v>
      </c>
      <c r="OUZ334" s="50" t="s">
        <v>610</v>
      </c>
      <c r="OVA334" s="50" t="s">
        <v>610</v>
      </c>
      <c r="OVB334" s="50" t="s">
        <v>610</v>
      </c>
      <c r="OVC334" s="50" t="s">
        <v>610</v>
      </c>
      <c r="OVD334" s="50" t="s">
        <v>610</v>
      </c>
      <c r="OVE334" s="50" t="s">
        <v>610</v>
      </c>
      <c r="OVF334" s="50" t="s">
        <v>610</v>
      </c>
      <c r="OVG334" s="50" t="s">
        <v>610</v>
      </c>
      <c r="OVH334" s="50" t="s">
        <v>610</v>
      </c>
      <c r="OVI334" s="50" t="s">
        <v>610</v>
      </c>
      <c r="OVJ334" s="50" t="s">
        <v>610</v>
      </c>
      <c r="OVK334" s="50" t="s">
        <v>610</v>
      </c>
      <c r="OVL334" s="50" t="s">
        <v>610</v>
      </c>
      <c r="OVM334" s="50" t="s">
        <v>610</v>
      </c>
      <c r="OVN334" s="50" t="s">
        <v>610</v>
      </c>
      <c r="OVO334" s="50" t="s">
        <v>610</v>
      </c>
      <c r="OVP334" s="50" t="s">
        <v>610</v>
      </c>
      <c r="OVQ334" s="50" t="s">
        <v>610</v>
      </c>
      <c r="OVR334" s="50" t="s">
        <v>610</v>
      </c>
      <c r="OVS334" s="50" t="s">
        <v>610</v>
      </c>
      <c r="OVT334" s="50" t="s">
        <v>610</v>
      </c>
      <c r="OVU334" s="50" t="s">
        <v>610</v>
      </c>
      <c r="OVV334" s="50" t="s">
        <v>610</v>
      </c>
      <c r="OVW334" s="50" t="s">
        <v>610</v>
      </c>
      <c r="OVX334" s="50" t="s">
        <v>610</v>
      </c>
      <c r="OVY334" s="50" t="s">
        <v>610</v>
      </c>
      <c r="OVZ334" s="50" t="s">
        <v>610</v>
      </c>
      <c r="OWA334" s="50" t="s">
        <v>610</v>
      </c>
      <c r="OWB334" s="50" t="s">
        <v>610</v>
      </c>
      <c r="OWC334" s="50" t="s">
        <v>610</v>
      </c>
      <c r="OWD334" s="50" t="s">
        <v>610</v>
      </c>
      <c r="OWE334" s="50" t="s">
        <v>610</v>
      </c>
      <c r="OWF334" s="50" t="s">
        <v>610</v>
      </c>
      <c r="OWG334" s="50" t="s">
        <v>610</v>
      </c>
      <c r="OWH334" s="50" t="s">
        <v>610</v>
      </c>
      <c r="OWI334" s="50" t="s">
        <v>610</v>
      </c>
      <c r="OWJ334" s="50" t="s">
        <v>610</v>
      </c>
      <c r="OWK334" s="50" t="s">
        <v>610</v>
      </c>
      <c r="OWL334" s="50" t="s">
        <v>610</v>
      </c>
      <c r="OWM334" s="50" t="s">
        <v>610</v>
      </c>
      <c r="OWN334" s="50" t="s">
        <v>610</v>
      </c>
      <c r="OWO334" s="50" t="s">
        <v>610</v>
      </c>
      <c r="OWP334" s="50" t="s">
        <v>610</v>
      </c>
      <c r="OWQ334" s="50" t="s">
        <v>610</v>
      </c>
      <c r="OWR334" s="50" t="s">
        <v>610</v>
      </c>
      <c r="OWS334" s="50" t="s">
        <v>610</v>
      </c>
      <c r="OWT334" s="50" t="s">
        <v>610</v>
      </c>
      <c r="OWU334" s="50" t="s">
        <v>610</v>
      </c>
      <c r="OWV334" s="50" t="s">
        <v>610</v>
      </c>
      <c r="OWW334" s="50" t="s">
        <v>610</v>
      </c>
      <c r="OWX334" s="50" t="s">
        <v>610</v>
      </c>
      <c r="OWY334" s="50" t="s">
        <v>610</v>
      </c>
      <c r="OWZ334" s="50" t="s">
        <v>610</v>
      </c>
      <c r="OXA334" s="50" t="s">
        <v>610</v>
      </c>
      <c r="OXB334" s="50" t="s">
        <v>610</v>
      </c>
      <c r="OXC334" s="50" t="s">
        <v>610</v>
      </c>
      <c r="OXD334" s="50" t="s">
        <v>610</v>
      </c>
      <c r="OXE334" s="50" t="s">
        <v>610</v>
      </c>
      <c r="OXF334" s="50" t="s">
        <v>610</v>
      </c>
      <c r="OXG334" s="50" t="s">
        <v>610</v>
      </c>
      <c r="OXH334" s="50" t="s">
        <v>610</v>
      </c>
      <c r="OXI334" s="50" t="s">
        <v>610</v>
      </c>
      <c r="OXJ334" s="50" t="s">
        <v>610</v>
      </c>
      <c r="OXK334" s="50" t="s">
        <v>610</v>
      </c>
      <c r="OXL334" s="50" t="s">
        <v>610</v>
      </c>
      <c r="OXM334" s="50" t="s">
        <v>610</v>
      </c>
      <c r="OXN334" s="50" t="s">
        <v>610</v>
      </c>
      <c r="OXO334" s="50" t="s">
        <v>610</v>
      </c>
      <c r="OXP334" s="50" t="s">
        <v>610</v>
      </c>
      <c r="OXQ334" s="50" t="s">
        <v>610</v>
      </c>
      <c r="OXR334" s="50" t="s">
        <v>610</v>
      </c>
      <c r="OXS334" s="50" t="s">
        <v>610</v>
      </c>
      <c r="OXT334" s="50" t="s">
        <v>610</v>
      </c>
      <c r="OXU334" s="50" t="s">
        <v>610</v>
      </c>
      <c r="OXV334" s="50" t="s">
        <v>610</v>
      </c>
      <c r="OXW334" s="50" t="s">
        <v>610</v>
      </c>
      <c r="OXX334" s="50" t="s">
        <v>610</v>
      </c>
      <c r="OXY334" s="50" t="s">
        <v>610</v>
      </c>
      <c r="OXZ334" s="50" t="s">
        <v>610</v>
      </c>
      <c r="OYA334" s="50" t="s">
        <v>610</v>
      </c>
      <c r="OYB334" s="50" t="s">
        <v>610</v>
      </c>
      <c r="OYC334" s="50" t="s">
        <v>610</v>
      </c>
      <c r="OYD334" s="50" t="s">
        <v>610</v>
      </c>
      <c r="OYE334" s="50" t="s">
        <v>610</v>
      </c>
      <c r="OYF334" s="50" t="s">
        <v>610</v>
      </c>
      <c r="OYG334" s="50" t="s">
        <v>610</v>
      </c>
      <c r="OYH334" s="50" t="s">
        <v>610</v>
      </c>
      <c r="OYI334" s="50" t="s">
        <v>610</v>
      </c>
      <c r="OYJ334" s="50" t="s">
        <v>610</v>
      </c>
      <c r="OYK334" s="50" t="s">
        <v>610</v>
      </c>
      <c r="OYL334" s="50" t="s">
        <v>610</v>
      </c>
      <c r="OYM334" s="50" t="s">
        <v>610</v>
      </c>
      <c r="OYN334" s="50" t="s">
        <v>610</v>
      </c>
      <c r="OYO334" s="50" t="s">
        <v>610</v>
      </c>
      <c r="OYP334" s="50" t="s">
        <v>610</v>
      </c>
      <c r="OYQ334" s="50" t="s">
        <v>610</v>
      </c>
      <c r="OYR334" s="50" t="s">
        <v>610</v>
      </c>
      <c r="OYS334" s="50" t="s">
        <v>610</v>
      </c>
      <c r="OYT334" s="50" t="s">
        <v>610</v>
      </c>
      <c r="OYU334" s="50" t="s">
        <v>610</v>
      </c>
      <c r="OYV334" s="50" t="s">
        <v>610</v>
      </c>
      <c r="OYW334" s="50" t="s">
        <v>610</v>
      </c>
      <c r="OYX334" s="50" t="s">
        <v>610</v>
      </c>
      <c r="OYY334" s="50" t="s">
        <v>610</v>
      </c>
      <c r="OYZ334" s="50" t="s">
        <v>610</v>
      </c>
      <c r="OZA334" s="50" t="s">
        <v>610</v>
      </c>
      <c r="OZB334" s="50" t="s">
        <v>610</v>
      </c>
      <c r="OZC334" s="50" t="s">
        <v>610</v>
      </c>
      <c r="OZD334" s="50" t="s">
        <v>610</v>
      </c>
      <c r="OZE334" s="50" t="s">
        <v>610</v>
      </c>
      <c r="OZF334" s="50" t="s">
        <v>610</v>
      </c>
      <c r="OZG334" s="50" t="s">
        <v>610</v>
      </c>
      <c r="OZH334" s="50" t="s">
        <v>610</v>
      </c>
      <c r="OZI334" s="50" t="s">
        <v>610</v>
      </c>
      <c r="OZJ334" s="50" t="s">
        <v>610</v>
      </c>
      <c r="OZK334" s="50" t="s">
        <v>610</v>
      </c>
      <c r="OZL334" s="50" t="s">
        <v>610</v>
      </c>
      <c r="OZM334" s="50" t="s">
        <v>610</v>
      </c>
      <c r="OZN334" s="50" t="s">
        <v>610</v>
      </c>
      <c r="OZO334" s="50" t="s">
        <v>610</v>
      </c>
      <c r="OZP334" s="50" t="s">
        <v>610</v>
      </c>
      <c r="OZQ334" s="50" t="s">
        <v>610</v>
      </c>
      <c r="OZR334" s="50" t="s">
        <v>610</v>
      </c>
      <c r="OZS334" s="50" t="s">
        <v>610</v>
      </c>
      <c r="OZT334" s="50" t="s">
        <v>610</v>
      </c>
      <c r="OZU334" s="50" t="s">
        <v>610</v>
      </c>
      <c r="OZV334" s="50" t="s">
        <v>610</v>
      </c>
      <c r="OZW334" s="50" t="s">
        <v>610</v>
      </c>
      <c r="OZX334" s="50" t="s">
        <v>610</v>
      </c>
      <c r="OZY334" s="50" t="s">
        <v>610</v>
      </c>
      <c r="OZZ334" s="50" t="s">
        <v>610</v>
      </c>
      <c r="PAA334" s="50" t="s">
        <v>610</v>
      </c>
      <c r="PAB334" s="50" t="s">
        <v>610</v>
      </c>
      <c r="PAC334" s="50" t="s">
        <v>610</v>
      </c>
      <c r="PAD334" s="50" t="s">
        <v>610</v>
      </c>
      <c r="PAE334" s="50" t="s">
        <v>610</v>
      </c>
      <c r="PAF334" s="50" t="s">
        <v>610</v>
      </c>
      <c r="PAG334" s="50" t="s">
        <v>610</v>
      </c>
      <c r="PAH334" s="50" t="s">
        <v>610</v>
      </c>
      <c r="PAI334" s="50" t="s">
        <v>610</v>
      </c>
      <c r="PAJ334" s="50" t="s">
        <v>610</v>
      </c>
      <c r="PAK334" s="50" t="s">
        <v>610</v>
      </c>
      <c r="PAL334" s="50" t="s">
        <v>610</v>
      </c>
      <c r="PAM334" s="50" t="s">
        <v>610</v>
      </c>
      <c r="PAN334" s="50" t="s">
        <v>610</v>
      </c>
      <c r="PAO334" s="50" t="s">
        <v>610</v>
      </c>
      <c r="PAP334" s="50" t="s">
        <v>610</v>
      </c>
      <c r="PAQ334" s="50" t="s">
        <v>610</v>
      </c>
      <c r="PAR334" s="50" t="s">
        <v>610</v>
      </c>
      <c r="PAS334" s="50" t="s">
        <v>610</v>
      </c>
      <c r="PAT334" s="50" t="s">
        <v>610</v>
      </c>
      <c r="PAU334" s="50" t="s">
        <v>610</v>
      </c>
      <c r="PAV334" s="50" t="s">
        <v>610</v>
      </c>
      <c r="PAW334" s="50" t="s">
        <v>610</v>
      </c>
      <c r="PAX334" s="50" t="s">
        <v>610</v>
      </c>
      <c r="PAY334" s="50" t="s">
        <v>610</v>
      </c>
      <c r="PAZ334" s="50" t="s">
        <v>610</v>
      </c>
      <c r="PBA334" s="50" t="s">
        <v>610</v>
      </c>
      <c r="PBB334" s="50" t="s">
        <v>610</v>
      </c>
      <c r="PBC334" s="50" t="s">
        <v>610</v>
      </c>
      <c r="PBD334" s="50" t="s">
        <v>610</v>
      </c>
      <c r="PBE334" s="50" t="s">
        <v>610</v>
      </c>
      <c r="PBF334" s="50" t="s">
        <v>610</v>
      </c>
      <c r="PBG334" s="50" t="s">
        <v>610</v>
      </c>
      <c r="PBH334" s="50" t="s">
        <v>610</v>
      </c>
      <c r="PBI334" s="50" t="s">
        <v>610</v>
      </c>
      <c r="PBJ334" s="50" t="s">
        <v>610</v>
      </c>
      <c r="PBK334" s="50" t="s">
        <v>610</v>
      </c>
      <c r="PBL334" s="50" t="s">
        <v>610</v>
      </c>
      <c r="PBM334" s="50" t="s">
        <v>610</v>
      </c>
      <c r="PBN334" s="50" t="s">
        <v>610</v>
      </c>
      <c r="PBO334" s="50" t="s">
        <v>610</v>
      </c>
      <c r="PBP334" s="50" t="s">
        <v>610</v>
      </c>
      <c r="PBQ334" s="50" t="s">
        <v>610</v>
      </c>
      <c r="PBR334" s="50" t="s">
        <v>610</v>
      </c>
      <c r="PBS334" s="50" t="s">
        <v>610</v>
      </c>
      <c r="PBT334" s="50" t="s">
        <v>610</v>
      </c>
      <c r="PBU334" s="50" t="s">
        <v>610</v>
      </c>
      <c r="PBV334" s="50" t="s">
        <v>610</v>
      </c>
      <c r="PBW334" s="50" t="s">
        <v>610</v>
      </c>
      <c r="PBX334" s="50" t="s">
        <v>610</v>
      </c>
      <c r="PBY334" s="50" t="s">
        <v>610</v>
      </c>
      <c r="PBZ334" s="50" t="s">
        <v>610</v>
      </c>
      <c r="PCA334" s="50" t="s">
        <v>610</v>
      </c>
      <c r="PCB334" s="50" t="s">
        <v>610</v>
      </c>
      <c r="PCC334" s="50" t="s">
        <v>610</v>
      </c>
      <c r="PCD334" s="50" t="s">
        <v>610</v>
      </c>
      <c r="PCE334" s="50" t="s">
        <v>610</v>
      </c>
      <c r="PCF334" s="50" t="s">
        <v>610</v>
      </c>
      <c r="PCG334" s="50" t="s">
        <v>610</v>
      </c>
      <c r="PCH334" s="50" t="s">
        <v>610</v>
      </c>
      <c r="PCI334" s="50" t="s">
        <v>610</v>
      </c>
      <c r="PCJ334" s="50" t="s">
        <v>610</v>
      </c>
      <c r="PCK334" s="50" t="s">
        <v>610</v>
      </c>
      <c r="PCL334" s="50" t="s">
        <v>610</v>
      </c>
      <c r="PCM334" s="50" t="s">
        <v>610</v>
      </c>
      <c r="PCN334" s="50" t="s">
        <v>610</v>
      </c>
      <c r="PCO334" s="50" t="s">
        <v>610</v>
      </c>
      <c r="PCP334" s="50" t="s">
        <v>610</v>
      </c>
      <c r="PCQ334" s="50" t="s">
        <v>610</v>
      </c>
      <c r="PCR334" s="50" t="s">
        <v>610</v>
      </c>
      <c r="PCS334" s="50" t="s">
        <v>610</v>
      </c>
      <c r="PCT334" s="50" t="s">
        <v>610</v>
      </c>
      <c r="PCU334" s="50" t="s">
        <v>610</v>
      </c>
      <c r="PCV334" s="50" t="s">
        <v>610</v>
      </c>
      <c r="PCW334" s="50" t="s">
        <v>610</v>
      </c>
      <c r="PCX334" s="50" t="s">
        <v>610</v>
      </c>
      <c r="PCY334" s="50" t="s">
        <v>610</v>
      </c>
      <c r="PCZ334" s="50" t="s">
        <v>610</v>
      </c>
      <c r="PDA334" s="50" t="s">
        <v>610</v>
      </c>
      <c r="PDB334" s="50" t="s">
        <v>610</v>
      </c>
      <c r="PDC334" s="50" t="s">
        <v>610</v>
      </c>
      <c r="PDD334" s="50" t="s">
        <v>610</v>
      </c>
      <c r="PDE334" s="50" t="s">
        <v>610</v>
      </c>
      <c r="PDF334" s="50" t="s">
        <v>610</v>
      </c>
      <c r="PDG334" s="50" t="s">
        <v>610</v>
      </c>
      <c r="PDH334" s="50" t="s">
        <v>610</v>
      </c>
      <c r="PDI334" s="50" t="s">
        <v>610</v>
      </c>
      <c r="PDJ334" s="50" t="s">
        <v>610</v>
      </c>
      <c r="PDK334" s="50" t="s">
        <v>610</v>
      </c>
      <c r="PDL334" s="50" t="s">
        <v>610</v>
      </c>
      <c r="PDM334" s="50" t="s">
        <v>610</v>
      </c>
      <c r="PDN334" s="50" t="s">
        <v>610</v>
      </c>
      <c r="PDO334" s="50" t="s">
        <v>610</v>
      </c>
      <c r="PDP334" s="50" t="s">
        <v>610</v>
      </c>
      <c r="PDQ334" s="50" t="s">
        <v>610</v>
      </c>
      <c r="PDR334" s="50" t="s">
        <v>610</v>
      </c>
      <c r="PDS334" s="50" t="s">
        <v>610</v>
      </c>
      <c r="PDT334" s="50" t="s">
        <v>610</v>
      </c>
      <c r="PDU334" s="50" t="s">
        <v>610</v>
      </c>
      <c r="PDV334" s="50" t="s">
        <v>610</v>
      </c>
      <c r="PDW334" s="50" t="s">
        <v>610</v>
      </c>
      <c r="PDX334" s="50" t="s">
        <v>610</v>
      </c>
      <c r="PDY334" s="50" t="s">
        <v>610</v>
      </c>
      <c r="PDZ334" s="50" t="s">
        <v>610</v>
      </c>
      <c r="PEA334" s="50" t="s">
        <v>610</v>
      </c>
      <c r="PEB334" s="50" t="s">
        <v>610</v>
      </c>
      <c r="PEC334" s="50" t="s">
        <v>610</v>
      </c>
      <c r="PED334" s="50" t="s">
        <v>610</v>
      </c>
      <c r="PEE334" s="50" t="s">
        <v>610</v>
      </c>
      <c r="PEF334" s="50" t="s">
        <v>610</v>
      </c>
      <c r="PEG334" s="50" t="s">
        <v>610</v>
      </c>
      <c r="PEH334" s="50" t="s">
        <v>610</v>
      </c>
      <c r="PEI334" s="50" t="s">
        <v>610</v>
      </c>
      <c r="PEJ334" s="50" t="s">
        <v>610</v>
      </c>
      <c r="PEK334" s="50" t="s">
        <v>610</v>
      </c>
      <c r="PEL334" s="50" t="s">
        <v>610</v>
      </c>
      <c r="PEM334" s="50" t="s">
        <v>610</v>
      </c>
      <c r="PEN334" s="50" t="s">
        <v>610</v>
      </c>
      <c r="PEO334" s="50" t="s">
        <v>610</v>
      </c>
      <c r="PEP334" s="50" t="s">
        <v>610</v>
      </c>
      <c r="PEQ334" s="50" t="s">
        <v>610</v>
      </c>
      <c r="PER334" s="50" t="s">
        <v>610</v>
      </c>
      <c r="PES334" s="50" t="s">
        <v>610</v>
      </c>
      <c r="PET334" s="50" t="s">
        <v>610</v>
      </c>
      <c r="PEU334" s="50" t="s">
        <v>610</v>
      </c>
      <c r="PEV334" s="50" t="s">
        <v>610</v>
      </c>
      <c r="PEW334" s="50" t="s">
        <v>610</v>
      </c>
      <c r="PEX334" s="50" t="s">
        <v>610</v>
      </c>
      <c r="PEY334" s="50" t="s">
        <v>610</v>
      </c>
      <c r="PEZ334" s="50" t="s">
        <v>610</v>
      </c>
      <c r="PFA334" s="50" t="s">
        <v>610</v>
      </c>
      <c r="PFB334" s="50" t="s">
        <v>610</v>
      </c>
      <c r="PFC334" s="50" t="s">
        <v>610</v>
      </c>
      <c r="PFD334" s="50" t="s">
        <v>610</v>
      </c>
      <c r="PFE334" s="50" t="s">
        <v>610</v>
      </c>
      <c r="PFF334" s="50" t="s">
        <v>610</v>
      </c>
      <c r="PFG334" s="50" t="s">
        <v>610</v>
      </c>
      <c r="PFH334" s="50" t="s">
        <v>610</v>
      </c>
      <c r="PFI334" s="50" t="s">
        <v>610</v>
      </c>
      <c r="PFJ334" s="50" t="s">
        <v>610</v>
      </c>
      <c r="PFK334" s="50" t="s">
        <v>610</v>
      </c>
      <c r="PFL334" s="50" t="s">
        <v>610</v>
      </c>
      <c r="PFM334" s="50" t="s">
        <v>610</v>
      </c>
      <c r="PFN334" s="50" t="s">
        <v>610</v>
      </c>
      <c r="PFO334" s="50" t="s">
        <v>610</v>
      </c>
      <c r="PFP334" s="50" t="s">
        <v>610</v>
      </c>
      <c r="PFQ334" s="50" t="s">
        <v>610</v>
      </c>
      <c r="PFR334" s="50" t="s">
        <v>610</v>
      </c>
      <c r="PFS334" s="50" t="s">
        <v>610</v>
      </c>
      <c r="PFT334" s="50" t="s">
        <v>610</v>
      </c>
      <c r="PFU334" s="50" t="s">
        <v>610</v>
      </c>
      <c r="PFV334" s="50" t="s">
        <v>610</v>
      </c>
      <c r="PFW334" s="50" t="s">
        <v>610</v>
      </c>
      <c r="PFX334" s="50" t="s">
        <v>610</v>
      </c>
      <c r="PFY334" s="50" t="s">
        <v>610</v>
      </c>
      <c r="PFZ334" s="50" t="s">
        <v>610</v>
      </c>
      <c r="PGA334" s="50" t="s">
        <v>610</v>
      </c>
      <c r="PGB334" s="50" t="s">
        <v>610</v>
      </c>
      <c r="PGC334" s="50" t="s">
        <v>610</v>
      </c>
      <c r="PGD334" s="50" t="s">
        <v>610</v>
      </c>
      <c r="PGE334" s="50" t="s">
        <v>610</v>
      </c>
      <c r="PGF334" s="50" t="s">
        <v>610</v>
      </c>
      <c r="PGG334" s="50" t="s">
        <v>610</v>
      </c>
      <c r="PGH334" s="50" t="s">
        <v>610</v>
      </c>
      <c r="PGI334" s="50" t="s">
        <v>610</v>
      </c>
      <c r="PGJ334" s="50" t="s">
        <v>610</v>
      </c>
      <c r="PGK334" s="50" t="s">
        <v>610</v>
      </c>
      <c r="PGL334" s="50" t="s">
        <v>610</v>
      </c>
      <c r="PGM334" s="50" t="s">
        <v>610</v>
      </c>
      <c r="PGN334" s="50" t="s">
        <v>610</v>
      </c>
      <c r="PGO334" s="50" t="s">
        <v>610</v>
      </c>
      <c r="PGP334" s="50" t="s">
        <v>610</v>
      </c>
      <c r="PGQ334" s="50" t="s">
        <v>610</v>
      </c>
      <c r="PGR334" s="50" t="s">
        <v>610</v>
      </c>
      <c r="PGS334" s="50" t="s">
        <v>610</v>
      </c>
      <c r="PGT334" s="50" t="s">
        <v>610</v>
      </c>
      <c r="PGU334" s="50" t="s">
        <v>610</v>
      </c>
      <c r="PGV334" s="50" t="s">
        <v>610</v>
      </c>
      <c r="PGW334" s="50" t="s">
        <v>610</v>
      </c>
      <c r="PGX334" s="50" t="s">
        <v>610</v>
      </c>
      <c r="PGY334" s="50" t="s">
        <v>610</v>
      </c>
      <c r="PGZ334" s="50" t="s">
        <v>610</v>
      </c>
      <c r="PHA334" s="50" t="s">
        <v>610</v>
      </c>
      <c r="PHB334" s="50" t="s">
        <v>610</v>
      </c>
      <c r="PHC334" s="50" t="s">
        <v>610</v>
      </c>
      <c r="PHD334" s="50" t="s">
        <v>610</v>
      </c>
      <c r="PHE334" s="50" t="s">
        <v>610</v>
      </c>
      <c r="PHF334" s="50" t="s">
        <v>610</v>
      </c>
      <c r="PHG334" s="50" t="s">
        <v>610</v>
      </c>
      <c r="PHH334" s="50" t="s">
        <v>610</v>
      </c>
      <c r="PHI334" s="50" t="s">
        <v>610</v>
      </c>
      <c r="PHJ334" s="50" t="s">
        <v>610</v>
      </c>
      <c r="PHK334" s="50" t="s">
        <v>610</v>
      </c>
      <c r="PHL334" s="50" t="s">
        <v>610</v>
      </c>
      <c r="PHM334" s="50" t="s">
        <v>610</v>
      </c>
      <c r="PHN334" s="50" t="s">
        <v>610</v>
      </c>
      <c r="PHO334" s="50" t="s">
        <v>610</v>
      </c>
      <c r="PHP334" s="50" t="s">
        <v>610</v>
      </c>
      <c r="PHQ334" s="50" t="s">
        <v>610</v>
      </c>
      <c r="PHR334" s="50" t="s">
        <v>610</v>
      </c>
      <c r="PHS334" s="50" t="s">
        <v>610</v>
      </c>
      <c r="PHT334" s="50" t="s">
        <v>610</v>
      </c>
      <c r="PHU334" s="50" t="s">
        <v>610</v>
      </c>
      <c r="PHV334" s="50" t="s">
        <v>610</v>
      </c>
      <c r="PHW334" s="50" t="s">
        <v>610</v>
      </c>
      <c r="PHX334" s="50" t="s">
        <v>610</v>
      </c>
      <c r="PHY334" s="50" t="s">
        <v>610</v>
      </c>
      <c r="PHZ334" s="50" t="s">
        <v>610</v>
      </c>
      <c r="PIA334" s="50" t="s">
        <v>610</v>
      </c>
      <c r="PIB334" s="50" t="s">
        <v>610</v>
      </c>
      <c r="PIC334" s="50" t="s">
        <v>610</v>
      </c>
      <c r="PID334" s="50" t="s">
        <v>610</v>
      </c>
      <c r="PIE334" s="50" t="s">
        <v>610</v>
      </c>
      <c r="PIF334" s="50" t="s">
        <v>610</v>
      </c>
      <c r="PIG334" s="50" t="s">
        <v>610</v>
      </c>
      <c r="PIH334" s="50" t="s">
        <v>610</v>
      </c>
      <c r="PII334" s="50" t="s">
        <v>610</v>
      </c>
      <c r="PIJ334" s="50" t="s">
        <v>610</v>
      </c>
      <c r="PIK334" s="50" t="s">
        <v>610</v>
      </c>
      <c r="PIL334" s="50" t="s">
        <v>610</v>
      </c>
      <c r="PIM334" s="50" t="s">
        <v>610</v>
      </c>
      <c r="PIN334" s="50" t="s">
        <v>610</v>
      </c>
      <c r="PIO334" s="50" t="s">
        <v>610</v>
      </c>
      <c r="PIP334" s="50" t="s">
        <v>610</v>
      </c>
      <c r="PIQ334" s="50" t="s">
        <v>610</v>
      </c>
      <c r="PIR334" s="50" t="s">
        <v>610</v>
      </c>
      <c r="PIS334" s="50" t="s">
        <v>610</v>
      </c>
      <c r="PIT334" s="50" t="s">
        <v>610</v>
      </c>
      <c r="PIU334" s="50" t="s">
        <v>610</v>
      </c>
      <c r="PIV334" s="50" t="s">
        <v>610</v>
      </c>
      <c r="PIW334" s="50" t="s">
        <v>610</v>
      </c>
      <c r="PIX334" s="50" t="s">
        <v>610</v>
      </c>
      <c r="PIY334" s="50" t="s">
        <v>610</v>
      </c>
      <c r="PIZ334" s="50" t="s">
        <v>610</v>
      </c>
      <c r="PJA334" s="50" t="s">
        <v>610</v>
      </c>
      <c r="PJB334" s="50" t="s">
        <v>610</v>
      </c>
      <c r="PJC334" s="50" t="s">
        <v>610</v>
      </c>
      <c r="PJD334" s="50" t="s">
        <v>610</v>
      </c>
      <c r="PJE334" s="50" t="s">
        <v>610</v>
      </c>
      <c r="PJF334" s="50" t="s">
        <v>610</v>
      </c>
      <c r="PJG334" s="50" t="s">
        <v>610</v>
      </c>
      <c r="PJH334" s="50" t="s">
        <v>610</v>
      </c>
      <c r="PJI334" s="50" t="s">
        <v>610</v>
      </c>
      <c r="PJJ334" s="50" t="s">
        <v>610</v>
      </c>
      <c r="PJK334" s="50" t="s">
        <v>610</v>
      </c>
      <c r="PJL334" s="50" t="s">
        <v>610</v>
      </c>
      <c r="PJM334" s="50" t="s">
        <v>610</v>
      </c>
      <c r="PJN334" s="50" t="s">
        <v>610</v>
      </c>
      <c r="PJO334" s="50" t="s">
        <v>610</v>
      </c>
      <c r="PJP334" s="50" t="s">
        <v>610</v>
      </c>
      <c r="PJQ334" s="50" t="s">
        <v>610</v>
      </c>
      <c r="PJR334" s="50" t="s">
        <v>610</v>
      </c>
      <c r="PJS334" s="50" t="s">
        <v>610</v>
      </c>
      <c r="PJT334" s="50" t="s">
        <v>610</v>
      </c>
      <c r="PJU334" s="50" t="s">
        <v>610</v>
      </c>
      <c r="PJV334" s="50" t="s">
        <v>610</v>
      </c>
      <c r="PJW334" s="50" t="s">
        <v>610</v>
      </c>
      <c r="PJX334" s="50" t="s">
        <v>610</v>
      </c>
      <c r="PJY334" s="50" t="s">
        <v>610</v>
      </c>
      <c r="PJZ334" s="50" t="s">
        <v>610</v>
      </c>
      <c r="PKA334" s="50" t="s">
        <v>610</v>
      </c>
      <c r="PKB334" s="50" t="s">
        <v>610</v>
      </c>
      <c r="PKC334" s="50" t="s">
        <v>610</v>
      </c>
      <c r="PKD334" s="50" t="s">
        <v>610</v>
      </c>
      <c r="PKE334" s="50" t="s">
        <v>610</v>
      </c>
      <c r="PKF334" s="50" t="s">
        <v>610</v>
      </c>
      <c r="PKG334" s="50" t="s">
        <v>610</v>
      </c>
      <c r="PKH334" s="50" t="s">
        <v>610</v>
      </c>
      <c r="PKI334" s="50" t="s">
        <v>610</v>
      </c>
      <c r="PKJ334" s="50" t="s">
        <v>610</v>
      </c>
      <c r="PKK334" s="50" t="s">
        <v>610</v>
      </c>
      <c r="PKL334" s="50" t="s">
        <v>610</v>
      </c>
      <c r="PKM334" s="50" t="s">
        <v>610</v>
      </c>
      <c r="PKN334" s="50" t="s">
        <v>610</v>
      </c>
      <c r="PKO334" s="50" t="s">
        <v>610</v>
      </c>
      <c r="PKP334" s="50" t="s">
        <v>610</v>
      </c>
      <c r="PKQ334" s="50" t="s">
        <v>610</v>
      </c>
      <c r="PKR334" s="50" t="s">
        <v>610</v>
      </c>
      <c r="PKS334" s="50" t="s">
        <v>610</v>
      </c>
      <c r="PKT334" s="50" t="s">
        <v>610</v>
      </c>
      <c r="PKU334" s="50" t="s">
        <v>610</v>
      </c>
      <c r="PKV334" s="50" t="s">
        <v>610</v>
      </c>
      <c r="PKW334" s="50" t="s">
        <v>610</v>
      </c>
      <c r="PKX334" s="50" t="s">
        <v>610</v>
      </c>
      <c r="PKY334" s="50" t="s">
        <v>610</v>
      </c>
      <c r="PKZ334" s="50" t="s">
        <v>610</v>
      </c>
      <c r="PLA334" s="50" t="s">
        <v>610</v>
      </c>
      <c r="PLB334" s="50" t="s">
        <v>610</v>
      </c>
      <c r="PLC334" s="50" t="s">
        <v>610</v>
      </c>
      <c r="PLD334" s="50" t="s">
        <v>610</v>
      </c>
      <c r="PLE334" s="50" t="s">
        <v>610</v>
      </c>
      <c r="PLF334" s="50" t="s">
        <v>610</v>
      </c>
      <c r="PLG334" s="50" t="s">
        <v>610</v>
      </c>
      <c r="PLH334" s="50" t="s">
        <v>610</v>
      </c>
      <c r="PLI334" s="50" t="s">
        <v>610</v>
      </c>
      <c r="PLJ334" s="50" t="s">
        <v>610</v>
      </c>
      <c r="PLK334" s="50" t="s">
        <v>610</v>
      </c>
      <c r="PLL334" s="50" t="s">
        <v>610</v>
      </c>
      <c r="PLM334" s="50" t="s">
        <v>610</v>
      </c>
      <c r="PLN334" s="50" t="s">
        <v>610</v>
      </c>
      <c r="PLO334" s="50" t="s">
        <v>610</v>
      </c>
      <c r="PLP334" s="50" t="s">
        <v>610</v>
      </c>
      <c r="PLQ334" s="50" t="s">
        <v>610</v>
      </c>
      <c r="PLR334" s="50" t="s">
        <v>610</v>
      </c>
      <c r="PLS334" s="50" t="s">
        <v>610</v>
      </c>
      <c r="PLT334" s="50" t="s">
        <v>610</v>
      </c>
      <c r="PLU334" s="50" t="s">
        <v>610</v>
      </c>
      <c r="PLV334" s="50" t="s">
        <v>610</v>
      </c>
      <c r="PLW334" s="50" t="s">
        <v>610</v>
      </c>
      <c r="PLX334" s="50" t="s">
        <v>610</v>
      </c>
      <c r="PLY334" s="50" t="s">
        <v>610</v>
      </c>
      <c r="PLZ334" s="50" t="s">
        <v>610</v>
      </c>
      <c r="PMA334" s="50" t="s">
        <v>610</v>
      </c>
      <c r="PMB334" s="50" t="s">
        <v>610</v>
      </c>
      <c r="PMC334" s="50" t="s">
        <v>610</v>
      </c>
      <c r="PMD334" s="50" t="s">
        <v>610</v>
      </c>
      <c r="PME334" s="50" t="s">
        <v>610</v>
      </c>
      <c r="PMF334" s="50" t="s">
        <v>610</v>
      </c>
      <c r="PMG334" s="50" t="s">
        <v>610</v>
      </c>
      <c r="PMH334" s="50" t="s">
        <v>610</v>
      </c>
      <c r="PMI334" s="50" t="s">
        <v>610</v>
      </c>
      <c r="PMJ334" s="50" t="s">
        <v>610</v>
      </c>
      <c r="PMK334" s="50" t="s">
        <v>610</v>
      </c>
      <c r="PML334" s="50" t="s">
        <v>610</v>
      </c>
      <c r="PMM334" s="50" t="s">
        <v>610</v>
      </c>
      <c r="PMN334" s="50" t="s">
        <v>610</v>
      </c>
      <c r="PMO334" s="50" t="s">
        <v>610</v>
      </c>
      <c r="PMP334" s="50" t="s">
        <v>610</v>
      </c>
      <c r="PMQ334" s="50" t="s">
        <v>610</v>
      </c>
      <c r="PMR334" s="50" t="s">
        <v>610</v>
      </c>
      <c r="PMS334" s="50" t="s">
        <v>610</v>
      </c>
      <c r="PMT334" s="50" t="s">
        <v>610</v>
      </c>
      <c r="PMU334" s="50" t="s">
        <v>610</v>
      </c>
      <c r="PMV334" s="50" t="s">
        <v>610</v>
      </c>
      <c r="PMW334" s="50" t="s">
        <v>610</v>
      </c>
      <c r="PMX334" s="50" t="s">
        <v>610</v>
      </c>
      <c r="PMY334" s="50" t="s">
        <v>610</v>
      </c>
      <c r="PMZ334" s="50" t="s">
        <v>610</v>
      </c>
      <c r="PNA334" s="50" t="s">
        <v>610</v>
      </c>
      <c r="PNB334" s="50" t="s">
        <v>610</v>
      </c>
      <c r="PNC334" s="50" t="s">
        <v>610</v>
      </c>
      <c r="PND334" s="50" t="s">
        <v>610</v>
      </c>
      <c r="PNE334" s="50" t="s">
        <v>610</v>
      </c>
      <c r="PNF334" s="50" t="s">
        <v>610</v>
      </c>
      <c r="PNG334" s="50" t="s">
        <v>610</v>
      </c>
      <c r="PNH334" s="50" t="s">
        <v>610</v>
      </c>
      <c r="PNI334" s="50" t="s">
        <v>610</v>
      </c>
      <c r="PNJ334" s="50" t="s">
        <v>610</v>
      </c>
      <c r="PNK334" s="50" t="s">
        <v>610</v>
      </c>
      <c r="PNL334" s="50" t="s">
        <v>610</v>
      </c>
      <c r="PNM334" s="50" t="s">
        <v>610</v>
      </c>
      <c r="PNN334" s="50" t="s">
        <v>610</v>
      </c>
      <c r="PNO334" s="50" t="s">
        <v>610</v>
      </c>
      <c r="PNP334" s="50" t="s">
        <v>610</v>
      </c>
      <c r="PNQ334" s="50" t="s">
        <v>610</v>
      </c>
      <c r="PNR334" s="50" t="s">
        <v>610</v>
      </c>
      <c r="PNS334" s="50" t="s">
        <v>610</v>
      </c>
      <c r="PNT334" s="50" t="s">
        <v>610</v>
      </c>
      <c r="PNU334" s="50" t="s">
        <v>610</v>
      </c>
      <c r="PNV334" s="50" t="s">
        <v>610</v>
      </c>
      <c r="PNW334" s="50" t="s">
        <v>610</v>
      </c>
      <c r="PNX334" s="50" t="s">
        <v>610</v>
      </c>
      <c r="PNY334" s="50" t="s">
        <v>610</v>
      </c>
      <c r="PNZ334" s="50" t="s">
        <v>610</v>
      </c>
      <c r="POA334" s="50" t="s">
        <v>610</v>
      </c>
      <c r="POB334" s="50" t="s">
        <v>610</v>
      </c>
      <c r="POC334" s="50" t="s">
        <v>610</v>
      </c>
      <c r="POD334" s="50" t="s">
        <v>610</v>
      </c>
      <c r="POE334" s="50" t="s">
        <v>610</v>
      </c>
      <c r="POF334" s="50" t="s">
        <v>610</v>
      </c>
      <c r="POG334" s="50" t="s">
        <v>610</v>
      </c>
      <c r="POH334" s="50" t="s">
        <v>610</v>
      </c>
      <c r="POI334" s="50" t="s">
        <v>610</v>
      </c>
      <c r="POJ334" s="50" t="s">
        <v>610</v>
      </c>
      <c r="POK334" s="50" t="s">
        <v>610</v>
      </c>
      <c r="POL334" s="50" t="s">
        <v>610</v>
      </c>
      <c r="POM334" s="50" t="s">
        <v>610</v>
      </c>
      <c r="PON334" s="50" t="s">
        <v>610</v>
      </c>
      <c r="POO334" s="50" t="s">
        <v>610</v>
      </c>
      <c r="POP334" s="50" t="s">
        <v>610</v>
      </c>
      <c r="POQ334" s="50" t="s">
        <v>610</v>
      </c>
      <c r="POR334" s="50" t="s">
        <v>610</v>
      </c>
      <c r="POS334" s="50" t="s">
        <v>610</v>
      </c>
      <c r="POT334" s="50" t="s">
        <v>610</v>
      </c>
      <c r="POU334" s="50" t="s">
        <v>610</v>
      </c>
      <c r="POV334" s="50" t="s">
        <v>610</v>
      </c>
      <c r="POW334" s="50" t="s">
        <v>610</v>
      </c>
      <c r="POX334" s="50" t="s">
        <v>610</v>
      </c>
      <c r="POY334" s="50" t="s">
        <v>610</v>
      </c>
      <c r="POZ334" s="50" t="s">
        <v>610</v>
      </c>
      <c r="PPA334" s="50" t="s">
        <v>610</v>
      </c>
      <c r="PPB334" s="50" t="s">
        <v>610</v>
      </c>
      <c r="PPC334" s="50" t="s">
        <v>610</v>
      </c>
      <c r="PPD334" s="50" t="s">
        <v>610</v>
      </c>
      <c r="PPE334" s="50" t="s">
        <v>610</v>
      </c>
      <c r="PPF334" s="50" t="s">
        <v>610</v>
      </c>
      <c r="PPG334" s="50" t="s">
        <v>610</v>
      </c>
      <c r="PPH334" s="50" t="s">
        <v>610</v>
      </c>
      <c r="PPI334" s="50" t="s">
        <v>610</v>
      </c>
      <c r="PPJ334" s="50" t="s">
        <v>610</v>
      </c>
      <c r="PPK334" s="50" t="s">
        <v>610</v>
      </c>
      <c r="PPL334" s="50" t="s">
        <v>610</v>
      </c>
      <c r="PPM334" s="50" t="s">
        <v>610</v>
      </c>
      <c r="PPN334" s="50" t="s">
        <v>610</v>
      </c>
      <c r="PPO334" s="50" t="s">
        <v>610</v>
      </c>
      <c r="PPP334" s="50" t="s">
        <v>610</v>
      </c>
      <c r="PPQ334" s="50" t="s">
        <v>610</v>
      </c>
      <c r="PPR334" s="50" t="s">
        <v>610</v>
      </c>
      <c r="PPS334" s="50" t="s">
        <v>610</v>
      </c>
      <c r="PPT334" s="50" t="s">
        <v>610</v>
      </c>
      <c r="PPU334" s="50" t="s">
        <v>610</v>
      </c>
      <c r="PPV334" s="50" t="s">
        <v>610</v>
      </c>
      <c r="PPW334" s="50" t="s">
        <v>610</v>
      </c>
      <c r="PPX334" s="50" t="s">
        <v>610</v>
      </c>
      <c r="PPY334" s="50" t="s">
        <v>610</v>
      </c>
      <c r="PPZ334" s="50" t="s">
        <v>610</v>
      </c>
      <c r="PQA334" s="50" t="s">
        <v>610</v>
      </c>
      <c r="PQB334" s="50" t="s">
        <v>610</v>
      </c>
      <c r="PQC334" s="50" t="s">
        <v>610</v>
      </c>
      <c r="PQD334" s="50" t="s">
        <v>610</v>
      </c>
      <c r="PQE334" s="50" t="s">
        <v>610</v>
      </c>
      <c r="PQF334" s="50" t="s">
        <v>610</v>
      </c>
      <c r="PQG334" s="50" t="s">
        <v>610</v>
      </c>
      <c r="PQH334" s="50" t="s">
        <v>610</v>
      </c>
      <c r="PQI334" s="50" t="s">
        <v>610</v>
      </c>
      <c r="PQJ334" s="50" t="s">
        <v>610</v>
      </c>
      <c r="PQK334" s="50" t="s">
        <v>610</v>
      </c>
      <c r="PQL334" s="50" t="s">
        <v>610</v>
      </c>
      <c r="PQM334" s="50" t="s">
        <v>610</v>
      </c>
      <c r="PQN334" s="50" t="s">
        <v>610</v>
      </c>
      <c r="PQO334" s="50" t="s">
        <v>610</v>
      </c>
      <c r="PQP334" s="50" t="s">
        <v>610</v>
      </c>
      <c r="PQQ334" s="50" t="s">
        <v>610</v>
      </c>
      <c r="PQR334" s="50" t="s">
        <v>610</v>
      </c>
      <c r="PQS334" s="50" t="s">
        <v>610</v>
      </c>
      <c r="PQT334" s="50" t="s">
        <v>610</v>
      </c>
      <c r="PQU334" s="50" t="s">
        <v>610</v>
      </c>
      <c r="PQV334" s="50" t="s">
        <v>610</v>
      </c>
      <c r="PQW334" s="50" t="s">
        <v>610</v>
      </c>
      <c r="PQX334" s="50" t="s">
        <v>610</v>
      </c>
      <c r="PQY334" s="50" t="s">
        <v>610</v>
      </c>
      <c r="PQZ334" s="50" t="s">
        <v>610</v>
      </c>
      <c r="PRA334" s="50" t="s">
        <v>610</v>
      </c>
      <c r="PRB334" s="50" t="s">
        <v>610</v>
      </c>
      <c r="PRC334" s="50" t="s">
        <v>610</v>
      </c>
      <c r="PRD334" s="50" t="s">
        <v>610</v>
      </c>
      <c r="PRE334" s="50" t="s">
        <v>610</v>
      </c>
      <c r="PRF334" s="50" t="s">
        <v>610</v>
      </c>
      <c r="PRG334" s="50" t="s">
        <v>610</v>
      </c>
      <c r="PRH334" s="50" t="s">
        <v>610</v>
      </c>
      <c r="PRI334" s="50" t="s">
        <v>610</v>
      </c>
      <c r="PRJ334" s="50" t="s">
        <v>610</v>
      </c>
      <c r="PRK334" s="50" t="s">
        <v>610</v>
      </c>
      <c r="PRL334" s="50" t="s">
        <v>610</v>
      </c>
      <c r="PRM334" s="50" t="s">
        <v>610</v>
      </c>
      <c r="PRN334" s="50" t="s">
        <v>610</v>
      </c>
      <c r="PRO334" s="50" t="s">
        <v>610</v>
      </c>
      <c r="PRP334" s="50" t="s">
        <v>610</v>
      </c>
      <c r="PRQ334" s="50" t="s">
        <v>610</v>
      </c>
      <c r="PRR334" s="50" t="s">
        <v>610</v>
      </c>
      <c r="PRS334" s="50" t="s">
        <v>610</v>
      </c>
      <c r="PRT334" s="50" t="s">
        <v>610</v>
      </c>
      <c r="PRU334" s="50" t="s">
        <v>610</v>
      </c>
      <c r="PRV334" s="50" t="s">
        <v>610</v>
      </c>
      <c r="PRW334" s="50" t="s">
        <v>610</v>
      </c>
      <c r="PRX334" s="50" t="s">
        <v>610</v>
      </c>
      <c r="PRY334" s="50" t="s">
        <v>610</v>
      </c>
      <c r="PRZ334" s="50" t="s">
        <v>610</v>
      </c>
      <c r="PSA334" s="50" t="s">
        <v>610</v>
      </c>
      <c r="PSB334" s="50" t="s">
        <v>610</v>
      </c>
      <c r="PSC334" s="50" t="s">
        <v>610</v>
      </c>
      <c r="PSD334" s="50" t="s">
        <v>610</v>
      </c>
      <c r="PSE334" s="50" t="s">
        <v>610</v>
      </c>
      <c r="PSF334" s="50" t="s">
        <v>610</v>
      </c>
      <c r="PSG334" s="50" t="s">
        <v>610</v>
      </c>
      <c r="PSH334" s="50" t="s">
        <v>610</v>
      </c>
      <c r="PSI334" s="50" t="s">
        <v>610</v>
      </c>
      <c r="PSJ334" s="50" t="s">
        <v>610</v>
      </c>
      <c r="PSK334" s="50" t="s">
        <v>610</v>
      </c>
      <c r="PSL334" s="50" t="s">
        <v>610</v>
      </c>
      <c r="PSM334" s="50" t="s">
        <v>610</v>
      </c>
      <c r="PSN334" s="50" t="s">
        <v>610</v>
      </c>
      <c r="PSO334" s="50" t="s">
        <v>610</v>
      </c>
      <c r="PSP334" s="50" t="s">
        <v>610</v>
      </c>
      <c r="PSQ334" s="50" t="s">
        <v>610</v>
      </c>
      <c r="PSR334" s="50" t="s">
        <v>610</v>
      </c>
      <c r="PSS334" s="50" t="s">
        <v>610</v>
      </c>
      <c r="PST334" s="50" t="s">
        <v>610</v>
      </c>
      <c r="PSU334" s="50" t="s">
        <v>610</v>
      </c>
      <c r="PSV334" s="50" t="s">
        <v>610</v>
      </c>
      <c r="PSW334" s="50" t="s">
        <v>610</v>
      </c>
      <c r="PSX334" s="50" t="s">
        <v>610</v>
      </c>
      <c r="PSY334" s="50" t="s">
        <v>610</v>
      </c>
      <c r="PSZ334" s="50" t="s">
        <v>610</v>
      </c>
      <c r="PTA334" s="50" t="s">
        <v>610</v>
      </c>
      <c r="PTB334" s="50" t="s">
        <v>610</v>
      </c>
      <c r="PTC334" s="50" t="s">
        <v>610</v>
      </c>
      <c r="PTD334" s="50" t="s">
        <v>610</v>
      </c>
      <c r="PTE334" s="50" t="s">
        <v>610</v>
      </c>
      <c r="PTF334" s="50" t="s">
        <v>610</v>
      </c>
      <c r="PTG334" s="50" t="s">
        <v>610</v>
      </c>
      <c r="PTH334" s="50" t="s">
        <v>610</v>
      </c>
      <c r="PTI334" s="50" t="s">
        <v>610</v>
      </c>
      <c r="PTJ334" s="50" t="s">
        <v>610</v>
      </c>
      <c r="PTK334" s="50" t="s">
        <v>610</v>
      </c>
      <c r="PTL334" s="50" t="s">
        <v>610</v>
      </c>
      <c r="PTM334" s="50" t="s">
        <v>610</v>
      </c>
      <c r="PTN334" s="50" t="s">
        <v>610</v>
      </c>
      <c r="PTO334" s="50" t="s">
        <v>610</v>
      </c>
      <c r="PTP334" s="50" t="s">
        <v>610</v>
      </c>
      <c r="PTQ334" s="50" t="s">
        <v>610</v>
      </c>
      <c r="PTR334" s="50" t="s">
        <v>610</v>
      </c>
      <c r="PTS334" s="50" t="s">
        <v>610</v>
      </c>
      <c r="PTT334" s="50" t="s">
        <v>610</v>
      </c>
      <c r="PTU334" s="50" t="s">
        <v>610</v>
      </c>
      <c r="PTV334" s="50" t="s">
        <v>610</v>
      </c>
      <c r="PTW334" s="50" t="s">
        <v>610</v>
      </c>
      <c r="PTX334" s="50" t="s">
        <v>610</v>
      </c>
      <c r="PTY334" s="50" t="s">
        <v>610</v>
      </c>
      <c r="PTZ334" s="50" t="s">
        <v>610</v>
      </c>
      <c r="PUA334" s="50" t="s">
        <v>610</v>
      </c>
      <c r="PUB334" s="50" t="s">
        <v>610</v>
      </c>
      <c r="PUC334" s="50" t="s">
        <v>610</v>
      </c>
      <c r="PUD334" s="50" t="s">
        <v>610</v>
      </c>
      <c r="PUE334" s="50" t="s">
        <v>610</v>
      </c>
      <c r="PUF334" s="50" t="s">
        <v>610</v>
      </c>
      <c r="PUG334" s="50" t="s">
        <v>610</v>
      </c>
      <c r="PUH334" s="50" t="s">
        <v>610</v>
      </c>
      <c r="PUI334" s="50" t="s">
        <v>610</v>
      </c>
      <c r="PUJ334" s="50" t="s">
        <v>610</v>
      </c>
      <c r="PUK334" s="50" t="s">
        <v>610</v>
      </c>
      <c r="PUL334" s="50" t="s">
        <v>610</v>
      </c>
      <c r="PUM334" s="50" t="s">
        <v>610</v>
      </c>
      <c r="PUN334" s="50" t="s">
        <v>610</v>
      </c>
      <c r="PUO334" s="50" t="s">
        <v>610</v>
      </c>
      <c r="PUP334" s="50" t="s">
        <v>610</v>
      </c>
      <c r="PUQ334" s="50" t="s">
        <v>610</v>
      </c>
      <c r="PUR334" s="50" t="s">
        <v>610</v>
      </c>
      <c r="PUS334" s="50" t="s">
        <v>610</v>
      </c>
      <c r="PUT334" s="50" t="s">
        <v>610</v>
      </c>
      <c r="PUU334" s="50" t="s">
        <v>610</v>
      </c>
      <c r="PUV334" s="50" t="s">
        <v>610</v>
      </c>
      <c r="PUW334" s="50" t="s">
        <v>610</v>
      </c>
      <c r="PUX334" s="50" t="s">
        <v>610</v>
      </c>
      <c r="PUY334" s="50" t="s">
        <v>610</v>
      </c>
      <c r="PUZ334" s="50" t="s">
        <v>610</v>
      </c>
      <c r="PVA334" s="50" t="s">
        <v>610</v>
      </c>
      <c r="PVB334" s="50" t="s">
        <v>610</v>
      </c>
      <c r="PVC334" s="50" t="s">
        <v>610</v>
      </c>
      <c r="PVD334" s="50" t="s">
        <v>610</v>
      </c>
      <c r="PVE334" s="50" t="s">
        <v>610</v>
      </c>
      <c r="PVF334" s="50" t="s">
        <v>610</v>
      </c>
      <c r="PVG334" s="50" t="s">
        <v>610</v>
      </c>
      <c r="PVH334" s="50" t="s">
        <v>610</v>
      </c>
      <c r="PVI334" s="50" t="s">
        <v>610</v>
      </c>
      <c r="PVJ334" s="50" t="s">
        <v>610</v>
      </c>
      <c r="PVK334" s="50" t="s">
        <v>610</v>
      </c>
      <c r="PVL334" s="50" t="s">
        <v>610</v>
      </c>
      <c r="PVM334" s="50" t="s">
        <v>610</v>
      </c>
      <c r="PVN334" s="50" t="s">
        <v>610</v>
      </c>
      <c r="PVO334" s="50" t="s">
        <v>610</v>
      </c>
      <c r="PVP334" s="50" t="s">
        <v>610</v>
      </c>
      <c r="PVQ334" s="50" t="s">
        <v>610</v>
      </c>
      <c r="PVR334" s="50" t="s">
        <v>610</v>
      </c>
      <c r="PVS334" s="50" t="s">
        <v>610</v>
      </c>
      <c r="PVT334" s="50" t="s">
        <v>610</v>
      </c>
      <c r="PVU334" s="50" t="s">
        <v>610</v>
      </c>
      <c r="PVV334" s="50" t="s">
        <v>610</v>
      </c>
      <c r="PVW334" s="50" t="s">
        <v>610</v>
      </c>
      <c r="PVX334" s="50" t="s">
        <v>610</v>
      </c>
      <c r="PVY334" s="50" t="s">
        <v>610</v>
      </c>
      <c r="PVZ334" s="50" t="s">
        <v>610</v>
      </c>
      <c r="PWA334" s="50" t="s">
        <v>610</v>
      </c>
      <c r="PWB334" s="50" t="s">
        <v>610</v>
      </c>
      <c r="PWC334" s="50" t="s">
        <v>610</v>
      </c>
      <c r="PWD334" s="50" t="s">
        <v>610</v>
      </c>
      <c r="PWE334" s="50" t="s">
        <v>610</v>
      </c>
      <c r="PWF334" s="50" t="s">
        <v>610</v>
      </c>
      <c r="PWG334" s="50" t="s">
        <v>610</v>
      </c>
      <c r="PWH334" s="50" t="s">
        <v>610</v>
      </c>
      <c r="PWI334" s="50" t="s">
        <v>610</v>
      </c>
      <c r="PWJ334" s="50" t="s">
        <v>610</v>
      </c>
      <c r="PWK334" s="50" t="s">
        <v>610</v>
      </c>
      <c r="PWL334" s="50" t="s">
        <v>610</v>
      </c>
      <c r="PWM334" s="50" t="s">
        <v>610</v>
      </c>
      <c r="PWN334" s="50" t="s">
        <v>610</v>
      </c>
      <c r="PWO334" s="50" t="s">
        <v>610</v>
      </c>
      <c r="PWP334" s="50" t="s">
        <v>610</v>
      </c>
      <c r="PWQ334" s="50" t="s">
        <v>610</v>
      </c>
      <c r="PWR334" s="50" t="s">
        <v>610</v>
      </c>
      <c r="PWS334" s="50" t="s">
        <v>610</v>
      </c>
      <c r="PWT334" s="50" t="s">
        <v>610</v>
      </c>
      <c r="PWU334" s="50" t="s">
        <v>610</v>
      </c>
      <c r="PWV334" s="50" t="s">
        <v>610</v>
      </c>
      <c r="PWW334" s="50" t="s">
        <v>610</v>
      </c>
      <c r="PWX334" s="50" t="s">
        <v>610</v>
      </c>
      <c r="PWY334" s="50" t="s">
        <v>610</v>
      </c>
      <c r="PWZ334" s="50" t="s">
        <v>610</v>
      </c>
      <c r="PXA334" s="50" t="s">
        <v>610</v>
      </c>
      <c r="PXB334" s="50" t="s">
        <v>610</v>
      </c>
      <c r="PXC334" s="50" t="s">
        <v>610</v>
      </c>
      <c r="PXD334" s="50" t="s">
        <v>610</v>
      </c>
      <c r="PXE334" s="50" t="s">
        <v>610</v>
      </c>
      <c r="PXF334" s="50" t="s">
        <v>610</v>
      </c>
      <c r="PXG334" s="50" t="s">
        <v>610</v>
      </c>
      <c r="PXH334" s="50" t="s">
        <v>610</v>
      </c>
      <c r="PXI334" s="50" t="s">
        <v>610</v>
      </c>
      <c r="PXJ334" s="50" t="s">
        <v>610</v>
      </c>
      <c r="PXK334" s="50" t="s">
        <v>610</v>
      </c>
      <c r="PXL334" s="50" t="s">
        <v>610</v>
      </c>
      <c r="PXM334" s="50" t="s">
        <v>610</v>
      </c>
      <c r="PXN334" s="50" t="s">
        <v>610</v>
      </c>
      <c r="PXO334" s="50" t="s">
        <v>610</v>
      </c>
      <c r="PXP334" s="50" t="s">
        <v>610</v>
      </c>
      <c r="PXQ334" s="50" t="s">
        <v>610</v>
      </c>
      <c r="PXR334" s="50" t="s">
        <v>610</v>
      </c>
      <c r="PXS334" s="50" t="s">
        <v>610</v>
      </c>
      <c r="PXT334" s="50" t="s">
        <v>610</v>
      </c>
      <c r="PXU334" s="50" t="s">
        <v>610</v>
      </c>
      <c r="PXV334" s="50" t="s">
        <v>610</v>
      </c>
      <c r="PXW334" s="50" t="s">
        <v>610</v>
      </c>
      <c r="PXX334" s="50" t="s">
        <v>610</v>
      </c>
      <c r="PXY334" s="50" t="s">
        <v>610</v>
      </c>
      <c r="PXZ334" s="50" t="s">
        <v>610</v>
      </c>
      <c r="PYA334" s="50" t="s">
        <v>610</v>
      </c>
      <c r="PYB334" s="50" t="s">
        <v>610</v>
      </c>
      <c r="PYC334" s="50" t="s">
        <v>610</v>
      </c>
      <c r="PYD334" s="50" t="s">
        <v>610</v>
      </c>
      <c r="PYE334" s="50" t="s">
        <v>610</v>
      </c>
      <c r="PYF334" s="50" t="s">
        <v>610</v>
      </c>
      <c r="PYG334" s="50" t="s">
        <v>610</v>
      </c>
      <c r="PYH334" s="50" t="s">
        <v>610</v>
      </c>
      <c r="PYI334" s="50" t="s">
        <v>610</v>
      </c>
      <c r="PYJ334" s="50" t="s">
        <v>610</v>
      </c>
      <c r="PYK334" s="50" t="s">
        <v>610</v>
      </c>
      <c r="PYL334" s="50" t="s">
        <v>610</v>
      </c>
      <c r="PYM334" s="50" t="s">
        <v>610</v>
      </c>
      <c r="PYN334" s="50" t="s">
        <v>610</v>
      </c>
      <c r="PYO334" s="50" t="s">
        <v>610</v>
      </c>
      <c r="PYP334" s="50" t="s">
        <v>610</v>
      </c>
      <c r="PYQ334" s="50" t="s">
        <v>610</v>
      </c>
      <c r="PYR334" s="50" t="s">
        <v>610</v>
      </c>
      <c r="PYS334" s="50" t="s">
        <v>610</v>
      </c>
      <c r="PYT334" s="50" t="s">
        <v>610</v>
      </c>
      <c r="PYU334" s="50" t="s">
        <v>610</v>
      </c>
      <c r="PYV334" s="50" t="s">
        <v>610</v>
      </c>
      <c r="PYW334" s="50" t="s">
        <v>610</v>
      </c>
      <c r="PYX334" s="50" t="s">
        <v>610</v>
      </c>
      <c r="PYY334" s="50" t="s">
        <v>610</v>
      </c>
      <c r="PYZ334" s="50" t="s">
        <v>610</v>
      </c>
      <c r="PZA334" s="50" t="s">
        <v>610</v>
      </c>
      <c r="PZB334" s="50" t="s">
        <v>610</v>
      </c>
      <c r="PZC334" s="50" t="s">
        <v>610</v>
      </c>
      <c r="PZD334" s="50" t="s">
        <v>610</v>
      </c>
      <c r="PZE334" s="50" t="s">
        <v>610</v>
      </c>
      <c r="PZF334" s="50" t="s">
        <v>610</v>
      </c>
      <c r="PZG334" s="50" t="s">
        <v>610</v>
      </c>
      <c r="PZH334" s="50" t="s">
        <v>610</v>
      </c>
      <c r="PZI334" s="50" t="s">
        <v>610</v>
      </c>
      <c r="PZJ334" s="50" t="s">
        <v>610</v>
      </c>
      <c r="PZK334" s="50" t="s">
        <v>610</v>
      </c>
      <c r="PZL334" s="50" t="s">
        <v>610</v>
      </c>
      <c r="PZM334" s="50" t="s">
        <v>610</v>
      </c>
      <c r="PZN334" s="50" t="s">
        <v>610</v>
      </c>
      <c r="PZO334" s="50" t="s">
        <v>610</v>
      </c>
      <c r="PZP334" s="50" t="s">
        <v>610</v>
      </c>
      <c r="PZQ334" s="50" t="s">
        <v>610</v>
      </c>
      <c r="PZR334" s="50" t="s">
        <v>610</v>
      </c>
      <c r="PZS334" s="50" t="s">
        <v>610</v>
      </c>
      <c r="PZT334" s="50" t="s">
        <v>610</v>
      </c>
      <c r="PZU334" s="50" t="s">
        <v>610</v>
      </c>
      <c r="PZV334" s="50" t="s">
        <v>610</v>
      </c>
      <c r="PZW334" s="50" t="s">
        <v>610</v>
      </c>
      <c r="PZX334" s="50" t="s">
        <v>610</v>
      </c>
      <c r="PZY334" s="50" t="s">
        <v>610</v>
      </c>
      <c r="PZZ334" s="50" t="s">
        <v>610</v>
      </c>
      <c r="QAA334" s="50" t="s">
        <v>610</v>
      </c>
      <c r="QAB334" s="50" t="s">
        <v>610</v>
      </c>
      <c r="QAC334" s="50" t="s">
        <v>610</v>
      </c>
      <c r="QAD334" s="50" t="s">
        <v>610</v>
      </c>
      <c r="QAE334" s="50" t="s">
        <v>610</v>
      </c>
      <c r="QAF334" s="50" t="s">
        <v>610</v>
      </c>
      <c r="QAG334" s="50" t="s">
        <v>610</v>
      </c>
      <c r="QAH334" s="50" t="s">
        <v>610</v>
      </c>
      <c r="QAI334" s="50" t="s">
        <v>610</v>
      </c>
      <c r="QAJ334" s="50" t="s">
        <v>610</v>
      </c>
      <c r="QAK334" s="50" t="s">
        <v>610</v>
      </c>
      <c r="QAL334" s="50" t="s">
        <v>610</v>
      </c>
      <c r="QAM334" s="50" t="s">
        <v>610</v>
      </c>
      <c r="QAN334" s="50" t="s">
        <v>610</v>
      </c>
      <c r="QAO334" s="50" t="s">
        <v>610</v>
      </c>
      <c r="QAP334" s="50" t="s">
        <v>610</v>
      </c>
      <c r="QAQ334" s="50" t="s">
        <v>610</v>
      </c>
      <c r="QAR334" s="50" t="s">
        <v>610</v>
      </c>
      <c r="QAS334" s="50" t="s">
        <v>610</v>
      </c>
      <c r="QAT334" s="50" t="s">
        <v>610</v>
      </c>
      <c r="QAU334" s="50" t="s">
        <v>610</v>
      </c>
      <c r="QAV334" s="50" t="s">
        <v>610</v>
      </c>
      <c r="QAW334" s="50" t="s">
        <v>610</v>
      </c>
      <c r="QAX334" s="50" t="s">
        <v>610</v>
      </c>
      <c r="QAY334" s="50" t="s">
        <v>610</v>
      </c>
      <c r="QAZ334" s="50" t="s">
        <v>610</v>
      </c>
      <c r="QBA334" s="50" t="s">
        <v>610</v>
      </c>
      <c r="QBB334" s="50" t="s">
        <v>610</v>
      </c>
      <c r="QBC334" s="50" t="s">
        <v>610</v>
      </c>
      <c r="QBD334" s="50" t="s">
        <v>610</v>
      </c>
      <c r="QBE334" s="50" t="s">
        <v>610</v>
      </c>
      <c r="QBF334" s="50" t="s">
        <v>610</v>
      </c>
      <c r="QBG334" s="50" t="s">
        <v>610</v>
      </c>
      <c r="QBH334" s="50" t="s">
        <v>610</v>
      </c>
      <c r="QBI334" s="50" t="s">
        <v>610</v>
      </c>
      <c r="QBJ334" s="50" t="s">
        <v>610</v>
      </c>
      <c r="QBK334" s="50" t="s">
        <v>610</v>
      </c>
      <c r="QBL334" s="50" t="s">
        <v>610</v>
      </c>
      <c r="QBM334" s="50" t="s">
        <v>610</v>
      </c>
      <c r="QBN334" s="50" t="s">
        <v>610</v>
      </c>
      <c r="QBO334" s="50" t="s">
        <v>610</v>
      </c>
      <c r="QBP334" s="50" t="s">
        <v>610</v>
      </c>
      <c r="QBQ334" s="50" t="s">
        <v>610</v>
      </c>
      <c r="QBR334" s="50" t="s">
        <v>610</v>
      </c>
      <c r="QBS334" s="50" t="s">
        <v>610</v>
      </c>
      <c r="QBT334" s="50" t="s">
        <v>610</v>
      </c>
      <c r="QBU334" s="50" t="s">
        <v>610</v>
      </c>
      <c r="QBV334" s="50" t="s">
        <v>610</v>
      </c>
      <c r="QBW334" s="50" t="s">
        <v>610</v>
      </c>
      <c r="QBX334" s="50" t="s">
        <v>610</v>
      </c>
      <c r="QBY334" s="50" t="s">
        <v>610</v>
      </c>
      <c r="QBZ334" s="50" t="s">
        <v>610</v>
      </c>
      <c r="QCA334" s="50" t="s">
        <v>610</v>
      </c>
      <c r="QCB334" s="50" t="s">
        <v>610</v>
      </c>
      <c r="QCC334" s="50" t="s">
        <v>610</v>
      </c>
      <c r="QCD334" s="50" t="s">
        <v>610</v>
      </c>
      <c r="QCE334" s="50" t="s">
        <v>610</v>
      </c>
      <c r="QCF334" s="50" t="s">
        <v>610</v>
      </c>
      <c r="QCG334" s="50" t="s">
        <v>610</v>
      </c>
      <c r="QCH334" s="50" t="s">
        <v>610</v>
      </c>
      <c r="QCI334" s="50" t="s">
        <v>610</v>
      </c>
      <c r="QCJ334" s="50" t="s">
        <v>610</v>
      </c>
      <c r="QCK334" s="50" t="s">
        <v>610</v>
      </c>
      <c r="QCL334" s="50" t="s">
        <v>610</v>
      </c>
      <c r="QCM334" s="50" t="s">
        <v>610</v>
      </c>
      <c r="QCN334" s="50" t="s">
        <v>610</v>
      </c>
      <c r="QCO334" s="50" t="s">
        <v>610</v>
      </c>
      <c r="QCP334" s="50" t="s">
        <v>610</v>
      </c>
      <c r="QCQ334" s="50" t="s">
        <v>610</v>
      </c>
      <c r="QCR334" s="50" t="s">
        <v>610</v>
      </c>
      <c r="QCS334" s="50" t="s">
        <v>610</v>
      </c>
      <c r="QCT334" s="50" t="s">
        <v>610</v>
      </c>
      <c r="QCU334" s="50" t="s">
        <v>610</v>
      </c>
      <c r="QCV334" s="50" t="s">
        <v>610</v>
      </c>
      <c r="QCW334" s="50" t="s">
        <v>610</v>
      </c>
      <c r="QCX334" s="50" t="s">
        <v>610</v>
      </c>
      <c r="QCY334" s="50" t="s">
        <v>610</v>
      </c>
      <c r="QCZ334" s="50" t="s">
        <v>610</v>
      </c>
      <c r="QDA334" s="50" t="s">
        <v>610</v>
      </c>
      <c r="QDB334" s="50" t="s">
        <v>610</v>
      </c>
      <c r="QDC334" s="50" t="s">
        <v>610</v>
      </c>
      <c r="QDD334" s="50" t="s">
        <v>610</v>
      </c>
      <c r="QDE334" s="50" t="s">
        <v>610</v>
      </c>
      <c r="QDF334" s="50" t="s">
        <v>610</v>
      </c>
      <c r="QDG334" s="50" t="s">
        <v>610</v>
      </c>
      <c r="QDH334" s="50" t="s">
        <v>610</v>
      </c>
      <c r="QDI334" s="50" t="s">
        <v>610</v>
      </c>
      <c r="QDJ334" s="50" t="s">
        <v>610</v>
      </c>
      <c r="QDK334" s="50" t="s">
        <v>610</v>
      </c>
      <c r="QDL334" s="50" t="s">
        <v>610</v>
      </c>
      <c r="QDM334" s="50" t="s">
        <v>610</v>
      </c>
      <c r="QDN334" s="50" t="s">
        <v>610</v>
      </c>
      <c r="QDO334" s="50" t="s">
        <v>610</v>
      </c>
      <c r="QDP334" s="50" t="s">
        <v>610</v>
      </c>
      <c r="QDQ334" s="50" t="s">
        <v>610</v>
      </c>
      <c r="QDR334" s="50" t="s">
        <v>610</v>
      </c>
      <c r="QDS334" s="50" t="s">
        <v>610</v>
      </c>
      <c r="QDT334" s="50" t="s">
        <v>610</v>
      </c>
      <c r="QDU334" s="50" t="s">
        <v>610</v>
      </c>
      <c r="QDV334" s="50" t="s">
        <v>610</v>
      </c>
      <c r="QDW334" s="50" t="s">
        <v>610</v>
      </c>
      <c r="QDX334" s="50" t="s">
        <v>610</v>
      </c>
      <c r="QDY334" s="50" t="s">
        <v>610</v>
      </c>
      <c r="QDZ334" s="50" t="s">
        <v>610</v>
      </c>
      <c r="QEA334" s="50" t="s">
        <v>610</v>
      </c>
      <c r="QEB334" s="50" t="s">
        <v>610</v>
      </c>
      <c r="QEC334" s="50" t="s">
        <v>610</v>
      </c>
      <c r="QED334" s="50" t="s">
        <v>610</v>
      </c>
      <c r="QEE334" s="50" t="s">
        <v>610</v>
      </c>
      <c r="QEF334" s="50" t="s">
        <v>610</v>
      </c>
      <c r="QEG334" s="50" t="s">
        <v>610</v>
      </c>
      <c r="QEH334" s="50" t="s">
        <v>610</v>
      </c>
      <c r="QEI334" s="50" t="s">
        <v>610</v>
      </c>
      <c r="QEJ334" s="50" t="s">
        <v>610</v>
      </c>
      <c r="QEK334" s="50" t="s">
        <v>610</v>
      </c>
      <c r="QEL334" s="50" t="s">
        <v>610</v>
      </c>
      <c r="QEM334" s="50" t="s">
        <v>610</v>
      </c>
      <c r="QEN334" s="50" t="s">
        <v>610</v>
      </c>
      <c r="QEO334" s="50" t="s">
        <v>610</v>
      </c>
      <c r="QEP334" s="50" t="s">
        <v>610</v>
      </c>
      <c r="QEQ334" s="50" t="s">
        <v>610</v>
      </c>
      <c r="QER334" s="50" t="s">
        <v>610</v>
      </c>
      <c r="QES334" s="50" t="s">
        <v>610</v>
      </c>
      <c r="QET334" s="50" t="s">
        <v>610</v>
      </c>
      <c r="QEU334" s="50" t="s">
        <v>610</v>
      </c>
      <c r="QEV334" s="50" t="s">
        <v>610</v>
      </c>
      <c r="QEW334" s="50" t="s">
        <v>610</v>
      </c>
      <c r="QEX334" s="50" t="s">
        <v>610</v>
      </c>
      <c r="QEY334" s="50" t="s">
        <v>610</v>
      </c>
      <c r="QEZ334" s="50" t="s">
        <v>610</v>
      </c>
      <c r="QFA334" s="50" t="s">
        <v>610</v>
      </c>
      <c r="QFB334" s="50" t="s">
        <v>610</v>
      </c>
      <c r="QFC334" s="50" t="s">
        <v>610</v>
      </c>
      <c r="QFD334" s="50" t="s">
        <v>610</v>
      </c>
      <c r="QFE334" s="50" t="s">
        <v>610</v>
      </c>
      <c r="QFF334" s="50" t="s">
        <v>610</v>
      </c>
      <c r="QFG334" s="50" t="s">
        <v>610</v>
      </c>
      <c r="QFH334" s="50" t="s">
        <v>610</v>
      </c>
      <c r="QFI334" s="50" t="s">
        <v>610</v>
      </c>
      <c r="QFJ334" s="50" t="s">
        <v>610</v>
      </c>
      <c r="QFK334" s="50" t="s">
        <v>610</v>
      </c>
      <c r="QFL334" s="50" t="s">
        <v>610</v>
      </c>
      <c r="QFM334" s="50" t="s">
        <v>610</v>
      </c>
      <c r="QFN334" s="50" t="s">
        <v>610</v>
      </c>
      <c r="QFO334" s="50" t="s">
        <v>610</v>
      </c>
      <c r="QFP334" s="50" t="s">
        <v>610</v>
      </c>
      <c r="QFQ334" s="50" t="s">
        <v>610</v>
      </c>
      <c r="QFR334" s="50" t="s">
        <v>610</v>
      </c>
      <c r="QFS334" s="50" t="s">
        <v>610</v>
      </c>
      <c r="QFT334" s="50" t="s">
        <v>610</v>
      </c>
      <c r="QFU334" s="50" t="s">
        <v>610</v>
      </c>
      <c r="QFV334" s="50" t="s">
        <v>610</v>
      </c>
      <c r="QFW334" s="50" t="s">
        <v>610</v>
      </c>
      <c r="QFX334" s="50" t="s">
        <v>610</v>
      </c>
      <c r="QFY334" s="50" t="s">
        <v>610</v>
      </c>
      <c r="QFZ334" s="50" t="s">
        <v>610</v>
      </c>
      <c r="QGA334" s="50" t="s">
        <v>610</v>
      </c>
      <c r="QGB334" s="50" t="s">
        <v>610</v>
      </c>
      <c r="QGC334" s="50" t="s">
        <v>610</v>
      </c>
      <c r="QGD334" s="50" t="s">
        <v>610</v>
      </c>
      <c r="QGE334" s="50" t="s">
        <v>610</v>
      </c>
      <c r="QGF334" s="50" t="s">
        <v>610</v>
      </c>
      <c r="QGG334" s="50" t="s">
        <v>610</v>
      </c>
      <c r="QGH334" s="50" t="s">
        <v>610</v>
      </c>
      <c r="QGI334" s="50" t="s">
        <v>610</v>
      </c>
      <c r="QGJ334" s="50" t="s">
        <v>610</v>
      </c>
      <c r="QGK334" s="50" t="s">
        <v>610</v>
      </c>
      <c r="QGL334" s="50" t="s">
        <v>610</v>
      </c>
      <c r="QGM334" s="50" t="s">
        <v>610</v>
      </c>
      <c r="QGN334" s="50" t="s">
        <v>610</v>
      </c>
      <c r="QGO334" s="50" t="s">
        <v>610</v>
      </c>
      <c r="QGP334" s="50" t="s">
        <v>610</v>
      </c>
      <c r="QGQ334" s="50" t="s">
        <v>610</v>
      </c>
      <c r="QGR334" s="50" t="s">
        <v>610</v>
      </c>
      <c r="QGS334" s="50" t="s">
        <v>610</v>
      </c>
      <c r="QGT334" s="50" t="s">
        <v>610</v>
      </c>
      <c r="QGU334" s="50" t="s">
        <v>610</v>
      </c>
      <c r="QGV334" s="50" t="s">
        <v>610</v>
      </c>
      <c r="QGW334" s="50" t="s">
        <v>610</v>
      </c>
      <c r="QGX334" s="50" t="s">
        <v>610</v>
      </c>
      <c r="QGY334" s="50" t="s">
        <v>610</v>
      </c>
      <c r="QGZ334" s="50" t="s">
        <v>610</v>
      </c>
      <c r="QHA334" s="50" t="s">
        <v>610</v>
      </c>
      <c r="QHB334" s="50" t="s">
        <v>610</v>
      </c>
      <c r="QHC334" s="50" t="s">
        <v>610</v>
      </c>
      <c r="QHD334" s="50" t="s">
        <v>610</v>
      </c>
      <c r="QHE334" s="50" t="s">
        <v>610</v>
      </c>
      <c r="QHF334" s="50" t="s">
        <v>610</v>
      </c>
      <c r="QHG334" s="50" t="s">
        <v>610</v>
      </c>
      <c r="QHH334" s="50" t="s">
        <v>610</v>
      </c>
      <c r="QHI334" s="50" t="s">
        <v>610</v>
      </c>
      <c r="QHJ334" s="50" t="s">
        <v>610</v>
      </c>
      <c r="QHK334" s="50" t="s">
        <v>610</v>
      </c>
      <c r="QHL334" s="50" t="s">
        <v>610</v>
      </c>
      <c r="QHM334" s="50" t="s">
        <v>610</v>
      </c>
      <c r="QHN334" s="50" t="s">
        <v>610</v>
      </c>
      <c r="QHO334" s="50" t="s">
        <v>610</v>
      </c>
      <c r="QHP334" s="50" t="s">
        <v>610</v>
      </c>
      <c r="QHQ334" s="50" t="s">
        <v>610</v>
      </c>
      <c r="QHR334" s="50" t="s">
        <v>610</v>
      </c>
      <c r="QHS334" s="50" t="s">
        <v>610</v>
      </c>
      <c r="QHT334" s="50" t="s">
        <v>610</v>
      </c>
      <c r="QHU334" s="50" t="s">
        <v>610</v>
      </c>
      <c r="QHV334" s="50" t="s">
        <v>610</v>
      </c>
      <c r="QHW334" s="50" t="s">
        <v>610</v>
      </c>
      <c r="QHX334" s="50" t="s">
        <v>610</v>
      </c>
      <c r="QHY334" s="50" t="s">
        <v>610</v>
      </c>
      <c r="QHZ334" s="50" t="s">
        <v>610</v>
      </c>
      <c r="QIA334" s="50" t="s">
        <v>610</v>
      </c>
      <c r="QIB334" s="50" t="s">
        <v>610</v>
      </c>
      <c r="QIC334" s="50" t="s">
        <v>610</v>
      </c>
      <c r="QID334" s="50" t="s">
        <v>610</v>
      </c>
      <c r="QIE334" s="50" t="s">
        <v>610</v>
      </c>
      <c r="QIF334" s="50" t="s">
        <v>610</v>
      </c>
      <c r="QIG334" s="50" t="s">
        <v>610</v>
      </c>
      <c r="QIH334" s="50" t="s">
        <v>610</v>
      </c>
      <c r="QII334" s="50" t="s">
        <v>610</v>
      </c>
      <c r="QIJ334" s="50" t="s">
        <v>610</v>
      </c>
      <c r="QIK334" s="50" t="s">
        <v>610</v>
      </c>
      <c r="QIL334" s="50" t="s">
        <v>610</v>
      </c>
      <c r="QIM334" s="50" t="s">
        <v>610</v>
      </c>
      <c r="QIN334" s="50" t="s">
        <v>610</v>
      </c>
      <c r="QIO334" s="50" t="s">
        <v>610</v>
      </c>
      <c r="QIP334" s="50" t="s">
        <v>610</v>
      </c>
      <c r="QIQ334" s="50" t="s">
        <v>610</v>
      </c>
      <c r="QIR334" s="50" t="s">
        <v>610</v>
      </c>
      <c r="QIS334" s="50" t="s">
        <v>610</v>
      </c>
      <c r="QIT334" s="50" t="s">
        <v>610</v>
      </c>
      <c r="QIU334" s="50" t="s">
        <v>610</v>
      </c>
      <c r="QIV334" s="50" t="s">
        <v>610</v>
      </c>
      <c r="QIW334" s="50" t="s">
        <v>610</v>
      </c>
      <c r="QIX334" s="50" t="s">
        <v>610</v>
      </c>
      <c r="QIY334" s="50" t="s">
        <v>610</v>
      </c>
      <c r="QIZ334" s="50" t="s">
        <v>610</v>
      </c>
      <c r="QJA334" s="50" t="s">
        <v>610</v>
      </c>
      <c r="QJB334" s="50" t="s">
        <v>610</v>
      </c>
      <c r="QJC334" s="50" t="s">
        <v>610</v>
      </c>
      <c r="QJD334" s="50" t="s">
        <v>610</v>
      </c>
      <c r="QJE334" s="50" t="s">
        <v>610</v>
      </c>
      <c r="QJF334" s="50" t="s">
        <v>610</v>
      </c>
      <c r="QJG334" s="50" t="s">
        <v>610</v>
      </c>
      <c r="QJH334" s="50" t="s">
        <v>610</v>
      </c>
      <c r="QJI334" s="50" t="s">
        <v>610</v>
      </c>
      <c r="QJJ334" s="50" t="s">
        <v>610</v>
      </c>
      <c r="QJK334" s="50" t="s">
        <v>610</v>
      </c>
      <c r="QJL334" s="50" t="s">
        <v>610</v>
      </c>
      <c r="QJM334" s="50" t="s">
        <v>610</v>
      </c>
      <c r="QJN334" s="50" t="s">
        <v>610</v>
      </c>
      <c r="QJO334" s="50" t="s">
        <v>610</v>
      </c>
      <c r="QJP334" s="50" t="s">
        <v>610</v>
      </c>
      <c r="QJQ334" s="50" t="s">
        <v>610</v>
      </c>
      <c r="QJR334" s="50" t="s">
        <v>610</v>
      </c>
      <c r="QJS334" s="50" t="s">
        <v>610</v>
      </c>
      <c r="QJT334" s="50" t="s">
        <v>610</v>
      </c>
      <c r="QJU334" s="50" t="s">
        <v>610</v>
      </c>
      <c r="QJV334" s="50" t="s">
        <v>610</v>
      </c>
      <c r="QJW334" s="50" t="s">
        <v>610</v>
      </c>
      <c r="QJX334" s="50" t="s">
        <v>610</v>
      </c>
      <c r="QJY334" s="50" t="s">
        <v>610</v>
      </c>
      <c r="QJZ334" s="50" t="s">
        <v>610</v>
      </c>
      <c r="QKA334" s="50" t="s">
        <v>610</v>
      </c>
      <c r="QKB334" s="50" t="s">
        <v>610</v>
      </c>
      <c r="QKC334" s="50" t="s">
        <v>610</v>
      </c>
      <c r="QKD334" s="50" t="s">
        <v>610</v>
      </c>
      <c r="QKE334" s="50" t="s">
        <v>610</v>
      </c>
      <c r="QKF334" s="50" t="s">
        <v>610</v>
      </c>
      <c r="QKG334" s="50" t="s">
        <v>610</v>
      </c>
      <c r="QKH334" s="50" t="s">
        <v>610</v>
      </c>
      <c r="QKI334" s="50" t="s">
        <v>610</v>
      </c>
      <c r="QKJ334" s="50" t="s">
        <v>610</v>
      </c>
      <c r="QKK334" s="50" t="s">
        <v>610</v>
      </c>
      <c r="QKL334" s="50" t="s">
        <v>610</v>
      </c>
      <c r="QKM334" s="50" t="s">
        <v>610</v>
      </c>
      <c r="QKN334" s="50" t="s">
        <v>610</v>
      </c>
      <c r="QKO334" s="50" t="s">
        <v>610</v>
      </c>
      <c r="QKP334" s="50" t="s">
        <v>610</v>
      </c>
      <c r="QKQ334" s="50" t="s">
        <v>610</v>
      </c>
      <c r="QKR334" s="50" t="s">
        <v>610</v>
      </c>
      <c r="QKS334" s="50" t="s">
        <v>610</v>
      </c>
      <c r="QKT334" s="50" t="s">
        <v>610</v>
      </c>
      <c r="QKU334" s="50" t="s">
        <v>610</v>
      </c>
      <c r="QKV334" s="50" t="s">
        <v>610</v>
      </c>
      <c r="QKW334" s="50" t="s">
        <v>610</v>
      </c>
      <c r="QKX334" s="50" t="s">
        <v>610</v>
      </c>
      <c r="QKY334" s="50" t="s">
        <v>610</v>
      </c>
      <c r="QKZ334" s="50" t="s">
        <v>610</v>
      </c>
      <c r="QLA334" s="50" t="s">
        <v>610</v>
      </c>
      <c r="QLB334" s="50" t="s">
        <v>610</v>
      </c>
      <c r="QLC334" s="50" t="s">
        <v>610</v>
      </c>
      <c r="QLD334" s="50" t="s">
        <v>610</v>
      </c>
      <c r="QLE334" s="50" t="s">
        <v>610</v>
      </c>
      <c r="QLF334" s="50" t="s">
        <v>610</v>
      </c>
      <c r="QLG334" s="50" t="s">
        <v>610</v>
      </c>
      <c r="QLH334" s="50" t="s">
        <v>610</v>
      </c>
      <c r="QLI334" s="50" t="s">
        <v>610</v>
      </c>
      <c r="QLJ334" s="50" t="s">
        <v>610</v>
      </c>
      <c r="QLK334" s="50" t="s">
        <v>610</v>
      </c>
      <c r="QLL334" s="50" t="s">
        <v>610</v>
      </c>
      <c r="QLM334" s="50" t="s">
        <v>610</v>
      </c>
      <c r="QLN334" s="50" t="s">
        <v>610</v>
      </c>
      <c r="QLO334" s="50" t="s">
        <v>610</v>
      </c>
      <c r="QLP334" s="50" t="s">
        <v>610</v>
      </c>
      <c r="QLQ334" s="50" t="s">
        <v>610</v>
      </c>
      <c r="QLR334" s="50" t="s">
        <v>610</v>
      </c>
      <c r="QLS334" s="50" t="s">
        <v>610</v>
      </c>
      <c r="QLT334" s="50" t="s">
        <v>610</v>
      </c>
      <c r="QLU334" s="50" t="s">
        <v>610</v>
      </c>
      <c r="QLV334" s="50" t="s">
        <v>610</v>
      </c>
      <c r="QLW334" s="50" t="s">
        <v>610</v>
      </c>
      <c r="QLX334" s="50" t="s">
        <v>610</v>
      </c>
      <c r="QLY334" s="50" t="s">
        <v>610</v>
      </c>
      <c r="QLZ334" s="50" t="s">
        <v>610</v>
      </c>
      <c r="QMA334" s="50" t="s">
        <v>610</v>
      </c>
      <c r="QMB334" s="50" t="s">
        <v>610</v>
      </c>
      <c r="QMC334" s="50" t="s">
        <v>610</v>
      </c>
      <c r="QMD334" s="50" t="s">
        <v>610</v>
      </c>
      <c r="QME334" s="50" t="s">
        <v>610</v>
      </c>
      <c r="QMF334" s="50" t="s">
        <v>610</v>
      </c>
      <c r="QMG334" s="50" t="s">
        <v>610</v>
      </c>
      <c r="QMH334" s="50" t="s">
        <v>610</v>
      </c>
      <c r="QMI334" s="50" t="s">
        <v>610</v>
      </c>
      <c r="QMJ334" s="50" t="s">
        <v>610</v>
      </c>
      <c r="QMK334" s="50" t="s">
        <v>610</v>
      </c>
      <c r="QML334" s="50" t="s">
        <v>610</v>
      </c>
      <c r="QMM334" s="50" t="s">
        <v>610</v>
      </c>
      <c r="QMN334" s="50" t="s">
        <v>610</v>
      </c>
      <c r="QMO334" s="50" t="s">
        <v>610</v>
      </c>
      <c r="QMP334" s="50" t="s">
        <v>610</v>
      </c>
      <c r="QMQ334" s="50" t="s">
        <v>610</v>
      </c>
      <c r="QMR334" s="50" t="s">
        <v>610</v>
      </c>
      <c r="QMS334" s="50" t="s">
        <v>610</v>
      </c>
      <c r="QMT334" s="50" t="s">
        <v>610</v>
      </c>
      <c r="QMU334" s="50" t="s">
        <v>610</v>
      </c>
      <c r="QMV334" s="50" t="s">
        <v>610</v>
      </c>
      <c r="QMW334" s="50" t="s">
        <v>610</v>
      </c>
      <c r="QMX334" s="50" t="s">
        <v>610</v>
      </c>
      <c r="QMY334" s="50" t="s">
        <v>610</v>
      </c>
      <c r="QMZ334" s="50" t="s">
        <v>610</v>
      </c>
      <c r="QNA334" s="50" t="s">
        <v>610</v>
      </c>
      <c r="QNB334" s="50" t="s">
        <v>610</v>
      </c>
      <c r="QNC334" s="50" t="s">
        <v>610</v>
      </c>
      <c r="QND334" s="50" t="s">
        <v>610</v>
      </c>
      <c r="QNE334" s="50" t="s">
        <v>610</v>
      </c>
      <c r="QNF334" s="50" t="s">
        <v>610</v>
      </c>
      <c r="QNG334" s="50" t="s">
        <v>610</v>
      </c>
      <c r="QNH334" s="50" t="s">
        <v>610</v>
      </c>
      <c r="QNI334" s="50" t="s">
        <v>610</v>
      </c>
      <c r="QNJ334" s="50" t="s">
        <v>610</v>
      </c>
      <c r="QNK334" s="50" t="s">
        <v>610</v>
      </c>
      <c r="QNL334" s="50" t="s">
        <v>610</v>
      </c>
      <c r="QNM334" s="50" t="s">
        <v>610</v>
      </c>
      <c r="QNN334" s="50" t="s">
        <v>610</v>
      </c>
      <c r="QNO334" s="50" t="s">
        <v>610</v>
      </c>
      <c r="QNP334" s="50" t="s">
        <v>610</v>
      </c>
      <c r="QNQ334" s="50" t="s">
        <v>610</v>
      </c>
      <c r="QNR334" s="50" t="s">
        <v>610</v>
      </c>
      <c r="QNS334" s="50" t="s">
        <v>610</v>
      </c>
      <c r="QNT334" s="50" t="s">
        <v>610</v>
      </c>
      <c r="QNU334" s="50" t="s">
        <v>610</v>
      </c>
      <c r="QNV334" s="50" t="s">
        <v>610</v>
      </c>
      <c r="QNW334" s="50" t="s">
        <v>610</v>
      </c>
      <c r="QNX334" s="50" t="s">
        <v>610</v>
      </c>
      <c r="QNY334" s="50" t="s">
        <v>610</v>
      </c>
      <c r="QNZ334" s="50" t="s">
        <v>610</v>
      </c>
      <c r="QOA334" s="50" t="s">
        <v>610</v>
      </c>
      <c r="QOB334" s="50" t="s">
        <v>610</v>
      </c>
      <c r="QOC334" s="50" t="s">
        <v>610</v>
      </c>
      <c r="QOD334" s="50" t="s">
        <v>610</v>
      </c>
      <c r="QOE334" s="50" t="s">
        <v>610</v>
      </c>
      <c r="QOF334" s="50" t="s">
        <v>610</v>
      </c>
      <c r="QOG334" s="50" t="s">
        <v>610</v>
      </c>
      <c r="QOH334" s="50" t="s">
        <v>610</v>
      </c>
      <c r="QOI334" s="50" t="s">
        <v>610</v>
      </c>
      <c r="QOJ334" s="50" t="s">
        <v>610</v>
      </c>
      <c r="QOK334" s="50" t="s">
        <v>610</v>
      </c>
      <c r="QOL334" s="50" t="s">
        <v>610</v>
      </c>
      <c r="QOM334" s="50" t="s">
        <v>610</v>
      </c>
      <c r="QON334" s="50" t="s">
        <v>610</v>
      </c>
      <c r="QOO334" s="50" t="s">
        <v>610</v>
      </c>
      <c r="QOP334" s="50" t="s">
        <v>610</v>
      </c>
      <c r="QOQ334" s="50" t="s">
        <v>610</v>
      </c>
      <c r="QOR334" s="50" t="s">
        <v>610</v>
      </c>
      <c r="QOS334" s="50" t="s">
        <v>610</v>
      </c>
      <c r="QOT334" s="50" t="s">
        <v>610</v>
      </c>
      <c r="QOU334" s="50" t="s">
        <v>610</v>
      </c>
      <c r="QOV334" s="50" t="s">
        <v>610</v>
      </c>
      <c r="QOW334" s="50" t="s">
        <v>610</v>
      </c>
      <c r="QOX334" s="50" t="s">
        <v>610</v>
      </c>
      <c r="QOY334" s="50" t="s">
        <v>610</v>
      </c>
      <c r="QOZ334" s="50" t="s">
        <v>610</v>
      </c>
      <c r="QPA334" s="50" t="s">
        <v>610</v>
      </c>
      <c r="QPB334" s="50" t="s">
        <v>610</v>
      </c>
      <c r="QPC334" s="50" t="s">
        <v>610</v>
      </c>
      <c r="QPD334" s="50" t="s">
        <v>610</v>
      </c>
      <c r="QPE334" s="50" t="s">
        <v>610</v>
      </c>
      <c r="QPF334" s="50" t="s">
        <v>610</v>
      </c>
      <c r="QPG334" s="50" t="s">
        <v>610</v>
      </c>
      <c r="QPH334" s="50" t="s">
        <v>610</v>
      </c>
      <c r="QPI334" s="50" t="s">
        <v>610</v>
      </c>
      <c r="QPJ334" s="50" t="s">
        <v>610</v>
      </c>
      <c r="QPK334" s="50" t="s">
        <v>610</v>
      </c>
      <c r="QPL334" s="50" t="s">
        <v>610</v>
      </c>
      <c r="QPM334" s="50" t="s">
        <v>610</v>
      </c>
      <c r="QPN334" s="50" t="s">
        <v>610</v>
      </c>
      <c r="QPO334" s="50" t="s">
        <v>610</v>
      </c>
      <c r="QPP334" s="50" t="s">
        <v>610</v>
      </c>
      <c r="QPQ334" s="50" t="s">
        <v>610</v>
      </c>
      <c r="QPR334" s="50" t="s">
        <v>610</v>
      </c>
      <c r="QPS334" s="50" t="s">
        <v>610</v>
      </c>
      <c r="QPT334" s="50" t="s">
        <v>610</v>
      </c>
      <c r="QPU334" s="50" t="s">
        <v>610</v>
      </c>
      <c r="QPV334" s="50" t="s">
        <v>610</v>
      </c>
      <c r="QPW334" s="50" t="s">
        <v>610</v>
      </c>
      <c r="QPX334" s="50" t="s">
        <v>610</v>
      </c>
      <c r="QPY334" s="50" t="s">
        <v>610</v>
      </c>
      <c r="QPZ334" s="50" t="s">
        <v>610</v>
      </c>
      <c r="QQA334" s="50" t="s">
        <v>610</v>
      </c>
      <c r="QQB334" s="50" t="s">
        <v>610</v>
      </c>
      <c r="QQC334" s="50" t="s">
        <v>610</v>
      </c>
      <c r="QQD334" s="50" t="s">
        <v>610</v>
      </c>
      <c r="QQE334" s="50" t="s">
        <v>610</v>
      </c>
      <c r="QQF334" s="50" t="s">
        <v>610</v>
      </c>
      <c r="QQG334" s="50" t="s">
        <v>610</v>
      </c>
      <c r="QQH334" s="50" t="s">
        <v>610</v>
      </c>
      <c r="QQI334" s="50" t="s">
        <v>610</v>
      </c>
      <c r="QQJ334" s="50" t="s">
        <v>610</v>
      </c>
      <c r="QQK334" s="50" t="s">
        <v>610</v>
      </c>
      <c r="QQL334" s="50" t="s">
        <v>610</v>
      </c>
      <c r="QQM334" s="50" t="s">
        <v>610</v>
      </c>
      <c r="QQN334" s="50" t="s">
        <v>610</v>
      </c>
      <c r="QQO334" s="50" t="s">
        <v>610</v>
      </c>
      <c r="QQP334" s="50" t="s">
        <v>610</v>
      </c>
      <c r="QQQ334" s="50" t="s">
        <v>610</v>
      </c>
      <c r="QQR334" s="50" t="s">
        <v>610</v>
      </c>
      <c r="QQS334" s="50" t="s">
        <v>610</v>
      </c>
      <c r="QQT334" s="50" t="s">
        <v>610</v>
      </c>
      <c r="QQU334" s="50" t="s">
        <v>610</v>
      </c>
      <c r="QQV334" s="50" t="s">
        <v>610</v>
      </c>
      <c r="QQW334" s="50" t="s">
        <v>610</v>
      </c>
      <c r="QQX334" s="50" t="s">
        <v>610</v>
      </c>
      <c r="QQY334" s="50" t="s">
        <v>610</v>
      </c>
      <c r="QQZ334" s="50" t="s">
        <v>610</v>
      </c>
      <c r="QRA334" s="50" t="s">
        <v>610</v>
      </c>
      <c r="QRB334" s="50" t="s">
        <v>610</v>
      </c>
      <c r="QRC334" s="50" t="s">
        <v>610</v>
      </c>
      <c r="QRD334" s="50" t="s">
        <v>610</v>
      </c>
      <c r="QRE334" s="50" t="s">
        <v>610</v>
      </c>
      <c r="QRF334" s="50" t="s">
        <v>610</v>
      </c>
      <c r="QRG334" s="50" t="s">
        <v>610</v>
      </c>
      <c r="QRH334" s="50" t="s">
        <v>610</v>
      </c>
      <c r="QRI334" s="50" t="s">
        <v>610</v>
      </c>
      <c r="QRJ334" s="50" t="s">
        <v>610</v>
      </c>
      <c r="QRK334" s="50" t="s">
        <v>610</v>
      </c>
      <c r="QRL334" s="50" t="s">
        <v>610</v>
      </c>
      <c r="QRM334" s="50" t="s">
        <v>610</v>
      </c>
      <c r="QRN334" s="50" t="s">
        <v>610</v>
      </c>
      <c r="QRO334" s="50" t="s">
        <v>610</v>
      </c>
      <c r="QRP334" s="50" t="s">
        <v>610</v>
      </c>
      <c r="QRQ334" s="50" t="s">
        <v>610</v>
      </c>
      <c r="QRR334" s="50" t="s">
        <v>610</v>
      </c>
      <c r="QRS334" s="50" t="s">
        <v>610</v>
      </c>
      <c r="QRT334" s="50" t="s">
        <v>610</v>
      </c>
      <c r="QRU334" s="50" t="s">
        <v>610</v>
      </c>
      <c r="QRV334" s="50" t="s">
        <v>610</v>
      </c>
      <c r="QRW334" s="50" t="s">
        <v>610</v>
      </c>
      <c r="QRX334" s="50" t="s">
        <v>610</v>
      </c>
      <c r="QRY334" s="50" t="s">
        <v>610</v>
      </c>
      <c r="QRZ334" s="50" t="s">
        <v>610</v>
      </c>
      <c r="QSA334" s="50" t="s">
        <v>610</v>
      </c>
      <c r="QSB334" s="50" t="s">
        <v>610</v>
      </c>
      <c r="QSC334" s="50" t="s">
        <v>610</v>
      </c>
      <c r="QSD334" s="50" t="s">
        <v>610</v>
      </c>
      <c r="QSE334" s="50" t="s">
        <v>610</v>
      </c>
      <c r="QSF334" s="50" t="s">
        <v>610</v>
      </c>
      <c r="QSG334" s="50" t="s">
        <v>610</v>
      </c>
      <c r="QSH334" s="50" t="s">
        <v>610</v>
      </c>
      <c r="QSI334" s="50" t="s">
        <v>610</v>
      </c>
      <c r="QSJ334" s="50" t="s">
        <v>610</v>
      </c>
      <c r="QSK334" s="50" t="s">
        <v>610</v>
      </c>
      <c r="QSL334" s="50" t="s">
        <v>610</v>
      </c>
      <c r="QSM334" s="50" t="s">
        <v>610</v>
      </c>
      <c r="QSN334" s="50" t="s">
        <v>610</v>
      </c>
      <c r="QSO334" s="50" t="s">
        <v>610</v>
      </c>
      <c r="QSP334" s="50" t="s">
        <v>610</v>
      </c>
      <c r="QSQ334" s="50" t="s">
        <v>610</v>
      </c>
      <c r="QSR334" s="50" t="s">
        <v>610</v>
      </c>
      <c r="QSS334" s="50" t="s">
        <v>610</v>
      </c>
      <c r="QST334" s="50" t="s">
        <v>610</v>
      </c>
      <c r="QSU334" s="50" t="s">
        <v>610</v>
      </c>
      <c r="QSV334" s="50" t="s">
        <v>610</v>
      </c>
      <c r="QSW334" s="50" t="s">
        <v>610</v>
      </c>
      <c r="QSX334" s="50" t="s">
        <v>610</v>
      </c>
      <c r="QSY334" s="50" t="s">
        <v>610</v>
      </c>
      <c r="QSZ334" s="50" t="s">
        <v>610</v>
      </c>
      <c r="QTA334" s="50" t="s">
        <v>610</v>
      </c>
      <c r="QTB334" s="50" t="s">
        <v>610</v>
      </c>
      <c r="QTC334" s="50" t="s">
        <v>610</v>
      </c>
      <c r="QTD334" s="50" t="s">
        <v>610</v>
      </c>
      <c r="QTE334" s="50" t="s">
        <v>610</v>
      </c>
      <c r="QTF334" s="50" t="s">
        <v>610</v>
      </c>
      <c r="QTG334" s="50" t="s">
        <v>610</v>
      </c>
      <c r="QTH334" s="50" t="s">
        <v>610</v>
      </c>
      <c r="QTI334" s="50" t="s">
        <v>610</v>
      </c>
      <c r="QTJ334" s="50" t="s">
        <v>610</v>
      </c>
      <c r="QTK334" s="50" t="s">
        <v>610</v>
      </c>
      <c r="QTL334" s="50" t="s">
        <v>610</v>
      </c>
      <c r="QTM334" s="50" t="s">
        <v>610</v>
      </c>
      <c r="QTN334" s="50" t="s">
        <v>610</v>
      </c>
      <c r="QTO334" s="50" t="s">
        <v>610</v>
      </c>
      <c r="QTP334" s="50" t="s">
        <v>610</v>
      </c>
      <c r="QTQ334" s="50" t="s">
        <v>610</v>
      </c>
      <c r="QTR334" s="50" t="s">
        <v>610</v>
      </c>
      <c r="QTS334" s="50" t="s">
        <v>610</v>
      </c>
      <c r="QTT334" s="50" t="s">
        <v>610</v>
      </c>
      <c r="QTU334" s="50" t="s">
        <v>610</v>
      </c>
      <c r="QTV334" s="50" t="s">
        <v>610</v>
      </c>
      <c r="QTW334" s="50" t="s">
        <v>610</v>
      </c>
      <c r="QTX334" s="50" t="s">
        <v>610</v>
      </c>
      <c r="QTY334" s="50" t="s">
        <v>610</v>
      </c>
      <c r="QTZ334" s="50" t="s">
        <v>610</v>
      </c>
      <c r="QUA334" s="50" t="s">
        <v>610</v>
      </c>
      <c r="QUB334" s="50" t="s">
        <v>610</v>
      </c>
      <c r="QUC334" s="50" t="s">
        <v>610</v>
      </c>
      <c r="QUD334" s="50" t="s">
        <v>610</v>
      </c>
      <c r="QUE334" s="50" t="s">
        <v>610</v>
      </c>
      <c r="QUF334" s="50" t="s">
        <v>610</v>
      </c>
      <c r="QUG334" s="50" t="s">
        <v>610</v>
      </c>
      <c r="QUH334" s="50" t="s">
        <v>610</v>
      </c>
      <c r="QUI334" s="50" t="s">
        <v>610</v>
      </c>
      <c r="QUJ334" s="50" t="s">
        <v>610</v>
      </c>
      <c r="QUK334" s="50" t="s">
        <v>610</v>
      </c>
      <c r="QUL334" s="50" t="s">
        <v>610</v>
      </c>
      <c r="QUM334" s="50" t="s">
        <v>610</v>
      </c>
      <c r="QUN334" s="50" t="s">
        <v>610</v>
      </c>
      <c r="QUO334" s="50" t="s">
        <v>610</v>
      </c>
      <c r="QUP334" s="50" t="s">
        <v>610</v>
      </c>
      <c r="QUQ334" s="50" t="s">
        <v>610</v>
      </c>
      <c r="QUR334" s="50" t="s">
        <v>610</v>
      </c>
      <c r="QUS334" s="50" t="s">
        <v>610</v>
      </c>
      <c r="QUT334" s="50" t="s">
        <v>610</v>
      </c>
      <c r="QUU334" s="50" t="s">
        <v>610</v>
      </c>
      <c r="QUV334" s="50" t="s">
        <v>610</v>
      </c>
      <c r="QUW334" s="50" t="s">
        <v>610</v>
      </c>
      <c r="QUX334" s="50" t="s">
        <v>610</v>
      </c>
      <c r="QUY334" s="50" t="s">
        <v>610</v>
      </c>
      <c r="QUZ334" s="50" t="s">
        <v>610</v>
      </c>
      <c r="QVA334" s="50" t="s">
        <v>610</v>
      </c>
      <c r="QVB334" s="50" t="s">
        <v>610</v>
      </c>
      <c r="QVC334" s="50" t="s">
        <v>610</v>
      </c>
      <c r="QVD334" s="50" t="s">
        <v>610</v>
      </c>
      <c r="QVE334" s="50" t="s">
        <v>610</v>
      </c>
      <c r="QVF334" s="50" t="s">
        <v>610</v>
      </c>
      <c r="QVG334" s="50" t="s">
        <v>610</v>
      </c>
      <c r="QVH334" s="50" t="s">
        <v>610</v>
      </c>
      <c r="QVI334" s="50" t="s">
        <v>610</v>
      </c>
      <c r="QVJ334" s="50" t="s">
        <v>610</v>
      </c>
      <c r="QVK334" s="50" t="s">
        <v>610</v>
      </c>
      <c r="QVL334" s="50" t="s">
        <v>610</v>
      </c>
      <c r="QVM334" s="50" t="s">
        <v>610</v>
      </c>
      <c r="QVN334" s="50" t="s">
        <v>610</v>
      </c>
      <c r="QVO334" s="50" t="s">
        <v>610</v>
      </c>
      <c r="QVP334" s="50" t="s">
        <v>610</v>
      </c>
      <c r="QVQ334" s="50" t="s">
        <v>610</v>
      </c>
      <c r="QVR334" s="50" t="s">
        <v>610</v>
      </c>
      <c r="QVS334" s="50" t="s">
        <v>610</v>
      </c>
      <c r="QVT334" s="50" t="s">
        <v>610</v>
      </c>
      <c r="QVU334" s="50" t="s">
        <v>610</v>
      </c>
      <c r="QVV334" s="50" t="s">
        <v>610</v>
      </c>
      <c r="QVW334" s="50" t="s">
        <v>610</v>
      </c>
      <c r="QVX334" s="50" t="s">
        <v>610</v>
      </c>
      <c r="QVY334" s="50" t="s">
        <v>610</v>
      </c>
      <c r="QVZ334" s="50" t="s">
        <v>610</v>
      </c>
      <c r="QWA334" s="50" t="s">
        <v>610</v>
      </c>
      <c r="QWB334" s="50" t="s">
        <v>610</v>
      </c>
      <c r="QWC334" s="50" t="s">
        <v>610</v>
      </c>
      <c r="QWD334" s="50" t="s">
        <v>610</v>
      </c>
      <c r="QWE334" s="50" t="s">
        <v>610</v>
      </c>
      <c r="QWF334" s="50" t="s">
        <v>610</v>
      </c>
      <c r="QWG334" s="50" t="s">
        <v>610</v>
      </c>
      <c r="QWH334" s="50" t="s">
        <v>610</v>
      </c>
      <c r="QWI334" s="50" t="s">
        <v>610</v>
      </c>
      <c r="QWJ334" s="50" t="s">
        <v>610</v>
      </c>
      <c r="QWK334" s="50" t="s">
        <v>610</v>
      </c>
      <c r="QWL334" s="50" t="s">
        <v>610</v>
      </c>
      <c r="QWM334" s="50" t="s">
        <v>610</v>
      </c>
      <c r="QWN334" s="50" t="s">
        <v>610</v>
      </c>
      <c r="QWO334" s="50" t="s">
        <v>610</v>
      </c>
      <c r="QWP334" s="50" t="s">
        <v>610</v>
      </c>
      <c r="QWQ334" s="50" t="s">
        <v>610</v>
      </c>
      <c r="QWR334" s="50" t="s">
        <v>610</v>
      </c>
      <c r="QWS334" s="50" t="s">
        <v>610</v>
      </c>
      <c r="QWT334" s="50" t="s">
        <v>610</v>
      </c>
      <c r="QWU334" s="50" t="s">
        <v>610</v>
      </c>
      <c r="QWV334" s="50" t="s">
        <v>610</v>
      </c>
      <c r="QWW334" s="50" t="s">
        <v>610</v>
      </c>
      <c r="QWX334" s="50" t="s">
        <v>610</v>
      </c>
      <c r="QWY334" s="50" t="s">
        <v>610</v>
      </c>
      <c r="QWZ334" s="50" t="s">
        <v>610</v>
      </c>
      <c r="QXA334" s="50" t="s">
        <v>610</v>
      </c>
      <c r="QXB334" s="50" t="s">
        <v>610</v>
      </c>
      <c r="QXC334" s="50" t="s">
        <v>610</v>
      </c>
      <c r="QXD334" s="50" t="s">
        <v>610</v>
      </c>
      <c r="QXE334" s="50" t="s">
        <v>610</v>
      </c>
      <c r="QXF334" s="50" t="s">
        <v>610</v>
      </c>
      <c r="QXG334" s="50" t="s">
        <v>610</v>
      </c>
      <c r="QXH334" s="50" t="s">
        <v>610</v>
      </c>
      <c r="QXI334" s="50" t="s">
        <v>610</v>
      </c>
      <c r="QXJ334" s="50" t="s">
        <v>610</v>
      </c>
      <c r="QXK334" s="50" t="s">
        <v>610</v>
      </c>
      <c r="QXL334" s="50" t="s">
        <v>610</v>
      </c>
      <c r="QXM334" s="50" t="s">
        <v>610</v>
      </c>
      <c r="QXN334" s="50" t="s">
        <v>610</v>
      </c>
      <c r="QXO334" s="50" t="s">
        <v>610</v>
      </c>
      <c r="QXP334" s="50" t="s">
        <v>610</v>
      </c>
      <c r="QXQ334" s="50" t="s">
        <v>610</v>
      </c>
      <c r="QXR334" s="50" t="s">
        <v>610</v>
      </c>
      <c r="QXS334" s="50" t="s">
        <v>610</v>
      </c>
      <c r="QXT334" s="50" t="s">
        <v>610</v>
      </c>
      <c r="QXU334" s="50" t="s">
        <v>610</v>
      </c>
      <c r="QXV334" s="50" t="s">
        <v>610</v>
      </c>
      <c r="QXW334" s="50" t="s">
        <v>610</v>
      </c>
      <c r="QXX334" s="50" t="s">
        <v>610</v>
      </c>
      <c r="QXY334" s="50" t="s">
        <v>610</v>
      </c>
      <c r="QXZ334" s="50" t="s">
        <v>610</v>
      </c>
      <c r="QYA334" s="50" t="s">
        <v>610</v>
      </c>
      <c r="QYB334" s="50" t="s">
        <v>610</v>
      </c>
      <c r="QYC334" s="50" t="s">
        <v>610</v>
      </c>
      <c r="QYD334" s="50" t="s">
        <v>610</v>
      </c>
      <c r="QYE334" s="50" t="s">
        <v>610</v>
      </c>
      <c r="QYF334" s="50" t="s">
        <v>610</v>
      </c>
      <c r="QYG334" s="50" t="s">
        <v>610</v>
      </c>
      <c r="QYH334" s="50" t="s">
        <v>610</v>
      </c>
      <c r="QYI334" s="50" t="s">
        <v>610</v>
      </c>
      <c r="QYJ334" s="50" t="s">
        <v>610</v>
      </c>
      <c r="QYK334" s="50" t="s">
        <v>610</v>
      </c>
      <c r="QYL334" s="50" t="s">
        <v>610</v>
      </c>
      <c r="QYM334" s="50" t="s">
        <v>610</v>
      </c>
      <c r="QYN334" s="50" t="s">
        <v>610</v>
      </c>
      <c r="QYO334" s="50" t="s">
        <v>610</v>
      </c>
      <c r="QYP334" s="50" t="s">
        <v>610</v>
      </c>
      <c r="QYQ334" s="50" t="s">
        <v>610</v>
      </c>
      <c r="QYR334" s="50" t="s">
        <v>610</v>
      </c>
      <c r="QYS334" s="50" t="s">
        <v>610</v>
      </c>
      <c r="QYT334" s="50" t="s">
        <v>610</v>
      </c>
      <c r="QYU334" s="50" t="s">
        <v>610</v>
      </c>
      <c r="QYV334" s="50" t="s">
        <v>610</v>
      </c>
      <c r="QYW334" s="50" t="s">
        <v>610</v>
      </c>
      <c r="QYX334" s="50" t="s">
        <v>610</v>
      </c>
      <c r="QYY334" s="50" t="s">
        <v>610</v>
      </c>
      <c r="QYZ334" s="50" t="s">
        <v>610</v>
      </c>
      <c r="QZA334" s="50" t="s">
        <v>610</v>
      </c>
      <c r="QZB334" s="50" t="s">
        <v>610</v>
      </c>
      <c r="QZC334" s="50" t="s">
        <v>610</v>
      </c>
      <c r="QZD334" s="50" t="s">
        <v>610</v>
      </c>
      <c r="QZE334" s="50" t="s">
        <v>610</v>
      </c>
      <c r="QZF334" s="50" t="s">
        <v>610</v>
      </c>
      <c r="QZG334" s="50" t="s">
        <v>610</v>
      </c>
      <c r="QZH334" s="50" t="s">
        <v>610</v>
      </c>
      <c r="QZI334" s="50" t="s">
        <v>610</v>
      </c>
      <c r="QZJ334" s="50" t="s">
        <v>610</v>
      </c>
      <c r="QZK334" s="50" t="s">
        <v>610</v>
      </c>
      <c r="QZL334" s="50" t="s">
        <v>610</v>
      </c>
      <c r="QZM334" s="50" t="s">
        <v>610</v>
      </c>
      <c r="QZN334" s="50" t="s">
        <v>610</v>
      </c>
      <c r="QZO334" s="50" t="s">
        <v>610</v>
      </c>
      <c r="QZP334" s="50" t="s">
        <v>610</v>
      </c>
      <c r="QZQ334" s="50" t="s">
        <v>610</v>
      </c>
      <c r="QZR334" s="50" t="s">
        <v>610</v>
      </c>
      <c r="QZS334" s="50" t="s">
        <v>610</v>
      </c>
      <c r="QZT334" s="50" t="s">
        <v>610</v>
      </c>
      <c r="QZU334" s="50" t="s">
        <v>610</v>
      </c>
      <c r="QZV334" s="50" t="s">
        <v>610</v>
      </c>
      <c r="QZW334" s="50" t="s">
        <v>610</v>
      </c>
      <c r="QZX334" s="50" t="s">
        <v>610</v>
      </c>
      <c r="QZY334" s="50" t="s">
        <v>610</v>
      </c>
      <c r="QZZ334" s="50" t="s">
        <v>610</v>
      </c>
      <c r="RAA334" s="50" t="s">
        <v>610</v>
      </c>
      <c r="RAB334" s="50" t="s">
        <v>610</v>
      </c>
      <c r="RAC334" s="50" t="s">
        <v>610</v>
      </c>
      <c r="RAD334" s="50" t="s">
        <v>610</v>
      </c>
      <c r="RAE334" s="50" t="s">
        <v>610</v>
      </c>
      <c r="RAF334" s="50" t="s">
        <v>610</v>
      </c>
      <c r="RAG334" s="50" t="s">
        <v>610</v>
      </c>
      <c r="RAH334" s="50" t="s">
        <v>610</v>
      </c>
      <c r="RAI334" s="50" t="s">
        <v>610</v>
      </c>
      <c r="RAJ334" s="50" t="s">
        <v>610</v>
      </c>
      <c r="RAK334" s="50" t="s">
        <v>610</v>
      </c>
      <c r="RAL334" s="50" t="s">
        <v>610</v>
      </c>
      <c r="RAM334" s="50" t="s">
        <v>610</v>
      </c>
      <c r="RAN334" s="50" t="s">
        <v>610</v>
      </c>
      <c r="RAO334" s="50" t="s">
        <v>610</v>
      </c>
      <c r="RAP334" s="50" t="s">
        <v>610</v>
      </c>
      <c r="RAQ334" s="50" t="s">
        <v>610</v>
      </c>
      <c r="RAR334" s="50" t="s">
        <v>610</v>
      </c>
      <c r="RAS334" s="50" t="s">
        <v>610</v>
      </c>
      <c r="RAT334" s="50" t="s">
        <v>610</v>
      </c>
      <c r="RAU334" s="50" t="s">
        <v>610</v>
      </c>
      <c r="RAV334" s="50" t="s">
        <v>610</v>
      </c>
      <c r="RAW334" s="50" t="s">
        <v>610</v>
      </c>
      <c r="RAX334" s="50" t="s">
        <v>610</v>
      </c>
      <c r="RAY334" s="50" t="s">
        <v>610</v>
      </c>
      <c r="RAZ334" s="50" t="s">
        <v>610</v>
      </c>
      <c r="RBA334" s="50" t="s">
        <v>610</v>
      </c>
      <c r="RBB334" s="50" t="s">
        <v>610</v>
      </c>
      <c r="RBC334" s="50" t="s">
        <v>610</v>
      </c>
      <c r="RBD334" s="50" t="s">
        <v>610</v>
      </c>
      <c r="RBE334" s="50" t="s">
        <v>610</v>
      </c>
      <c r="RBF334" s="50" t="s">
        <v>610</v>
      </c>
      <c r="RBG334" s="50" t="s">
        <v>610</v>
      </c>
      <c r="RBH334" s="50" t="s">
        <v>610</v>
      </c>
      <c r="RBI334" s="50" t="s">
        <v>610</v>
      </c>
      <c r="RBJ334" s="50" t="s">
        <v>610</v>
      </c>
      <c r="RBK334" s="50" t="s">
        <v>610</v>
      </c>
      <c r="RBL334" s="50" t="s">
        <v>610</v>
      </c>
      <c r="RBM334" s="50" t="s">
        <v>610</v>
      </c>
      <c r="RBN334" s="50" t="s">
        <v>610</v>
      </c>
      <c r="RBO334" s="50" t="s">
        <v>610</v>
      </c>
      <c r="RBP334" s="50" t="s">
        <v>610</v>
      </c>
      <c r="RBQ334" s="50" t="s">
        <v>610</v>
      </c>
      <c r="RBR334" s="50" t="s">
        <v>610</v>
      </c>
      <c r="RBS334" s="50" t="s">
        <v>610</v>
      </c>
      <c r="RBT334" s="50" t="s">
        <v>610</v>
      </c>
      <c r="RBU334" s="50" t="s">
        <v>610</v>
      </c>
      <c r="RBV334" s="50" t="s">
        <v>610</v>
      </c>
      <c r="RBW334" s="50" t="s">
        <v>610</v>
      </c>
      <c r="RBX334" s="50" t="s">
        <v>610</v>
      </c>
      <c r="RBY334" s="50" t="s">
        <v>610</v>
      </c>
      <c r="RBZ334" s="50" t="s">
        <v>610</v>
      </c>
      <c r="RCA334" s="50" t="s">
        <v>610</v>
      </c>
      <c r="RCB334" s="50" t="s">
        <v>610</v>
      </c>
      <c r="RCC334" s="50" t="s">
        <v>610</v>
      </c>
      <c r="RCD334" s="50" t="s">
        <v>610</v>
      </c>
      <c r="RCE334" s="50" t="s">
        <v>610</v>
      </c>
      <c r="RCF334" s="50" t="s">
        <v>610</v>
      </c>
      <c r="RCG334" s="50" t="s">
        <v>610</v>
      </c>
      <c r="RCH334" s="50" t="s">
        <v>610</v>
      </c>
      <c r="RCI334" s="50" t="s">
        <v>610</v>
      </c>
      <c r="RCJ334" s="50" t="s">
        <v>610</v>
      </c>
      <c r="RCK334" s="50" t="s">
        <v>610</v>
      </c>
      <c r="RCL334" s="50" t="s">
        <v>610</v>
      </c>
      <c r="RCM334" s="50" t="s">
        <v>610</v>
      </c>
      <c r="RCN334" s="50" t="s">
        <v>610</v>
      </c>
      <c r="RCO334" s="50" t="s">
        <v>610</v>
      </c>
      <c r="RCP334" s="50" t="s">
        <v>610</v>
      </c>
      <c r="RCQ334" s="50" t="s">
        <v>610</v>
      </c>
      <c r="RCR334" s="50" t="s">
        <v>610</v>
      </c>
      <c r="RCS334" s="50" t="s">
        <v>610</v>
      </c>
      <c r="RCT334" s="50" t="s">
        <v>610</v>
      </c>
      <c r="RCU334" s="50" t="s">
        <v>610</v>
      </c>
      <c r="RCV334" s="50" t="s">
        <v>610</v>
      </c>
      <c r="RCW334" s="50" t="s">
        <v>610</v>
      </c>
      <c r="RCX334" s="50" t="s">
        <v>610</v>
      </c>
      <c r="RCY334" s="50" t="s">
        <v>610</v>
      </c>
      <c r="RCZ334" s="50" t="s">
        <v>610</v>
      </c>
      <c r="RDA334" s="50" t="s">
        <v>610</v>
      </c>
      <c r="RDB334" s="50" t="s">
        <v>610</v>
      </c>
      <c r="RDC334" s="50" t="s">
        <v>610</v>
      </c>
      <c r="RDD334" s="50" t="s">
        <v>610</v>
      </c>
      <c r="RDE334" s="50" t="s">
        <v>610</v>
      </c>
      <c r="RDF334" s="50" t="s">
        <v>610</v>
      </c>
      <c r="RDG334" s="50" t="s">
        <v>610</v>
      </c>
      <c r="RDH334" s="50" t="s">
        <v>610</v>
      </c>
      <c r="RDI334" s="50" t="s">
        <v>610</v>
      </c>
      <c r="RDJ334" s="50" t="s">
        <v>610</v>
      </c>
      <c r="RDK334" s="50" t="s">
        <v>610</v>
      </c>
      <c r="RDL334" s="50" t="s">
        <v>610</v>
      </c>
      <c r="RDM334" s="50" t="s">
        <v>610</v>
      </c>
      <c r="RDN334" s="50" t="s">
        <v>610</v>
      </c>
      <c r="RDO334" s="50" t="s">
        <v>610</v>
      </c>
      <c r="RDP334" s="50" t="s">
        <v>610</v>
      </c>
      <c r="RDQ334" s="50" t="s">
        <v>610</v>
      </c>
      <c r="RDR334" s="50" t="s">
        <v>610</v>
      </c>
      <c r="RDS334" s="50" t="s">
        <v>610</v>
      </c>
      <c r="RDT334" s="50" t="s">
        <v>610</v>
      </c>
      <c r="RDU334" s="50" t="s">
        <v>610</v>
      </c>
      <c r="RDV334" s="50" t="s">
        <v>610</v>
      </c>
      <c r="RDW334" s="50" t="s">
        <v>610</v>
      </c>
      <c r="RDX334" s="50" t="s">
        <v>610</v>
      </c>
      <c r="RDY334" s="50" t="s">
        <v>610</v>
      </c>
      <c r="RDZ334" s="50" t="s">
        <v>610</v>
      </c>
      <c r="REA334" s="50" t="s">
        <v>610</v>
      </c>
      <c r="REB334" s="50" t="s">
        <v>610</v>
      </c>
      <c r="REC334" s="50" t="s">
        <v>610</v>
      </c>
      <c r="RED334" s="50" t="s">
        <v>610</v>
      </c>
      <c r="REE334" s="50" t="s">
        <v>610</v>
      </c>
      <c r="REF334" s="50" t="s">
        <v>610</v>
      </c>
      <c r="REG334" s="50" t="s">
        <v>610</v>
      </c>
      <c r="REH334" s="50" t="s">
        <v>610</v>
      </c>
      <c r="REI334" s="50" t="s">
        <v>610</v>
      </c>
      <c r="REJ334" s="50" t="s">
        <v>610</v>
      </c>
      <c r="REK334" s="50" t="s">
        <v>610</v>
      </c>
      <c r="REL334" s="50" t="s">
        <v>610</v>
      </c>
      <c r="REM334" s="50" t="s">
        <v>610</v>
      </c>
      <c r="REN334" s="50" t="s">
        <v>610</v>
      </c>
      <c r="REO334" s="50" t="s">
        <v>610</v>
      </c>
      <c r="REP334" s="50" t="s">
        <v>610</v>
      </c>
      <c r="REQ334" s="50" t="s">
        <v>610</v>
      </c>
      <c r="RER334" s="50" t="s">
        <v>610</v>
      </c>
      <c r="RES334" s="50" t="s">
        <v>610</v>
      </c>
      <c r="RET334" s="50" t="s">
        <v>610</v>
      </c>
      <c r="REU334" s="50" t="s">
        <v>610</v>
      </c>
      <c r="REV334" s="50" t="s">
        <v>610</v>
      </c>
      <c r="REW334" s="50" t="s">
        <v>610</v>
      </c>
      <c r="REX334" s="50" t="s">
        <v>610</v>
      </c>
      <c r="REY334" s="50" t="s">
        <v>610</v>
      </c>
      <c r="REZ334" s="50" t="s">
        <v>610</v>
      </c>
      <c r="RFA334" s="50" t="s">
        <v>610</v>
      </c>
      <c r="RFB334" s="50" t="s">
        <v>610</v>
      </c>
      <c r="RFC334" s="50" t="s">
        <v>610</v>
      </c>
      <c r="RFD334" s="50" t="s">
        <v>610</v>
      </c>
      <c r="RFE334" s="50" t="s">
        <v>610</v>
      </c>
      <c r="RFF334" s="50" t="s">
        <v>610</v>
      </c>
      <c r="RFG334" s="50" t="s">
        <v>610</v>
      </c>
      <c r="RFH334" s="50" t="s">
        <v>610</v>
      </c>
      <c r="RFI334" s="50" t="s">
        <v>610</v>
      </c>
      <c r="RFJ334" s="50" t="s">
        <v>610</v>
      </c>
      <c r="RFK334" s="50" t="s">
        <v>610</v>
      </c>
      <c r="RFL334" s="50" t="s">
        <v>610</v>
      </c>
      <c r="RFM334" s="50" t="s">
        <v>610</v>
      </c>
      <c r="RFN334" s="50" t="s">
        <v>610</v>
      </c>
      <c r="RFO334" s="50" t="s">
        <v>610</v>
      </c>
      <c r="RFP334" s="50" t="s">
        <v>610</v>
      </c>
      <c r="RFQ334" s="50" t="s">
        <v>610</v>
      </c>
      <c r="RFR334" s="50" t="s">
        <v>610</v>
      </c>
      <c r="RFS334" s="50" t="s">
        <v>610</v>
      </c>
      <c r="RFT334" s="50" t="s">
        <v>610</v>
      </c>
      <c r="RFU334" s="50" t="s">
        <v>610</v>
      </c>
      <c r="RFV334" s="50" t="s">
        <v>610</v>
      </c>
      <c r="RFW334" s="50" t="s">
        <v>610</v>
      </c>
      <c r="RFX334" s="50" t="s">
        <v>610</v>
      </c>
      <c r="RFY334" s="50" t="s">
        <v>610</v>
      </c>
      <c r="RFZ334" s="50" t="s">
        <v>610</v>
      </c>
      <c r="RGA334" s="50" t="s">
        <v>610</v>
      </c>
      <c r="RGB334" s="50" t="s">
        <v>610</v>
      </c>
      <c r="RGC334" s="50" t="s">
        <v>610</v>
      </c>
      <c r="RGD334" s="50" t="s">
        <v>610</v>
      </c>
      <c r="RGE334" s="50" t="s">
        <v>610</v>
      </c>
      <c r="RGF334" s="50" t="s">
        <v>610</v>
      </c>
      <c r="RGG334" s="50" t="s">
        <v>610</v>
      </c>
      <c r="RGH334" s="50" t="s">
        <v>610</v>
      </c>
      <c r="RGI334" s="50" t="s">
        <v>610</v>
      </c>
      <c r="RGJ334" s="50" t="s">
        <v>610</v>
      </c>
      <c r="RGK334" s="50" t="s">
        <v>610</v>
      </c>
      <c r="RGL334" s="50" t="s">
        <v>610</v>
      </c>
      <c r="RGM334" s="50" t="s">
        <v>610</v>
      </c>
      <c r="RGN334" s="50" t="s">
        <v>610</v>
      </c>
      <c r="RGO334" s="50" t="s">
        <v>610</v>
      </c>
      <c r="RGP334" s="50" t="s">
        <v>610</v>
      </c>
      <c r="RGQ334" s="50" t="s">
        <v>610</v>
      </c>
      <c r="RGR334" s="50" t="s">
        <v>610</v>
      </c>
      <c r="RGS334" s="50" t="s">
        <v>610</v>
      </c>
      <c r="RGT334" s="50" t="s">
        <v>610</v>
      </c>
      <c r="RGU334" s="50" t="s">
        <v>610</v>
      </c>
      <c r="RGV334" s="50" t="s">
        <v>610</v>
      </c>
      <c r="RGW334" s="50" t="s">
        <v>610</v>
      </c>
      <c r="RGX334" s="50" t="s">
        <v>610</v>
      </c>
      <c r="RGY334" s="50" t="s">
        <v>610</v>
      </c>
      <c r="RGZ334" s="50" t="s">
        <v>610</v>
      </c>
      <c r="RHA334" s="50" t="s">
        <v>610</v>
      </c>
      <c r="RHB334" s="50" t="s">
        <v>610</v>
      </c>
      <c r="RHC334" s="50" t="s">
        <v>610</v>
      </c>
      <c r="RHD334" s="50" t="s">
        <v>610</v>
      </c>
      <c r="RHE334" s="50" t="s">
        <v>610</v>
      </c>
      <c r="RHF334" s="50" t="s">
        <v>610</v>
      </c>
      <c r="RHG334" s="50" t="s">
        <v>610</v>
      </c>
      <c r="RHH334" s="50" t="s">
        <v>610</v>
      </c>
      <c r="RHI334" s="50" t="s">
        <v>610</v>
      </c>
      <c r="RHJ334" s="50" t="s">
        <v>610</v>
      </c>
      <c r="RHK334" s="50" t="s">
        <v>610</v>
      </c>
      <c r="RHL334" s="50" t="s">
        <v>610</v>
      </c>
      <c r="RHM334" s="50" t="s">
        <v>610</v>
      </c>
      <c r="RHN334" s="50" t="s">
        <v>610</v>
      </c>
      <c r="RHO334" s="50" t="s">
        <v>610</v>
      </c>
      <c r="RHP334" s="50" t="s">
        <v>610</v>
      </c>
      <c r="RHQ334" s="50" t="s">
        <v>610</v>
      </c>
      <c r="RHR334" s="50" t="s">
        <v>610</v>
      </c>
      <c r="RHS334" s="50" t="s">
        <v>610</v>
      </c>
      <c r="RHT334" s="50" t="s">
        <v>610</v>
      </c>
      <c r="RHU334" s="50" t="s">
        <v>610</v>
      </c>
      <c r="RHV334" s="50" t="s">
        <v>610</v>
      </c>
      <c r="RHW334" s="50" t="s">
        <v>610</v>
      </c>
      <c r="RHX334" s="50" t="s">
        <v>610</v>
      </c>
      <c r="RHY334" s="50" t="s">
        <v>610</v>
      </c>
      <c r="RHZ334" s="50" t="s">
        <v>610</v>
      </c>
      <c r="RIA334" s="50" t="s">
        <v>610</v>
      </c>
      <c r="RIB334" s="50" t="s">
        <v>610</v>
      </c>
      <c r="RIC334" s="50" t="s">
        <v>610</v>
      </c>
      <c r="RID334" s="50" t="s">
        <v>610</v>
      </c>
      <c r="RIE334" s="50" t="s">
        <v>610</v>
      </c>
      <c r="RIF334" s="50" t="s">
        <v>610</v>
      </c>
      <c r="RIG334" s="50" t="s">
        <v>610</v>
      </c>
      <c r="RIH334" s="50" t="s">
        <v>610</v>
      </c>
      <c r="RII334" s="50" t="s">
        <v>610</v>
      </c>
      <c r="RIJ334" s="50" t="s">
        <v>610</v>
      </c>
      <c r="RIK334" s="50" t="s">
        <v>610</v>
      </c>
      <c r="RIL334" s="50" t="s">
        <v>610</v>
      </c>
      <c r="RIM334" s="50" t="s">
        <v>610</v>
      </c>
      <c r="RIN334" s="50" t="s">
        <v>610</v>
      </c>
      <c r="RIO334" s="50" t="s">
        <v>610</v>
      </c>
      <c r="RIP334" s="50" t="s">
        <v>610</v>
      </c>
      <c r="RIQ334" s="50" t="s">
        <v>610</v>
      </c>
      <c r="RIR334" s="50" t="s">
        <v>610</v>
      </c>
      <c r="RIS334" s="50" t="s">
        <v>610</v>
      </c>
      <c r="RIT334" s="50" t="s">
        <v>610</v>
      </c>
      <c r="RIU334" s="50" t="s">
        <v>610</v>
      </c>
      <c r="RIV334" s="50" t="s">
        <v>610</v>
      </c>
      <c r="RIW334" s="50" t="s">
        <v>610</v>
      </c>
      <c r="RIX334" s="50" t="s">
        <v>610</v>
      </c>
      <c r="RIY334" s="50" t="s">
        <v>610</v>
      </c>
      <c r="RIZ334" s="50" t="s">
        <v>610</v>
      </c>
      <c r="RJA334" s="50" t="s">
        <v>610</v>
      </c>
      <c r="RJB334" s="50" t="s">
        <v>610</v>
      </c>
      <c r="RJC334" s="50" t="s">
        <v>610</v>
      </c>
      <c r="RJD334" s="50" t="s">
        <v>610</v>
      </c>
      <c r="RJE334" s="50" t="s">
        <v>610</v>
      </c>
      <c r="RJF334" s="50" t="s">
        <v>610</v>
      </c>
      <c r="RJG334" s="50" t="s">
        <v>610</v>
      </c>
      <c r="RJH334" s="50" t="s">
        <v>610</v>
      </c>
      <c r="RJI334" s="50" t="s">
        <v>610</v>
      </c>
      <c r="RJJ334" s="50" t="s">
        <v>610</v>
      </c>
      <c r="RJK334" s="50" t="s">
        <v>610</v>
      </c>
      <c r="RJL334" s="50" t="s">
        <v>610</v>
      </c>
      <c r="RJM334" s="50" t="s">
        <v>610</v>
      </c>
      <c r="RJN334" s="50" t="s">
        <v>610</v>
      </c>
      <c r="RJO334" s="50" t="s">
        <v>610</v>
      </c>
      <c r="RJP334" s="50" t="s">
        <v>610</v>
      </c>
      <c r="RJQ334" s="50" t="s">
        <v>610</v>
      </c>
      <c r="RJR334" s="50" t="s">
        <v>610</v>
      </c>
      <c r="RJS334" s="50" t="s">
        <v>610</v>
      </c>
      <c r="RJT334" s="50" t="s">
        <v>610</v>
      </c>
      <c r="RJU334" s="50" t="s">
        <v>610</v>
      </c>
      <c r="RJV334" s="50" t="s">
        <v>610</v>
      </c>
      <c r="RJW334" s="50" t="s">
        <v>610</v>
      </c>
      <c r="RJX334" s="50" t="s">
        <v>610</v>
      </c>
      <c r="RJY334" s="50" t="s">
        <v>610</v>
      </c>
      <c r="RJZ334" s="50" t="s">
        <v>610</v>
      </c>
      <c r="RKA334" s="50" t="s">
        <v>610</v>
      </c>
      <c r="RKB334" s="50" t="s">
        <v>610</v>
      </c>
      <c r="RKC334" s="50" t="s">
        <v>610</v>
      </c>
      <c r="RKD334" s="50" t="s">
        <v>610</v>
      </c>
      <c r="RKE334" s="50" t="s">
        <v>610</v>
      </c>
      <c r="RKF334" s="50" t="s">
        <v>610</v>
      </c>
      <c r="RKG334" s="50" t="s">
        <v>610</v>
      </c>
      <c r="RKH334" s="50" t="s">
        <v>610</v>
      </c>
      <c r="RKI334" s="50" t="s">
        <v>610</v>
      </c>
      <c r="RKJ334" s="50" t="s">
        <v>610</v>
      </c>
      <c r="RKK334" s="50" t="s">
        <v>610</v>
      </c>
      <c r="RKL334" s="50" t="s">
        <v>610</v>
      </c>
      <c r="RKM334" s="50" t="s">
        <v>610</v>
      </c>
      <c r="RKN334" s="50" t="s">
        <v>610</v>
      </c>
      <c r="RKO334" s="50" t="s">
        <v>610</v>
      </c>
      <c r="RKP334" s="50" t="s">
        <v>610</v>
      </c>
      <c r="RKQ334" s="50" t="s">
        <v>610</v>
      </c>
      <c r="RKR334" s="50" t="s">
        <v>610</v>
      </c>
      <c r="RKS334" s="50" t="s">
        <v>610</v>
      </c>
      <c r="RKT334" s="50" t="s">
        <v>610</v>
      </c>
      <c r="RKU334" s="50" t="s">
        <v>610</v>
      </c>
      <c r="RKV334" s="50" t="s">
        <v>610</v>
      </c>
      <c r="RKW334" s="50" t="s">
        <v>610</v>
      </c>
      <c r="RKX334" s="50" t="s">
        <v>610</v>
      </c>
      <c r="RKY334" s="50" t="s">
        <v>610</v>
      </c>
      <c r="RKZ334" s="50" t="s">
        <v>610</v>
      </c>
      <c r="RLA334" s="50" t="s">
        <v>610</v>
      </c>
      <c r="RLB334" s="50" t="s">
        <v>610</v>
      </c>
      <c r="RLC334" s="50" t="s">
        <v>610</v>
      </c>
      <c r="RLD334" s="50" t="s">
        <v>610</v>
      </c>
      <c r="RLE334" s="50" t="s">
        <v>610</v>
      </c>
      <c r="RLF334" s="50" t="s">
        <v>610</v>
      </c>
      <c r="RLG334" s="50" t="s">
        <v>610</v>
      </c>
      <c r="RLH334" s="50" t="s">
        <v>610</v>
      </c>
      <c r="RLI334" s="50" t="s">
        <v>610</v>
      </c>
      <c r="RLJ334" s="50" t="s">
        <v>610</v>
      </c>
      <c r="RLK334" s="50" t="s">
        <v>610</v>
      </c>
      <c r="RLL334" s="50" t="s">
        <v>610</v>
      </c>
      <c r="RLM334" s="50" t="s">
        <v>610</v>
      </c>
      <c r="RLN334" s="50" t="s">
        <v>610</v>
      </c>
      <c r="RLO334" s="50" t="s">
        <v>610</v>
      </c>
      <c r="RLP334" s="50" t="s">
        <v>610</v>
      </c>
      <c r="RLQ334" s="50" t="s">
        <v>610</v>
      </c>
      <c r="RLR334" s="50" t="s">
        <v>610</v>
      </c>
      <c r="RLS334" s="50" t="s">
        <v>610</v>
      </c>
      <c r="RLT334" s="50" t="s">
        <v>610</v>
      </c>
      <c r="RLU334" s="50" t="s">
        <v>610</v>
      </c>
      <c r="RLV334" s="50" t="s">
        <v>610</v>
      </c>
      <c r="RLW334" s="50" t="s">
        <v>610</v>
      </c>
      <c r="RLX334" s="50" t="s">
        <v>610</v>
      </c>
      <c r="RLY334" s="50" t="s">
        <v>610</v>
      </c>
      <c r="RLZ334" s="50" t="s">
        <v>610</v>
      </c>
      <c r="RMA334" s="50" t="s">
        <v>610</v>
      </c>
      <c r="RMB334" s="50" t="s">
        <v>610</v>
      </c>
      <c r="RMC334" s="50" t="s">
        <v>610</v>
      </c>
      <c r="RMD334" s="50" t="s">
        <v>610</v>
      </c>
      <c r="RME334" s="50" t="s">
        <v>610</v>
      </c>
      <c r="RMF334" s="50" t="s">
        <v>610</v>
      </c>
      <c r="RMG334" s="50" t="s">
        <v>610</v>
      </c>
      <c r="RMH334" s="50" t="s">
        <v>610</v>
      </c>
      <c r="RMI334" s="50" t="s">
        <v>610</v>
      </c>
      <c r="RMJ334" s="50" t="s">
        <v>610</v>
      </c>
      <c r="RMK334" s="50" t="s">
        <v>610</v>
      </c>
      <c r="RML334" s="50" t="s">
        <v>610</v>
      </c>
      <c r="RMM334" s="50" t="s">
        <v>610</v>
      </c>
      <c r="RMN334" s="50" t="s">
        <v>610</v>
      </c>
      <c r="RMO334" s="50" t="s">
        <v>610</v>
      </c>
      <c r="RMP334" s="50" t="s">
        <v>610</v>
      </c>
      <c r="RMQ334" s="50" t="s">
        <v>610</v>
      </c>
      <c r="RMR334" s="50" t="s">
        <v>610</v>
      </c>
      <c r="RMS334" s="50" t="s">
        <v>610</v>
      </c>
      <c r="RMT334" s="50" t="s">
        <v>610</v>
      </c>
      <c r="RMU334" s="50" t="s">
        <v>610</v>
      </c>
      <c r="RMV334" s="50" t="s">
        <v>610</v>
      </c>
      <c r="RMW334" s="50" t="s">
        <v>610</v>
      </c>
      <c r="RMX334" s="50" t="s">
        <v>610</v>
      </c>
      <c r="RMY334" s="50" t="s">
        <v>610</v>
      </c>
      <c r="RMZ334" s="50" t="s">
        <v>610</v>
      </c>
      <c r="RNA334" s="50" t="s">
        <v>610</v>
      </c>
      <c r="RNB334" s="50" t="s">
        <v>610</v>
      </c>
      <c r="RNC334" s="50" t="s">
        <v>610</v>
      </c>
      <c r="RND334" s="50" t="s">
        <v>610</v>
      </c>
      <c r="RNE334" s="50" t="s">
        <v>610</v>
      </c>
      <c r="RNF334" s="50" t="s">
        <v>610</v>
      </c>
      <c r="RNG334" s="50" t="s">
        <v>610</v>
      </c>
      <c r="RNH334" s="50" t="s">
        <v>610</v>
      </c>
      <c r="RNI334" s="50" t="s">
        <v>610</v>
      </c>
      <c r="RNJ334" s="50" t="s">
        <v>610</v>
      </c>
      <c r="RNK334" s="50" t="s">
        <v>610</v>
      </c>
      <c r="RNL334" s="50" t="s">
        <v>610</v>
      </c>
      <c r="RNM334" s="50" t="s">
        <v>610</v>
      </c>
      <c r="RNN334" s="50" t="s">
        <v>610</v>
      </c>
      <c r="RNO334" s="50" t="s">
        <v>610</v>
      </c>
      <c r="RNP334" s="50" t="s">
        <v>610</v>
      </c>
      <c r="RNQ334" s="50" t="s">
        <v>610</v>
      </c>
      <c r="RNR334" s="50" t="s">
        <v>610</v>
      </c>
      <c r="RNS334" s="50" t="s">
        <v>610</v>
      </c>
      <c r="RNT334" s="50" t="s">
        <v>610</v>
      </c>
      <c r="RNU334" s="50" t="s">
        <v>610</v>
      </c>
      <c r="RNV334" s="50" t="s">
        <v>610</v>
      </c>
      <c r="RNW334" s="50" t="s">
        <v>610</v>
      </c>
      <c r="RNX334" s="50" t="s">
        <v>610</v>
      </c>
      <c r="RNY334" s="50" t="s">
        <v>610</v>
      </c>
      <c r="RNZ334" s="50" t="s">
        <v>610</v>
      </c>
      <c r="ROA334" s="50" t="s">
        <v>610</v>
      </c>
      <c r="ROB334" s="50" t="s">
        <v>610</v>
      </c>
      <c r="ROC334" s="50" t="s">
        <v>610</v>
      </c>
      <c r="ROD334" s="50" t="s">
        <v>610</v>
      </c>
      <c r="ROE334" s="50" t="s">
        <v>610</v>
      </c>
      <c r="ROF334" s="50" t="s">
        <v>610</v>
      </c>
      <c r="ROG334" s="50" t="s">
        <v>610</v>
      </c>
      <c r="ROH334" s="50" t="s">
        <v>610</v>
      </c>
      <c r="ROI334" s="50" t="s">
        <v>610</v>
      </c>
      <c r="ROJ334" s="50" t="s">
        <v>610</v>
      </c>
      <c r="ROK334" s="50" t="s">
        <v>610</v>
      </c>
      <c r="ROL334" s="50" t="s">
        <v>610</v>
      </c>
      <c r="ROM334" s="50" t="s">
        <v>610</v>
      </c>
      <c r="RON334" s="50" t="s">
        <v>610</v>
      </c>
      <c r="ROO334" s="50" t="s">
        <v>610</v>
      </c>
      <c r="ROP334" s="50" t="s">
        <v>610</v>
      </c>
      <c r="ROQ334" s="50" t="s">
        <v>610</v>
      </c>
      <c r="ROR334" s="50" t="s">
        <v>610</v>
      </c>
      <c r="ROS334" s="50" t="s">
        <v>610</v>
      </c>
      <c r="ROT334" s="50" t="s">
        <v>610</v>
      </c>
      <c r="ROU334" s="50" t="s">
        <v>610</v>
      </c>
      <c r="ROV334" s="50" t="s">
        <v>610</v>
      </c>
      <c r="ROW334" s="50" t="s">
        <v>610</v>
      </c>
      <c r="ROX334" s="50" t="s">
        <v>610</v>
      </c>
      <c r="ROY334" s="50" t="s">
        <v>610</v>
      </c>
      <c r="ROZ334" s="50" t="s">
        <v>610</v>
      </c>
      <c r="RPA334" s="50" t="s">
        <v>610</v>
      </c>
      <c r="RPB334" s="50" t="s">
        <v>610</v>
      </c>
      <c r="RPC334" s="50" t="s">
        <v>610</v>
      </c>
      <c r="RPD334" s="50" t="s">
        <v>610</v>
      </c>
      <c r="RPE334" s="50" t="s">
        <v>610</v>
      </c>
      <c r="RPF334" s="50" t="s">
        <v>610</v>
      </c>
      <c r="RPG334" s="50" t="s">
        <v>610</v>
      </c>
      <c r="RPH334" s="50" t="s">
        <v>610</v>
      </c>
      <c r="RPI334" s="50" t="s">
        <v>610</v>
      </c>
      <c r="RPJ334" s="50" t="s">
        <v>610</v>
      </c>
      <c r="RPK334" s="50" t="s">
        <v>610</v>
      </c>
      <c r="RPL334" s="50" t="s">
        <v>610</v>
      </c>
      <c r="RPM334" s="50" t="s">
        <v>610</v>
      </c>
      <c r="RPN334" s="50" t="s">
        <v>610</v>
      </c>
      <c r="RPO334" s="50" t="s">
        <v>610</v>
      </c>
      <c r="RPP334" s="50" t="s">
        <v>610</v>
      </c>
      <c r="RPQ334" s="50" t="s">
        <v>610</v>
      </c>
      <c r="RPR334" s="50" t="s">
        <v>610</v>
      </c>
      <c r="RPS334" s="50" t="s">
        <v>610</v>
      </c>
      <c r="RPT334" s="50" t="s">
        <v>610</v>
      </c>
      <c r="RPU334" s="50" t="s">
        <v>610</v>
      </c>
      <c r="RPV334" s="50" t="s">
        <v>610</v>
      </c>
      <c r="RPW334" s="50" t="s">
        <v>610</v>
      </c>
      <c r="RPX334" s="50" t="s">
        <v>610</v>
      </c>
      <c r="RPY334" s="50" t="s">
        <v>610</v>
      </c>
      <c r="RPZ334" s="50" t="s">
        <v>610</v>
      </c>
      <c r="RQA334" s="50" t="s">
        <v>610</v>
      </c>
      <c r="RQB334" s="50" t="s">
        <v>610</v>
      </c>
      <c r="RQC334" s="50" t="s">
        <v>610</v>
      </c>
      <c r="RQD334" s="50" t="s">
        <v>610</v>
      </c>
      <c r="RQE334" s="50" t="s">
        <v>610</v>
      </c>
      <c r="RQF334" s="50" t="s">
        <v>610</v>
      </c>
      <c r="RQG334" s="50" t="s">
        <v>610</v>
      </c>
      <c r="RQH334" s="50" t="s">
        <v>610</v>
      </c>
      <c r="RQI334" s="50" t="s">
        <v>610</v>
      </c>
      <c r="RQJ334" s="50" t="s">
        <v>610</v>
      </c>
      <c r="RQK334" s="50" t="s">
        <v>610</v>
      </c>
      <c r="RQL334" s="50" t="s">
        <v>610</v>
      </c>
      <c r="RQM334" s="50" t="s">
        <v>610</v>
      </c>
      <c r="RQN334" s="50" t="s">
        <v>610</v>
      </c>
      <c r="RQO334" s="50" t="s">
        <v>610</v>
      </c>
      <c r="RQP334" s="50" t="s">
        <v>610</v>
      </c>
      <c r="RQQ334" s="50" t="s">
        <v>610</v>
      </c>
      <c r="RQR334" s="50" t="s">
        <v>610</v>
      </c>
      <c r="RQS334" s="50" t="s">
        <v>610</v>
      </c>
      <c r="RQT334" s="50" t="s">
        <v>610</v>
      </c>
      <c r="RQU334" s="50" t="s">
        <v>610</v>
      </c>
      <c r="RQV334" s="50" t="s">
        <v>610</v>
      </c>
      <c r="RQW334" s="50" t="s">
        <v>610</v>
      </c>
      <c r="RQX334" s="50" t="s">
        <v>610</v>
      </c>
      <c r="RQY334" s="50" t="s">
        <v>610</v>
      </c>
      <c r="RQZ334" s="50" t="s">
        <v>610</v>
      </c>
      <c r="RRA334" s="50" t="s">
        <v>610</v>
      </c>
      <c r="RRB334" s="50" t="s">
        <v>610</v>
      </c>
      <c r="RRC334" s="50" t="s">
        <v>610</v>
      </c>
      <c r="RRD334" s="50" t="s">
        <v>610</v>
      </c>
      <c r="RRE334" s="50" t="s">
        <v>610</v>
      </c>
      <c r="RRF334" s="50" t="s">
        <v>610</v>
      </c>
      <c r="RRG334" s="50" t="s">
        <v>610</v>
      </c>
      <c r="RRH334" s="50" t="s">
        <v>610</v>
      </c>
      <c r="RRI334" s="50" t="s">
        <v>610</v>
      </c>
      <c r="RRJ334" s="50" t="s">
        <v>610</v>
      </c>
      <c r="RRK334" s="50" t="s">
        <v>610</v>
      </c>
      <c r="RRL334" s="50" t="s">
        <v>610</v>
      </c>
      <c r="RRM334" s="50" t="s">
        <v>610</v>
      </c>
      <c r="RRN334" s="50" t="s">
        <v>610</v>
      </c>
      <c r="RRO334" s="50" t="s">
        <v>610</v>
      </c>
      <c r="RRP334" s="50" t="s">
        <v>610</v>
      </c>
      <c r="RRQ334" s="50" t="s">
        <v>610</v>
      </c>
      <c r="RRR334" s="50" t="s">
        <v>610</v>
      </c>
      <c r="RRS334" s="50" t="s">
        <v>610</v>
      </c>
      <c r="RRT334" s="50" t="s">
        <v>610</v>
      </c>
      <c r="RRU334" s="50" t="s">
        <v>610</v>
      </c>
      <c r="RRV334" s="50" t="s">
        <v>610</v>
      </c>
      <c r="RRW334" s="50" t="s">
        <v>610</v>
      </c>
      <c r="RRX334" s="50" t="s">
        <v>610</v>
      </c>
      <c r="RRY334" s="50" t="s">
        <v>610</v>
      </c>
      <c r="RRZ334" s="50" t="s">
        <v>610</v>
      </c>
      <c r="RSA334" s="50" t="s">
        <v>610</v>
      </c>
      <c r="RSB334" s="50" t="s">
        <v>610</v>
      </c>
      <c r="RSC334" s="50" t="s">
        <v>610</v>
      </c>
      <c r="RSD334" s="50" t="s">
        <v>610</v>
      </c>
      <c r="RSE334" s="50" t="s">
        <v>610</v>
      </c>
      <c r="RSF334" s="50" t="s">
        <v>610</v>
      </c>
      <c r="RSG334" s="50" t="s">
        <v>610</v>
      </c>
      <c r="RSH334" s="50" t="s">
        <v>610</v>
      </c>
      <c r="RSI334" s="50" t="s">
        <v>610</v>
      </c>
      <c r="RSJ334" s="50" t="s">
        <v>610</v>
      </c>
      <c r="RSK334" s="50" t="s">
        <v>610</v>
      </c>
      <c r="RSL334" s="50" t="s">
        <v>610</v>
      </c>
      <c r="RSM334" s="50" t="s">
        <v>610</v>
      </c>
      <c r="RSN334" s="50" t="s">
        <v>610</v>
      </c>
      <c r="RSO334" s="50" t="s">
        <v>610</v>
      </c>
      <c r="RSP334" s="50" t="s">
        <v>610</v>
      </c>
      <c r="RSQ334" s="50" t="s">
        <v>610</v>
      </c>
      <c r="RSR334" s="50" t="s">
        <v>610</v>
      </c>
      <c r="RSS334" s="50" t="s">
        <v>610</v>
      </c>
      <c r="RST334" s="50" t="s">
        <v>610</v>
      </c>
      <c r="RSU334" s="50" t="s">
        <v>610</v>
      </c>
      <c r="RSV334" s="50" t="s">
        <v>610</v>
      </c>
      <c r="RSW334" s="50" t="s">
        <v>610</v>
      </c>
      <c r="RSX334" s="50" t="s">
        <v>610</v>
      </c>
      <c r="RSY334" s="50" t="s">
        <v>610</v>
      </c>
      <c r="RSZ334" s="50" t="s">
        <v>610</v>
      </c>
      <c r="RTA334" s="50" t="s">
        <v>610</v>
      </c>
      <c r="RTB334" s="50" t="s">
        <v>610</v>
      </c>
      <c r="RTC334" s="50" t="s">
        <v>610</v>
      </c>
      <c r="RTD334" s="50" t="s">
        <v>610</v>
      </c>
      <c r="RTE334" s="50" t="s">
        <v>610</v>
      </c>
      <c r="RTF334" s="50" t="s">
        <v>610</v>
      </c>
      <c r="RTG334" s="50" t="s">
        <v>610</v>
      </c>
      <c r="RTH334" s="50" t="s">
        <v>610</v>
      </c>
      <c r="RTI334" s="50" t="s">
        <v>610</v>
      </c>
      <c r="RTJ334" s="50" t="s">
        <v>610</v>
      </c>
      <c r="RTK334" s="50" t="s">
        <v>610</v>
      </c>
      <c r="RTL334" s="50" t="s">
        <v>610</v>
      </c>
      <c r="RTM334" s="50" t="s">
        <v>610</v>
      </c>
      <c r="RTN334" s="50" t="s">
        <v>610</v>
      </c>
      <c r="RTO334" s="50" t="s">
        <v>610</v>
      </c>
      <c r="RTP334" s="50" t="s">
        <v>610</v>
      </c>
      <c r="RTQ334" s="50" t="s">
        <v>610</v>
      </c>
      <c r="RTR334" s="50" t="s">
        <v>610</v>
      </c>
      <c r="RTS334" s="50" t="s">
        <v>610</v>
      </c>
      <c r="RTT334" s="50" t="s">
        <v>610</v>
      </c>
      <c r="RTU334" s="50" t="s">
        <v>610</v>
      </c>
      <c r="RTV334" s="50" t="s">
        <v>610</v>
      </c>
      <c r="RTW334" s="50" t="s">
        <v>610</v>
      </c>
      <c r="RTX334" s="50" t="s">
        <v>610</v>
      </c>
      <c r="RTY334" s="50" t="s">
        <v>610</v>
      </c>
      <c r="RTZ334" s="50" t="s">
        <v>610</v>
      </c>
      <c r="RUA334" s="50" t="s">
        <v>610</v>
      </c>
      <c r="RUB334" s="50" t="s">
        <v>610</v>
      </c>
      <c r="RUC334" s="50" t="s">
        <v>610</v>
      </c>
      <c r="RUD334" s="50" t="s">
        <v>610</v>
      </c>
      <c r="RUE334" s="50" t="s">
        <v>610</v>
      </c>
      <c r="RUF334" s="50" t="s">
        <v>610</v>
      </c>
      <c r="RUG334" s="50" t="s">
        <v>610</v>
      </c>
      <c r="RUH334" s="50" t="s">
        <v>610</v>
      </c>
      <c r="RUI334" s="50" t="s">
        <v>610</v>
      </c>
      <c r="RUJ334" s="50" t="s">
        <v>610</v>
      </c>
      <c r="RUK334" s="50" t="s">
        <v>610</v>
      </c>
      <c r="RUL334" s="50" t="s">
        <v>610</v>
      </c>
      <c r="RUM334" s="50" t="s">
        <v>610</v>
      </c>
      <c r="RUN334" s="50" t="s">
        <v>610</v>
      </c>
      <c r="RUO334" s="50" t="s">
        <v>610</v>
      </c>
      <c r="RUP334" s="50" t="s">
        <v>610</v>
      </c>
      <c r="RUQ334" s="50" t="s">
        <v>610</v>
      </c>
      <c r="RUR334" s="50" t="s">
        <v>610</v>
      </c>
      <c r="RUS334" s="50" t="s">
        <v>610</v>
      </c>
      <c r="RUT334" s="50" t="s">
        <v>610</v>
      </c>
      <c r="RUU334" s="50" t="s">
        <v>610</v>
      </c>
      <c r="RUV334" s="50" t="s">
        <v>610</v>
      </c>
      <c r="RUW334" s="50" t="s">
        <v>610</v>
      </c>
      <c r="RUX334" s="50" t="s">
        <v>610</v>
      </c>
      <c r="RUY334" s="50" t="s">
        <v>610</v>
      </c>
      <c r="RUZ334" s="50" t="s">
        <v>610</v>
      </c>
      <c r="RVA334" s="50" t="s">
        <v>610</v>
      </c>
      <c r="RVB334" s="50" t="s">
        <v>610</v>
      </c>
      <c r="RVC334" s="50" t="s">
        <v>610</v>
      </c>
      <c r="RVD334" s="50" t="s">
        <v>610</v>
      </c>
      <c r="RVE334" s="50" t="s">
        <v>610</v>
      </c>
      <c r="RVF334" s="50" t="s">
        <v>610</v>
      </c>
      <c r="RVG334" s="50" t="s">
        <v>610</v>
      </c>
      <c r="RVH334" s="50" t="s">
        <v>610</v>
      </c>
      <c r="RVI334" s="50" t="s">
        <v>610</v>
      </c>
      <c r="RVJ334" s="50" t="s">
        <v>610</v>
      </c>
      <c r="RVK334" s="50" t="s">
        <v>610</v>
      </c>
      <c r="RVL334" s="50" t="s">
        <v>610</v>
      </c>
      <c r="RVM334" s="50" t="s">
        <v>610</v>
      </c>
      <c r="RVN334" s="50" t="s">
        <v>610</v>
      </c>
      <c r="RVO334" s="50" t="s">
        <v>610</v>
      </c>
      <c r="RVP334" s="50" t="s">
        <v>610</v>
      </c>
      <c r="RVQ334" s="50" t="s">
        <v>610</v>
      </c>
      <c r="RVR334" s="50" t="s">
        <v>610</v>
      </c>
      <c r="RVS334" s="50" t="s">
        <v>610</v>
      </c>
      <c r="RVT334" s="50" t="s">
        <v>610</v>
      </c>
      <c r="RVU334" s="50" t="s">
        <v>610</v>
      </c>
      <c r="RVV334" s="50" t="s">
        <v>610</v>
      </c>
      <c r="RVW334" s="50" t="s">
        <v>610</v>
      </c>
      <c r="RVX334" s="50" t="s">
        <v>610</v>
      </c>
      <c r="RVY334" s="50" t="s">
        <v>610</v>
      </c>
      <c r="RVZ334" s="50" t="s">
        <v>610</v>
      </c>
      <c r="RWA334" s="50" t="s">
        <v>610</v>
      </c>
      <c r="RWB334" s="50" t="s">
        <v>610</v>
      </c>
      <c r="RWC334" s="50" t="s">
        <v>610</v>
      </c>
      <c r="RWD334" s="50" t="s">
        <v>610</v>
      </c>
      <c r="RWE334" s="50" t="s">
        <v>610</v>
      </c>
      <c r="RWF334" s="50" t="s">
        <v>610</v>
      </c>
      <c r="RWG334" s="50" t="s">
        <v>610</v>
      </c>
      <c r="RWH334" s="50" t="s">
        <v>610</v>
      </c>
      <c r="RWI334" s="50" t="s">
        <v>610</v>
      </c>
      <c r="RWJ334" s="50" t="s">
        <v>610</v>
      </c>
      <c r="RWK334" s="50" t="s">
        <v>610</v>
      </c>
      <c r="RWL334" s="50" t="s">
        <v>610</v>
      </c>
      <c r="RWM334" s="50" t="s">
        <v>610</v>
      </c>
      <c r="RWN334" s="50" t="s">
        <v>610</v>
      </c>
      <c r="RWO334" s="50" t="s">
        <v>610</v>
      </c>
      <c r="RWP334" s="50" t="s">
        <v>610</v>
      </c>
      <c r="RWQ334" s="50" t="s">
        <v>610</v>
      </c>
      <c r="RWR334" s="50" t="s">
        <v>610</v>
      </c>
      <c r="RWS334" s="50" t="s">
        <v>610</v>
      </c>
      <c r="RWT334" s="50" t="s">
        <v>610</v>
      </c>
      <c r="RWU334" s="50" t="s">
        <v>610</v>
      </c>
      <c r="RWV334" s="50" t="s">
        <v>610</v>
      </c>
      <c r="RWW334" s="50" t="s">
        <v>610</v>
      </c>
      <c r="RWX334" s="50" t="s">
        <v>610</v>
      </c>
      <c r="RWY334" s="50" t="s">
        <v>610</v>
      </c>
      <c r="RWZ334" s="50" t="s">
        <v>610</v>
      </c>
      <c r="RXA334" s="50" t="s">
        <v>610</v>
      </c>
      <c r="RXB334" s="50" t="s">
        <v>610</v>
      </c>
      <c r="RXC334" s="50" t="s">
        <v>610</v>
      </c>
      <c r="RXD334" s="50" t="s">
        <v>610</v>
      </c>
      <c r="RXE334" s="50" t="s">
        <v>610</v>
      </c>
      <c r="RXF334" s="50" t="s">
        <v>610</v>
      </c>
      <c r="RXG334" s="50" t="s">
        <v>610</v>
      </c>
      <c r="RXH334" s="50" t="s">
        <v>610</v>
      </c>
      <c r="RXI334" s="50" t="s">
        <v>610</v>
      </c>
      <c r="RXJ334" s="50" t="s">
        <v>610</v>
      </c>
      <c r="RXK334" s="50" t="s">
        <v>610</v>
      </c>
      <c r="RXL334" s="50" t="s">
        <v>610</v>
      </c>
      <c r="RXM334" s="50" t="s">
        <v>610</v>
      </c>
      <c r="RXN334" s="50" t="s">
        <v>610</v>
      </c>
      <c r="RXO334" s="50" t="s">
        <v>610</v>
      </c>
      <c r="RXP334" s="50" t="s">
        <v>610</v>
      </c>
      <c r="RXQ334" s="50" t="s">
        <v>610</v>
      </c>
      <c r="RXR334" s="50" t="s">
        <v>610</v>
      </c>
      <c r="RXS334" s="50" t="s">
        <v>610</v>
      </c>
      <c r="RXT334" s="50" t="s">
        <v>610</v>
      </c>
      <c r="RXU334" s="50" t="s">
        <v>610</v>
      </c>
      <c r="RXV334" s="50" t="s">
        <v>610</v>
      </c>
      <c r="RXW334" s="50" t="s">
        <v>610</v>
      </c>
      <c r="RXX334" s="50" t="s">
        <v>610</v>
      </c>
      <c r="RXY334" s="50" t="s">
        <v>610</v>
      </c>
      <c r="RXZ334" s="50" t="s">
        <v>610</v>
      </c>
      <c r="RYA334" s="50" t="s">
        <v>610</v>
      </c>
      <c r="RYB334" s="50" t="s">
        <v>610</v>
      </c>
      <c r="RYC334" s="50" t="s">
        <v>610</v>
      </c>
      <c r="RYD334" s="50" t="s">
        <v>610</v>
      </c>
      <c r="RYE334" s="50" t="s">
        <v>610</v>
      </c>
      <c r="RYF334" s="50" t="s">
        <v>610</v>
      </c>
      <c r="RYG334" s="50" t="s">
        <v>610</v>
      </c>
      <c r="RYH334" s="50" t="s">
        <v>610</v>
      </c>
      <c r="RYI334" s="50" t="s">
        <v>610</v>
      </c>
      <c r="RYJ334" s="50" t="s">
        <v>610</v>
      </c>
      <c r="RYK334" s="50" t="s">
        <v>610</v>
      </c>
      <c r="RYL334" s="50" t="s">
        <v>610</v>
      </c>
      <c r="RYM334" s="50" t="s">
        <v>610</v>
      </c>
      <c r="RYN334" s="50" t="s">
        <v>610</v>
      </c>
      <c r="RYO334" s="50" t="s">
        <v>610</v>
      </c>
      <c r="RYP334" s="50" t="s">
        <v>610</v>
      </c>
      <c r="RYQ334" s="50" t="s">
        <v>610</v>
      </c>
      <c r="RYR334" s="50" t="s">
        <v>610</v>
      </c>
      <c r="RYS334" s="50" t="s">
        <v>610</v>
      </c>
      <c r="RYT334" s="50" t="s">
        <v>610</v>
      </c>
      <c r="RYU334" s="50" t="s">
        <v>610</v>
      </c>
      <c r="RYV334" s="50" t="s">
        <v>610</v>
      </c>
      <c r="RYW334" s="50" t="s">
        <v>610</v>
      </c>
      <c r="RYX334" s="50" t="s">
        <v>610</v>
      </c>
      <c r="RYY334" s="50" t="s">
        <v>610</v>
      </c>
      <c r="RYZ334" s="50" t="s">
        <v>610</v>
      </c>
      <c r="RZA334" s="50" t="s">
        <v>610</v>
      </c>
      <c r="RZB334" s="50" t="s">
        <v>610</v>
      </c>
      <c r="RZC334" s="50" t="s">
        <v>610</v>
      </c>
      <c r="RZD334" s="50" t="s">
        <v>610</v>
      </c>
      <c r="RZE334" s="50" t="s">
        <v>610</v>
      </c>
      <c r="RZF334" s="50" t="s">
        <v>610</v>
      </c>
      <c r="RZG334" s="50" t="s">
        <v>610</v>
      </c>
      <c r="RZH334" s="50" t="s">
        <v>610</v>
      </c>
      <c r="RZI334" s="50" t="s">
        <v>610</v>
      </c>
      <c r="RZJ334" s="50" t="s">
        <v>610</v>
      </c>
      <c r="RZK334" s="50" t="s">
        <v>610</v>
      </c>
      <c r="RZL334" s="50" t="s">
        <v>610</v>
      </c>
      <c r="RZM334" s="50" t="s">
        <v>610</v>
      </c>
      <c r="RZN334" s="50" t="s">
        <v>610</v>
      </c>
      <c r="RZO334" s="50" t="s">
        <v>610</v>
      </c>
      <c r="RZP334" s="50" t="s">
        <v>610</v>
      </c>
      <c r="RZQ334" s="50" t="s">
        <v>610</v>
      </c>
      <c r="RZR334" s="50" t="s">
        <v>610</v>
      </c>
      <c r="RZS334" s="50" t="s">
        <v>610</v>
      </c>
      <c r="RZT334" s="50" t="s">
        <v>610</v>
      </c>
      <c r="RZU334" s="50" t="s">
        <v>610</v>
      </c>
      <c r="RZV334" s="50" t="s">
        <v>610</v>
      </c>
      <c r="RZW334" s="50" t="s">
        <v>610</v>
      </c>
      <c r="RZX334" s="50" t="s">
        <v>610</v>
      </c>
      <c r="RZY334" s="50" t="s">
        <v>610</v>
      </c>
      <c r="RZZ334" s="50" t="s">
        <v>610</v>
      </c>
      <c r="SAA334" s="50" t="s">
        <v>610</v>
      </c>
      <c r="SAB334" s="50" t="s">
        <v>610</v>
      </c>
      <c r="SAC334" s="50" t="s">
        <v>610</v>
      </c>
      <c r="SAD334" s="50" t="s">
        <v>610</v>
      </c>
      <c r="SAE334" s="50" t="s">
        <v>610</v>
      </c>
      <c r="SAF334" s="50" t="s">
        <v>610</v>
      </c>
      <c r="SAG334" s="50" t="s">
        <v>610</v>
      </c>
      <c r="SAH334" s="50" t="s">
        <v>610</v>
      </c>
      <c r="SAI334" s="50" t="s">
        <v>610</v>
      </c>
      <c r="SAJ334" s="50" t="s">
        <v>610</v>
      </c>
      <c r="SAK334" s="50" t="s">
        <v>610</v>
      </c>
      <c r="SAL334" s="50" t="s">
        <v>610</v>
      </c>
      <c r="SAM334" s="50" t="s">
        <v>610</v>
      </c>
      <c r="SAN334" s="50" t="s">
        <v>610</v>
      </c>
      <c r="SAO334" s="50" t="s">
        <v>610</v>
      </c>
      <c r="SAP334" s="50" t="s">
        <v>610</v>
      </c>
      <c r="SAQ334" s="50" t="s">
        <v>610</v>
      </c>
      <c r="SAR334" s="50" t="s">
        <v>610</v>
      </c>
      <c r="SAS334" s="50" t="s">
        <v>610</v>
      </c>
      <c r="SAT334" s="50" t="s">
        <v>610</v>
      </c>
      <c r="SAU334" s="50" t="s">
        <v>610</v>
      </c>
      <c r="SAV334" s="50" t="s">
        <v>610</v>
      </c>
      <c r="SAW334" s="50" t="s">
        <v>610</v>
      </c>
      <c r="SAX334" s="50" t="s">
        <v>610</v>
      </c>
      <c r="SAY334" s="50" t="s">
        <v>610</v>
      </c>
      <c r="SAZ334" s="50" t="s">
        <v>610</v>
      </c>
      <c r="SBA334" s="50" t="s">
        <v>610</v>
      </c>
      <c r="SBB334" s="50" t="s">
        <v>610</v>
      </c>
      <c r="SBC334" s="50" t="s">
        <v>610</v>
      </c>
      <c r="SBD334" s="50" t="s">
        <v>610</v>
      </c>
      <c r="SBE334" s="50" t="s">
        <v>610</v>
      </c>
      <c r="SBF334" s="50" t="s">
        <v>610</v>
      </c>
      <c r="SBG334" s="50" t="s">
        <v>610</v>
      </c>
      <c r="SBH334" s="50" t="s">
        <v>610</v>
      </c>
      <c r="SBI334" s="50" t="s">
        <v>610</v>
      </c>
      <c r="SBJ334" s="50" t="s">
        <v>610</v>
      </c>
      <c r="SBK334" s="50" t="s">
        <v>610</v>
      </c>
      <c r="SBL334" s="50" t="s">
        <v>610</v>
      </c>
      <c r="SBM334" s="50" t="s">
        <v>610</v>
      </c>
      <c r="SBN334" s="50" t="s">
        <v>610</v>
      </c>
      <c r="SBO334" s="50" t="s">
        <v>610</v>
      </c>
      <c r="SBP334" s="50" t="s">
        <v>610</v>
      </c>
      <c r="SBQ334" s="50" t="s">
        <v>610</v>
      </c>
      <c r="SBR334" s="50" t="s">
        <v>610</v>
      </c>
      <c r="SBS334" s="50" t="s">
        <v>610</v>
      </c>
      <c r="SBT334" s="50" t="s">
        <v>610</v>
      </c>
      <c r="SBU334" s="50" t="s">
        <v>610</v>
      </c>
      <c r="SBV334" s="50" t="s">
        <v>610</v>
      </c>
      <c r="SBW334" s="50" t="s">
        <v>610</v>
      </c>
      <c r="SBX334" s="50" t="s">
        <v>610</v>
      </c>
      <c r="SBY334" s="50" t="s">
        <v>610</v>
      </c>
      <c r="SBZ334" s="50" t="s">
        <v>610</v>
      </c>
      <c r="SCA334" s="50" t="s">
        <v>610</v>
      </c>
      <c r="SCB334" s="50" t="s">
        <v>610</v>
      </c>
      <c r="SCC334" s="50" t="s">
        <v>610</v>
      </c>
      <c r="SCD334" s="50" t="s">
        <v>610</v>
      </c>
      <c r="SCE334" s="50" t="s">
        <v>610</v>
      </c>
      <c r="SCF334" s="50" t="s">
        <v>610</v>
      </c>
      <c r="SCG334" s="50" t="s">
        <v>610</v>
      </c>
      <c r="SCH334" s="50" t="s">
        <v>610</v>
      </c>
      <c r="SCI334" s="50" t="s">
        <v>610</v>
      </c>
      <c r="SCJ334" s="50" t="s">
        <v>610</v>
      </c>
      <c r="SCK334" s="50" t="s">
        <v>610</v>
      </c>
      <c r="SCL334" s="50" t="s">
        <v>610</v>
      </c>
      <c r="SCM334" s="50" t="s">
        <v>610</v>
      </c>
      <c r="SCN334" s="50" t="s">
        <v>610</v>
      </c>
      <c r="SCO334" s="50" t="s">
        <v>610</v>
      </c>
      <c r="SCP334" s="50" t="s">
        <v>610</v>
      </c>
      <c r="SCQ334" s="50" t="s">
        <v>610</v>
      </c>
      <c r="SCR334" s="50" t="s">
        <v>610</v>
      </c>
      <c r="SCS334" s="50" t="s">
        <v>610</v>
      </c>
      <c r="SCT334" s="50" t="s">
        <v>610</v>
      </c>
      <c r="SCU334" s="50" t="s">
        <v>610</v>
      </c>
      <c r="SCV334" s="50" t="s">
        <v>610</v>
      </c>
      <c r="SCW334" s="50" t="s">
        <v>610</v>
      </c>
      <c r="SCX334" s="50" t="s">
        <v>610</v>
      </c>
      <c r="SCY334" s="50" t="s">
        <v>610</v>
      </c>
      <c r="SCZ334" s="50" t="s">
        <v>610</v>
      </c>
      <c r="SDA334" s="50" t="s">
        <v>610</v>
      </c>
      <c r="SDB334" s="50" t="s">
        <v>610</v>
      </c>
      <c r="SDC334" s="50" t="s">
        <v>610</v>
      </c>
      <c r="SDD334" s="50" t="s">
        <v>610</v>
      </c>
      <c r="SDE334" s="50" t="s">
        <v>610</v>
      </c>
      <c r="SDF334" s="50" t="s">
        <v>610</v>
      </c>
      <c r="SDG334" s="50" t="s">
        <v>610</v>
      </c>
      <c r="SDH334" s="50" t="s">
        <v>610</v>
      </c>
      <c r="SDI334" s="50" t="s">
        <v>610</v>
      </c>
      <c r="SDJ334" s="50" t="s">
        <v>610</v>
      </c>
      <c r="SDK334" s="50" t="s">
        <v>610</v>
      </c>
      <c r="SDL334" s="50" t="s">
        <v>610</v>
      </c>
      <c r="SDM334" s="50" t="s">
        <v>610</v>
      </c>
      <c r="SDN334" s="50" t="s">
        <v>610</v>
      </c>
      <c r="SDO334" s="50" t="s">
        <v>610</v>
      </c>
      <c r="SDP334" s="50" t="s">
        <v>610</v>
      </c>
      <c r="SDQ334" s="50" t="s">
        <v>610</v>
      </c>
      <c r="SDR334" s="50" t="s">
        <v>610</v>
      </c>
      <c r="SDS334" s="50" t="s">
        <v>610</v>
      </c>
      <c r="SDT334" s="50" t="s">
        <v>610</v>
      </c>
      <c r="SDU334" s="50" t="s">
        <v>610</v>
      </c>
      <c r="SDV334" s="50" t="s">
        <v>610</v>
      </c>
      <c r="SDW334" s="50" t="s">
        <v>610</v>
      </c>
      <c r="SDX334" s="50" t="s">
        <v>610</v>
      </c>
      <c r="SDY334" s="50" t="s">
        <v>610</v>
      </c>
      <c r="SDZ334" s="50" t="s">
        <v>610</v>
      </c>
      <c r="SEA334" s="50" t="s">
        <v>610</v>
      </c>
      <c r="SEB334" s="50" t="s">
        <v>610</v>
      </c>
      <c r="SEC334" s="50" t="s">
        <v>610</v>
      </c>
      <c r="SED334" s="50" t="s">
        <v>610</v>
      </c>
      <c r="SEE334" s="50" t="s">
        <v>610</v>
      </c>
      <c r="SEF334" s="50" t="s">
        <v>610</v>
      </c>
      <c r="SEG334" s="50" t="s">
        <v>610</v>
      </c>
      <c r="SEH334" s="50" t="s">
        <v>610</v>
      </c>
      <c r="SEI334" s="50" t="s">
        <v>610</v>
      </c>
      <c r="SEJ334" s="50" t="s">
        <v>610</v>
      </c>
      <c r="SEK334" s="50" t="s">
        <v>610</v>
      </c>
      <c r="SEL334" s="50" t="s">
        <v>610</v>
      </c>
      <c r="SEM334" s="50" t="s">
        <v>610</v>
      </c>
      <c r="SEN334" s="50" t="s">
        <v>610</v>
      </c>
      <c r="SEO334" s="50" t="s">
        <v>610</v>
      </c>
      <c r="SEP334" s="50" t="s">
        <v>610</v>
      </c>
      <c r="SEQ334" s="50" t="s">
        <v>610</v>
      </c>
      <c r="SER334" s="50" t="s">
        <v>610</v>
      </c>
      <c r="SES334" s="50" t="s">
        <v>610</v>
      </c>
      <c r="SET334" s="50" t="s">
        <v>610</v>
      </c>
      <c r="SEU334" s="50" t="s">
        <v>610</v>
      </c>
      <c r="SEV334" s="50" t="s">
        <v>610</v>
      </c>
      <c r="SEW334" s="50" t="s">
        <v>610</v>
      </c>
      <c r="SEX334" s="50" t="s">
        <v>610</v>
      </c>
      <c r="SEY334" s="50" t="s">
        <v>610</v>
      </c>
      <c r="SEZ334" s="50" t="s">
        <v>610</v>
      </c>
      <c r="SFA334" s="50" t="s">
        <v>610</v>
      </c>
      <c r="SFB334" s="50" t="s">
        <v>610</v>
      </c>
      <c r="SFC334" s="50" t="s">
        <v>610</v>
      </c>
      <c r="SFD334" s="50" t="s">
        <v>610</v>
      </c>
      <c r="SFE334" s="50" t="s">
        <v>610</v>
      </c>
      <c r="SFF334" s="50" t="s">
        <v>610</v>
      </c>
      <c r="SFG334" s="50" t="s">
        <v>610</v>
      </c>
      <c r="SFH334" s="50" t="s">
        <v>610</v>
      </c>
      <c r="SFI334" s="50" t="s">
        <v>610</v>
      </c>
      <c r="SFJ334" s="50" t="s">
        <v>610</v>
      </c>
      <c r="SFK334" s="50" t="s">
        <v>610</v>
      </c>
      <c r="SFL334" s="50" t="s">
        <v>610</v>
      </c>
      <c r="SFM334" s="50" t="s">
        <v>610</v>
      </c>
      <c r="SFN334" s="50" t="s">
        <v>610</v>
      </c>
      <c r="SFO334" s="50" t="s">
        <v>610</v>
      </c>
      <c r="SFP334" s="50" t="s">
        <v>610</v>
      </c>
      <c r="SFQ334" s="50" t="s">
        <v>610</v>
      </c>
      <c r="SFR334" s="50" t="s">
        <v>610</v>
      </c>
      <c r="SFS334" s="50" t="s">
        <v>610</v>
      </c>
      <c r="SFT334" s="50" t="s">
        <v>610</v>
      </c>
      <c r="SFU334" s="50" t="s">
        <v>610</v>
      </c>
      <c r="SFV334" s="50" t="s">
        <v>610</v>
      </c>
      <c r="SFW334" s="50" t="s">
        <v>610</v>
      </c>
      <c r="SFX334" s="50" t="s">
        <v>610</v>
      </c>
      <c r="SFY334" s="50" t="s">
        <v>610</v>
      </c>
      <c r="SFZ334" s="50" t="s">
        <v>610</v>
      </c>
      <c r="SGA334" s="50" t="s">
        <v>610</v>
      </c>
      <c r="SGB334" s="50" t="s">
        <v>610</v>
      </c>
      <c r="SGC334" s="50" t="s">
        <v>610</v>
      </c>
      <c r="SGD334" s="50" t="s">
        <v>610</v>
      </c>
      <c r="SGE334" s="50" t="s">
        <v>610</v>
      </c>
      <c r="SGF334" s="50" t="s">
        <v>610</v>
      </c>
      <c r="SGG334" s="50" t="s">
        <v>610</v>
      </c>
      <c r="SGH334" s="50" t="s">
        <v>610</v>
      </c>
      <c r="SGI334" s="50" t="s">
        <v>610</v>
      </c>
      <c r="SGJ334" s="50" t="s">
        <v>610</v>
      </c>
      <c r="SGK334" s="50" t="s">
        <v>610</v>
      </c>
      <c r="SGL334" s="50" t="s">
        <v>610</v>
      </c>
      <c r="SGM334" s="50" t="s">
        <v>610</v>
      </c>
      <c r="SGN334" s="50" t="s">
        <v>610</v>
      </c>
      <c r="SGO334" s="50" t="s">
        <v>610</v>
      </c>
      <c r="SGP334" s="50" t="s">
        <v>610</v>
      </c>
      <c r="SGQ334" s="50" t="s">
        <v>610</v>
      </c>
      <c r="SGR334" s="50" t="s">
        <v>610</v>
      </c>
      <c r="SGS334" s="50" t="s">
        <v>610</v>
      </c>
      <c r="SGT334" s="50" t="s">
        <v>610</v>
      </c>
      <c r="SGU334" s="50" t="s">
        <v>610</v>
      </c>
      <c r="SGV334" s="50" t="s">
        <v>610</v>
      </c>
      <c r="SGW334" s="50" t="s">
        <v>610</v>
      </c>
      <c r="SGX334" s="50" t="s">
        <v>610</v>
      </c>
      <c r="SGY334" s="50" t="s">
        <v>610</v>
      </c>
      <c r="SGZ334" s="50" t="s">
        <v>610</v>
      </c>
      <c r="SHA334" s="50" t="s">
        <v>610</v>
      </c>
      <c r="SHB334" s="50" t="s">
        <v>610</v>
      </c>
      <c r="SHC334" s="50" t="s">
        <v>610</v>
      </c>
      <c r="SHD334" s="50" t="s">
        <v>610</v>
      </c>
      <c r="SHE334" s="50" t="s">
        <v>610</v>
      </c>
      <c r="SHF334" s="50" t="s">
        <v>610</v>
      </c>
      <c r="SHG334" s="50" t="s">
        <v>610</v>
      </c>
      <c r="SHH334" s="50" t="s">
        <v>610</v>
      </c>
      <c r="SHI334" s="50" t="s">
        <v>610</v>
      </c>
      <c r="SHJ334" s="50" t="s">
        <v>610</v>
      </c>
      <c r="SHK334" s="50" t="s">
        <v>610</v>
      </c>
      <c r="SHL334" s="50" t="s">
        <v>610</v>
      </c>
      <c r="SHM334" s="50" t="s">
        <v>610</v>
      </c>
      <c r="SHN334" s="50" t="s">
        <v>610</v>
      </c>
      <c r="SHO334" s="50" t="s">
        <v>610</v>
      </c>
      <c r="SHP334" s="50" t="s">
        <v>610</v>
      </c>
      <c r="SHQ334" s="50" t="s">
        <v>610</v>
      </c>
      <c r="SHR334" s="50" t="s">
        <v>610</v>
      </c>
      <c r="SHS334" s="50" t="s">
        <v>610</v>
      </c>
      <c r="SHT334" s="50" t="s">
        <v>610</v>
      </c>
      <c r="SHU334" s="50" t="s">
        <v>610</v>
      </c>
      <c r="SHV334" s="50" t="s">
        <v>610</v>
      </c>
      <c r="SHW334" s="50" t="s">
        <v>610</v>
      </c>
      <c r="SHX334" s="50" t="s">
        <v>610</v>
      </c>
      <c r="SHY334" s="50" t="s">
        <v>610</v>
      </c>
      <c r="SHZ334" s="50" t="s">
        <v>610</v>
      </c>
      <c r="SIA334" s="50" t="s">
        <v>610</v>
      </c>
      <c r="SIB334" s="50" t="s">
        <v>610</v>
      </c>
      <c r="SIC334" s="50" t="s">
        <v>610</v>
      </c>
      <c r="SID334" s="50" t="s">
        <v>610</v>
      </c>
      <c r="SIE334" s="50" t="s">
        <v>610</v>
      </c>
      <c r="SIF334" s="50" t="s">
        <v>610</v>
      </c>
      <c r="SIG334" s="50" t="s">
        <v>610</v>
      </c>
      <c r="SIH334" s="50" t="s">
        <v>610</v>
      </c>
      <c r="SII334" s="50" t="s">
        <v>610</v>
      </c>
      <c r="SIJ334" s="50" t="s">
        <v>610</v>
      </c>
      <c r="SIK334" s="50" t="s">
        <v>610</v>
      </c>
      <c r="SIL334" s="50" t="s">
        <v>610</v>
      </c>
      <c r="SIM334" s="50" t="s">
        <v>610</v>
      </c>
      <c r="SIN334" s="50" t="s">
        <v>610</v>
      </c>
      <c r="SIO334" s="50" t="s">
        <v>610</v>
      </c>
      <c r="SIP334" s="50" t="s">
        <v>610</v>
      </c>
      <c r="SIQ334" s="50" t="s">
        <v>610</v>
      </c>
      <c r="SIR334" s="50" t="s">
        <v>610</v>
      </c>
      <c r="SIS334" s="50" t="s">
        <v>610</v>
      </c>
      <c r="SIT334" s="50" t="s">
        <v>610</v>
      </c>
      <c r="SIU334" s="50" t="s">
        <v>610</v>
      </c>
      <c r="SIV334" s="50" t="s">
        <v>610</v>
      </c>
      <c r="SIW334" s="50" t="s">
        <v>610</v>
      </c>
      <c r="SIX334" s="50" t="s">
        <v>610</v>
      </c>
      <c r="SIY334" s="50" t="s">
        <v>610</v>
      </c>
      <c r="SIZ334" s="50" t="s">
        <v>610</v>
      </c>
      <c r="SJA334" s="50" t="s">
        <v>610</v>
      </c>
      <c r="SJB334" s="50" t="s">
        <v>610</v>
      </c>
      <c r="SJC334" s="50" t="s">
        <v>610</v>
      </c>
      <c r="SJD334" s="50" t="s">
        <v>610</v>
      </c>
      <c r="SJE334" s="50" t="s">
        <v>610</v>
      </c>
      <c r="SJF334" s="50" t="s">
        <v>610</v>
      </c>
      <c r="SJG334" s="50" t="s">
        <v>610</v>
      </c>
      <c r="SJH334" s="50" t="s">
        <v>610</v>
      </c>
      <c r="SJI334" s="50" t="s">
        <v>610</v>
      </c>
      <c r="SJJ334" s="50" t="s">
        <v>610</v>
      </c>
      <c r="SJK334" s="50" t="s">
        <v>610</v>
      </c>
      <c r="SJL334" s="50" t="s">
        <v>610</v>
      </c>
      <c r="SJM334" s="50" t="s">
        <v>610</v>
      </c>
      <c r="SJN334" s="50" t="s">
        <v>610</v>
      </c>
      <c r="SJO334" s="50" t="s">
        <v>610</v>
      </c>
      <c r="SJP334" s="50" t="s">
        <v>610</v>
      </c>
      <c r="SJQ334" s="50" t="s">
        <v>610</v>
      </c>
      <c r="SJR334" s="50" t="s">
        <v>610</v>
      </c>
      <c r="SJS334" s="50" t="s">
        <v>610</v>
      </c>
      <c r="SJT334" s="50" t="s">
        <v>610</v>
      </c>
      <c r="SJU334" s="50" t="s">
        <v>610</v>
      </c>
      <c r="SJV334" s="50" t="s">
        <v>610</v>
      </c>
      <c r="SJW334" s="50" t="s">
        <v>610</v>
      </c>
      <c r="SJX334" s="50" t="s">
        <v>610</v>
      </c>
      <c r="SJY334" s="50" t="s">
        <v>610</v>
      </c>
      <c r="SJZ334" s="50" t="s">
        <v>610</v>
      </c>
      <c r="SKA334" s="50" t="s">
        <v>610</v>
      </c>
      <c r="SKB334" s="50" t="s">
        <v>610</v>
      </c>
      <c r="SKC334" s="50" t="s">
        <v>610</v>
      </c>
      <c r="SKD334" s="50" t="s">
        <v>610</v>
      </c>
      <c r="SKE334" s="50" t="s">
        <v>610</v>
      </c>
      <c r="SKF334" s="50" t="s">
        <v>610</v>
      </c>
      <c r="SKG334" s="50" t="s">
        <v>610</v>
      </c>
      <c r="SKH334" s="50" t="s">
        <v>610</v>
      </c>
      <c r="SKI334" s="50" t="s">
        <v>610</v>
      </c>
      <c r="SKJ334" s="50" t="s">
        <v>610</v>
      </c>
      <c r="SKK334" s="50" t="s">
        <v>610</v>
      </c>
      <c r="SKL334" s="50" t="s">
        <v>610</v>
      </c>
      <c r="SKM334" s="50" t="s">
        <v>610</v>
      </c>
      <c r="SKN334" s="50" t="s">
        <v>610</v>
      </c>
      <c r="SKO334" s="50" t="s">
        <v>610</v>
      </c>
      <c r="SKP334" s="50" t="s">
        <v>610</v>
      </c>
      <c r="SKQ334" s="50" t="s">
        <v>610</v>
      </c>
      <c r="SKR334" s="50" t="s">
        <v>610</v>
      </c>
      <c r="SKS334" s="50" t="s">
        <v>610</v>
      </c>
      <c r="SKT334" s="50" t="s">
        <v>610</v>
      </c>
      <c r="SKU334" s="50" t="s">
        <v>610</v>
      </c>
      <c r="SKV334" s="50" t="s">
        <v>610</v>
      </c>
      <c r="SKW334" s="50" t="s">
        <v>610</v>
      </c>
      <c r="SKX334" s="50" t="s">
        <v>610</v>
      </c>
      <c r="SKY334" s="50" t="s">
        <v>610</v>
      </c>
      <c r="SKZ334" s="50" t="s">
        <v>610</v>
      </c>
      <c r="SLA334" s="50" t="s">
        <v>610</v>
      </c>
      <c r="SLB334" s="50" t="s">
        <v>610</v>
      </c>
      <c r="SLC334" s="50" t="s">
        <v>610</v>
      </c>
      <c r="SLD334" s="50" t="s">
        <v>610</v>
      </c>
      <c r="SLE334" s="50" t="s">
        <v>610</v>
      </c>
      <c r="SLF334" s="50" t="s">
        <v>610</v>
      </c>
      <c r="SLG334" s="50" t="s">
        <v>610</v>
      </c>
      <c r="SLH334" s="50" t="s">
        <v>610</v>
      </c>
      <c r="SLI334" s="50" t="s">
        <v>610</v>
      </c>
      <c r="SLJ334" s="50" t="s">
        <v>610</v>
      </c>
      <c r="SLK334" s="50" t="s">
        <v>610</v>
      </c>
      <c r="SLL334" s="50" t="s">
        <v>610</v>
      </c>
      <c r="SLM334" s="50" t="s">
        <v>610</v>
      </c>
      <c r="SLN334" s="50" t="s">
        <v>610</v>
      </c>
      <c r="SLO334" s="50" t="s">
        <v>610</v>
      </c>
      <c r="SLP334" s="50" t="s">
        <v>610</v>
      </c>
      <c r="SLQ334" s="50" t="s">
        <v>610</v>
      </c>
      <c r="SLR334" s="50" t="s">
        <v>610</v>
      </c>
      <c r="SLS334" s="50" t="s">
        <v>610</v>
      </c>
      <c r="SLT334" s="50" t="s">
        <v>610</v>
      </c>
      <c r="SLU334" s="50" t="s">
        <v>610</v>
      </c>
      <c r="SLV334" s="50" t="s">
        <v>610</v>
      </c>
      <c r="SLW334" s="50" t="s">
        <v>610</v>
      </c>
      <c r="SLX334" s="50" t="s">
        <v>610</v>
      </c>
      <c r="SLY334" s="50" t="s">
        <v>610</v>
      </c>
      <c r="SLZ334" s="50" t="s">
        <v>610</v>
      </c>
      <c r="SMA334" s="50" t="s">
        <v>610</v>
      </c>
      <c r="SMB334" s="50" t="s">
        <v>610</v>
      </c>
      <c r="SMC334" s="50" t="s">
        <v>610</v>
      </c>
      <c r="SMD334" s="50" t="s">
        <v>610</v>
      </c>
      <c r="SME334" s="50" t="s">
        <v>610</v>
      </c>
      <c r="SMF334" s="50" t="s">
        <v>610</v>
      </c>
      <c r="SMG334" s="50" t="s">
        <v>610</v>
      </c>
      <c r="SMH334" s="50" t="s">
        <v>610</v>
      </c>
      <c r="SMI334" s="50" t="s">
        <v>610</v>
      </c>
      <c r="SMJ334" s="50" t="s">
        <v>610</v>
      </c>
      <c r="SMK334" s="50" t="s">
        <v>610</v>
      </c>
      <c r="SML334" s="50" t="s">
        <v>610</v>
      </c>
      <c r="SMM334" s="50" t="s">
        <v>610</v>
      </c>
      <c r="SMN334" s="50" t="s">
        <v>610</v>
      </c>
      <c r="SMO334" s="50" t="s">
        <v>610</v>
      </c>
      <c r="SMP334" s="50" t="s">
        <v>610</v>
      </c>
      <c r="SMQ334" s="50" t="s">
        <v>610</v>
      </c>
      <c r="SMR334" s="50" t="s">
        <v>610</v>
      </c>
      <c r="SMS334" s="50" t="s">
        <v>610</v>
      </c>
      <c r="SMT334" s="50" t="s">
        <v>610</v>
      </c>
      <c r="SMU334" s="50" t="s">
        <v>610</v>
      </c>
      <c r="SMV334" s="50" t="s">
        <v>610</v>
      </c>
      <c r="SMW334" s="50" t="s">
        <v>610</v>
      </c>
      <c r="SMX334" s="50" t="s">
        <v>610</v>
      </c>
      <c r="SMY334" s="50" t="s">
        <v>610</v>
      </c>
      <c r="SMZ334" s="50" t="s">
        <v>610</v>
      </c>
      <c r="SNA334" s="50" t="s">
        <v>610</v>
      </c>
      <c r="SNB334" s="50" t="s">
        <v>610</v>
      </c>
      <c r="SNC334" s="50" t="s">
        <v>610</v>
      </c>
      <c r="SND334" s="50" t="s">
        <v>610</v>
      </c>
      <c r="SNE334" s="50" t="s">
        <v>610</v>
      </c>
      <c r="SNF334" s="50" t="s">
        <v>610</v>
      </c>
      <c r="SNG334" s="50" t="s">
        <v>610</v>
      </c>
      <c r="SNH334" s="50" t="s">
        <v>610</v>
      </c>
      <c r="SNI334" s="50" t="s">
        <v>610</v>
      </c>
      <c r="SNJ334" s="50" t="s">
        <v>610</v>
      </c>
      <c r="SNK334" s="50" t="s">
        <v>610</v>
      </c>
      <c r="SNL334" s="50" t="s">
        <v>610</v>
      </c>
      <c r="SNM334" s="50" t="s">
        <v>610</v>
      </c>
      <c r="SNN334" s="50" t="s">
        <v>610</v>
      </c>
      <c r="SNO334" s="50" t="s">
        <v>610</v>
      </c>
      <c r="SNP334" s="50" t="s">
        <v>610</v>
      </c>
      <c r="SNQ334" s="50" t="s">
        <v>610</v>
      </c>
      <c r="SNR334" s="50" t="s">
        <v>610</v>
      </c>
      <c r="SNS334" s="50" t="s">
        <v>610</v>
      </c>
      <c r="SNT334" s="50" t="s">
        <v>610</v>
      </c>
      <c r="SNU334" s="50" t="s">
        <v>610</v>
      </c>
      <c r="SNV334" s="50" t="s">
        <v>610</v>
      </c>
      <c r="SNW334" s="50" t="s">
        <v>610</v>
      </c>
      <c r="SNX334" s="50" t="s">
        <v>610</v>
      </c>
      <c r="SNY334" s="50" t="s">
        <v>610</v>
      </c>
      <c r="SNZ334" s="50" t="s">
        <v>610</v>
      </c>
      <c r="SOA334" s="50" t="s">
        <v>610</v>
      </c>
      <c r="SOB334" s="50" t="s">
        <v>610</v>
      </c>
      <c r="SOC334" s="50" t="s">
        <v>610</v>
      </c>
      <c r="SOD334" s="50" t="s">
        <v>610</v>
      </c>
      <c r="SOE334" s="50" t="s">
        <v>610</v>
      </c>
      <c r="SOF334" s="50" t="s">
        <v>610</v>
      </c>
      <c r="SOG334" s="50" t="s">
        <v>610</v>
      </c>
      <c r="SOH334" s="50" t="s">
        <v>610</v>
      </c>
      <c r="SOI334" s="50" t="s">
        <v>610</v>
      </c>
      <c r="SOJ334" s="50" t="s">
        <v>610</v>
      </c>
      <c r="SOK334" s="50" t="s">
        <v>610</v>
      </c>
      <c r="SOL334" s="50" t="s">
        <v>610</v>
      </c>
      <c r="SOM334" s="50" t="s">
        <v>610</v>
      </c>
      <c r="SON334" s="50" t="s">
        <v>610</v>
      </c>
      <c r="SOO334" s="50" t="s">
        <v>610</v>
      </c>
      <c r="SOP334" s="50" t="s">
        <v>610</v>
      </c>
      <c r="SOQ334" s="50" t="s">
        <v>610</v>
      </c>
      <c r="SOR334" s="50" t="s">
        <v>610</v>
      </c>
      <c r="SOS334" s="50" t="s">
        <v>610</v>
      </c>
      <c r="SOT334" s="50" t="s">
        <v>610</v>
      </c>
      <c r="SOU334" s="50" t="s">
        <v>610</v>
      </c>
      <c r="SOV334" s="50" t="s">
        <v>610</v>
      </c>
      <c r="SOW334" s="50" t="s">
        <v>610</v>
      </c>
      <c r="SOX334" s="50" t="s">
        <v>610</v>
      </c>
      <c r="SOY334" s="50" t="s">
        <v>610</v>
      </c>
      <c r="SOZ334" s="50" t="s">
        <v>610</v>
      </c>
      <c r="SPA334" s="50" t="s">
        <v>610</v>
      </c>
      <c r="SPB334" s="50" t="s">
        <v>610</v>
      </c>
      <c r="SPC334" s="50" t="s">
        <v>610</v>
      </c>
      <c r="SPD334" s="50" t="s">
        <v>610</v>
      </c>
      <c r="SPE334" s="50" t="s">
        <v>610</v>
      </c>
      <c r="SPF334" s="50" t="s">
        <v>610</v>
      </c>
      <c r="SPG334" s="50" t="s">
        <v>610</v>
      </c>
      <c r="SPH334" s="50" t="s">
        <v>610</v>
      </c>
      <c r="SPI334" s="50" t="s">
        <v>610</v>
      </c>
      <c r="SPJ334" s="50" t="s">
        <v>610</v>
      </c>
      <c r="SPK334" s="50" t="s">
        <v>610</v>
      </c>
      <c r="SPL334" s="50" t="s">
        <v>610</v>
      </c>
      <c r="SPM334" s="50" t="s">
        <v>610</v>
      </c>
      <c r="SPN334" s="50" t="s">
        <v>610</v>
      </c>
      <c r="SPO334" s="50" t="s">
        <v>610</v>
      </c>
      <c r="SPP334" s="50" t="s">
        <v>610</v>
      </c>
      <c r="SPQ334" s="50" t="s">
        <v>610</v>
      </c>
      <c r="SPR334" s="50" t="s">
        <v>610</v>
      </c>
      <c r="SPS334" s="50" t="s">
        <v>610</v>
      </c>
      <c r="SPT334" s="50" t="s">
        <v>610</v>
      </c>
      <c r="SPU334" s="50" t="s">
        <v>610</v>
      </c>
      <c r="SPV334" s="50" t="s">
        <v>610</v>
      </c>
      <c r="SPW334" s="50" t="s">
        <v>610</v>
      </c>
      <c r="SPX334" s="50" t="s">
        <v>610</v>
      </c>
      <c r="SPY334" s="50" t="s">
        <v>610</v>
      </c>
      <c r="SPZ334" s="50" t="s">
        <v>610</v>
      </c>
      <c r="SQA334" s="50" t="s">
        <v>610</v>
      </c>
      <c r="SQB334" s="50" t="s">
        <v>610</v>
      </c>
      <c r="SQC334" s="50" t="s">
        <v>610</v>
      </c>
      <c r="SQD334" s="50" t="s">
        <v>610</v>
      </c>
      <c r="SQE334" s="50" t="s">
        <v>610</v>
      </c>
      <c r="SQF334" s="50" t="s">
        <v>610</v>
      </c>
      <c r="SQG334" s="50" t="s">
        <v>610</v>
      </c>
      <c r="SQH334" s="50" t="s">
        <v>610</v>
      </c>
      <c r="SQI334" s="50" t="s">
        <v>610</v>
      </c>
      <c r="SQJ334" s="50" t="s">
        <v>610</v>
      </c>
      <c r="SQK334" s="50" t="s">
        <v>610</v>
      </c>
      <c r="SQL334" s="50" t="s">
        <v>610</v>
      </c>
      <c r="SQM334" s="50" t="s">
        <v>610</v>
      </c>
      <c r="SQN334" s="50" t="s">
        <v>610</v>
      </c>
      <c r="SQO334" s="50" t="s">
        <v>610</v>
      </c>
      <c r="SQP334" s="50" t="s">
        <v>610</v>
      </c>
      <c r="SQQ334" s="50" t="s">
        <v>610</v>
      </c>
      <c r="SQR334" s="50" t="s">
        <v>610</v>
      </c>
      <c r="SQS334" s="50" t="s">
        <v>610</v>
      </c>
      <c r="SQT334" s="50" t="s">
        <v>610</v>
      </c>
      <c r="SQU334" s="50" t="s">
        <v>610</v>
      </c>
      <c r="SQV334" s="50" t="s">
        <v>610</v>
      </c>
      <c r="SQW334" s="50" t="s">
        <v>610</v>
      </c>
      <c r="SQX334" s="50" t="s">
        <v>610</v>
      </c>
      <c r="SQY334" s="50" t="s">
        <v>610</v>
      </c>
      <c r="SQZ334" s="50" t="s">
        <v>610</v>
      </c>
      <c r="SRA334" s="50" t="s">
        <v>610</v>
      </c>
      <c r="SRB334" s="50" t="s">
        <v>610</v>
      </c>
      <c r="SRC334" s="50" t="s">
        <v>610</v>
      </c>
      <c r="SRD334" s="50" t="s">
        <v>610</v>
      </c>
      <c r="SRE334" s="50" t="s">
        <v>610</v>
      </c>
      <c r="SRF334" s="50" t="s">
        <v>610</v>
      </c>
      <c r="SRG334" s="50" t="s">
        <v>610</v>
      </c>
      <c r="SRH334" s="50" t="s">
        <v>610</v>
      </c>
      <c r="SRI334" s="50" t="s">
        <v>610</v>
      </c>
      <c r="SRJ334" s="50" t="s">
        <v>610</v>
      </c>
      <c r="SRK334" s="50" t="s">
        <v>610</v>
      </c>
      <c r="SRL334" s="50" t="s">
        <v>610</v>
      </c>
      <c r="SRM334" s="50" t="s">
        <v>610</v>
      </c>
      <c r="SRN334" s="50" t="s">
        <v>610</v>
      </c>
      <c r="SRO334" s="50" t="s">
        <v>610</v>
      </c>
      <c r="SRP334" s="50" t="s">
        <v>610</v>
      </c>
      <c r="SRQ334" s="50" t="s">
        <v>610</v>
      </c>
      <c r="SRR334" s="50" t="s">
        <v>610</v>
      </c>
      <c r="SRS334" s="50" t="s">
        <v>610</v>
      </c>
      <c r="SRT334" s="50" t="s">
        <v>610</v>
      </c>
      <c r="SRU334" s="50" t="s">
        <v>610</v>
      </c>
      <c r="SRV334" s="50" t="s">
        <v>610</v>
      </c>
      <c r="SRW334" s="50" t="s">
        <v>610</v>
      </c>
      <c r="SRX334" s="50" t="s">
        <v>610</v>
      </c>
      <c r="SRY334" s="50" t="s">
        <v>610</v>
      </c>
      <c r="SRZ334" s="50" t="s">
        <v>610</v>
      </c>
      <c r="SSA334" s="50" t="s">
        <v>610</v>
      </c>
      <c r="SSB334" s="50" t="s">
        <v>610</v>
      </c>
      <c r="SSC334" s="50" t="s">
        <v>610</v>
      </c>
      <c r="SSD334" s="50" t="s">
        <v>610</v>
      </c>
      <c r="SSE334" s="50" t="s">
        <v>610</v>
      </c>
      <c r="SSF334" s="50" t="s">
        <v>610</v>
      </c>
      <c r="SSG334" s="50" t="s">
        <v>610</v>
      </c>
      <c r="SSH334" s="50" t="s">
        <v>610</v>
      </c>
      <c r="SSI334" s="50" t="s">
        <v>610</v>
      </c>
      <c r="SSJ334" s="50" t="s">
        <v>610</v>
      </c>
      <c r="SSK334" s="50" t="s">
        <v>610</v>
      </c>
      <c r="SSL334" s="50" t="s">
        <v>610</v>
      </c>
      <c r="SSM334" s="50" t="s">
        <v>610</v>
      </c>
      <c r="SSN334" s="50" t="s">
        <v>610</v>
      </c>
      <c r="SSO334" s="50" t="s">
        <v>610</v>
      </c>
      <c r="SSP334" s="50" t="s">
        <v>610</v>
      </c>
      <c r="SSQ334" s="50" t="s">
        <v>610</v>
      </c>
      <c r="SSR334" s="50" t="s">
        <v>610</v>
      </c>
      <c r="SSS334" s="50" t="s">
        <v>610</v>
      </c>
      <c r="SST334" s="50" t="s">
        <v>610</v>
      </c>
      <c r="SSU334" s="50" t="s">
        <v>610</v>
      </c>
      <c r="SSV334" s="50" t="s">
        <v>610</v>
      </c>
      <c r="SSW334" s="50" t="s">
        <v>610</v>
      </c>
      <c r="SSX334" s="50" t="s">
        <v>610</v>
      </c>
      <c r="SSY334" s="50" t="s">
        <v>610</v>
      </c>
      <c r="SSZ334" s="50" t="s">
        <v>610</v>
      </c>
      <c r="STA334" s="50" t="s">
        <v>610</v>
      </c>
      <c r="STB334" s="50" t="s">
        <v>610</v>
      </c>
      <c r="STC334" s="50" t="s">
        <v>610</v>
      </c>
      <c r="STD334" s="50" t="s">
        <v>610</v>
      </c>
      <c r="STE334" s="50" t="s">
        <v>610</v>
      </c>
      <c r="STF334" s="50" t="s">
        <v>610</v>
      </c>
      <c r="STG334" s="50" t="s">
        <v>610</v>
      </c>
      <c r="STH334" s="50" t="s">
        <v>610</v>
      </c>
      <c r="STI334" s="50" t="s">
        <v>610</v>
      </c>
      <c r="STJ334" s="50" t="s">
        <v>610</v>
      </c>
      <c r="STK334" s="50" t="s">
        <v>610</v>
      </c>
      <c r="STL334" s="50" t="s">
        <v>610</v>
      </c>
      <c r="STM334" s="50" t="s">
        <v>610</v>
      </c>
      <c r="STN334" s="50" t="s">
        <v>610</v>
      </c>
      <c r="STO334" s="50" t="s">
        <v>610</v>
      </c>
      <c r="STP334" s="50" t="s">
        <v>610</v>
      </c>
      <c r="STQ334" s="50" t="s">
        <v>610</v>
      </c>
      <c r="STR334" s="50" t="s">
        <v>610</v>
      </c>
      <c r="STS334" s="50" t="s">
        <v>610</v>
      </c>
      <c r="STT334" s="50" t="s">
        <v>610</v>
      </c>
      <c r="STU334" s="50" t="s">
        <v>610</v>
      </c>
      <c r="STV334" s="50" t="s">
        <v>610</v>
      </c>
      <c r="STW334" s="50" t="s">
        <v>610</v>
      </c>
      <c r="STX334" s="50" t="s">
        <v>610</v>
      </c>
      <c r="STY334" s="50" t="s">
        <v>610</v>
      </c>
      <c r="STZ334" s="50" t="s">
        <v>610</v>
      </c>
      <c r="SUA334" s="50" t="s">
        <v>610</v>
      </c>
      <c r="SUB334" s="50" t="s">
        <v>610</v>
      </c>
      <c r="SUC334" s="50" t="s">
        <v>610</v>
      </c>
      <c r="SUD334" s="50" t="s">
        <v>610</v>
      </c>
      <c r="SUE334" s="50" t="s">
        <v>610</v>
      </c>
      <c r="SUF334" s="50" t="s">
        <v>610</v>
      </c>
      <c r="SUG334" s="50" t="s">
        <v>610</v>
      </c>
      <c r="SUH334" s="50" t="s">
        <v>610</v>
      </c>
      <c r="SUI334" s="50" t="s">
        <v>610</v>
      </c>
      <c r="SUJ334" s="50" t="s">
        <v>610</v>
      </c>
      <c r="SUK334" s="50" t="s">
        <v>610</v>
      </c>
      <c r="SUL334" s="50" t="s">
        <v>610</v>
      </c>
      <c r="SUM334" s="50" t="s">
        <v>610</v>
      </c>
      <c r="SUN334" s="50" t="s">
        <v>610</v>
      </c>
      <c r="SUO334" s="50" t="s">
        <v>610</v>
      </c>
      <c r="SUP334" s="50" t="s">
        <v>610</v>
      </c>
      <c r="SUQ334" s="50" t="s">
        <v>610</v>
      </c>
      <c r="SUR334" s="50" t="s">
        <v>610</v>
      </c>
      <c r="SUS334" s="50" t="s">
        <v>610</v>
      </c>
      <c r="SUT334" s="50" t="s">
        <v>610</v>
      </c>
      <c r="SUU334" s="50" t="s">
        <v>610</v>
      </c>
      <c r="SUV334" s="50" t="s">
        <v>610</v>
      </c>
      <c r="SUW334" s="50" t="s">
        <v>610</v>
      </c>
      <c r="SUX334" s="50" t="s">
        <v>610</v>
      </c>
      <c r="SUY334" s="50" t="s">
        <v>610</v>
      </c>
      <c r="SUZ334" s="50" t="s">
        <v>610</v>
      </c>
      <c r="SVA334" s="50" t="s">
        <v>610</v>
      </c>
      <c r="SVB334" s="50" t="s">
        <v>610</v>
      </c>
      <c r="SVC334" s="50" t="s">
        <v>610</v>
      </c>
      <c r="SVD334" s="50" t="s">
        <v>610</v>
      </c>
      <c r="SVE334" s="50" t="s">
        <v>610</v>
      </c>
      <c r="SVF334" s="50" t="s">
        <v>610</v>
      </c>
      <c r="SVG334" s="50" t="s">
        <v>610</v>
      </c>
      <c r="SVH334" s="50" t="s">
        <v>610</v>
      </c>
      <c r="SVI334" s="50" t="s">
        <v>610</v>
      </c>
      <c r="SVJ334" s="50" t="s">
        <v>610</v>
      </c>
      <c r="SVK334" s="50" t="s">
        <v>610</v>
      </c>
      <c r="SVL334" s="50" t="s">
        <v>610</v>
      </c>
      <c r="SVM334" s="50" t="s">
        <v>610</v>
      </c>
      <c r="SVN334" s="50" t="s">
        <v>610</v>
      </c>
      <c r="SVO334" s="50" t="s">
        <v>610</v>
      </c>
      <c r="SVP334" s="50" t="s">
        <v>610</v>
      </c>
      <c r="SVQ334" s="50" t="s">
        <v>610</v>
      </c>
      <c r="SVR334" s="50" t="s">
        <v>610</v>
      </c>
      <c r="SVS334" s="50" t="s">
        <v>610</v>
      </c>
      <c r="SVT334" s="50" t="s">
        <v>610</v>
      </c>
      <c r="SVU334" s="50" t="s">
        <v>610</v>
      </c>
      <c r="SVV334" s="50" t="s">
        <v>610</v>
      </c>
      <c r="SVW334" s="50" t="s">
        <v>610</v>
      </c>
      <c r="SVX334" s="50" t="s">
        <v>610</v>
      </c>
      <c r="SVY334" s="50" t="s">
        <v>610</v>
      </c>
      <c r="SVZ334" s="50" t="s">
        <v>610</v>
      </c>
      <c r="SWA334" s="50" t="s">
        <v>610</v>
      </c>
      <c r="SWB334" s="50" t="s">
        <v>610</v>
      </c>
      <c r="SWC334" s="50" t="s">
        <v>610</v>
      </c>
      <c r="SWD334" s="50" t="s">
        <v>610</v>
      </c>
      <c r="SWE334" s="50" t="s">
        <v>610</v>
      </c>
      <c r="SWF334" s="50" t="s">
        <v>610</v>
      </c>
      <c r="SWG334" s="50" t="s">
        <v>610</v>
      </c>
      <c r="SWH334" s="50" t="s">
        <v>610</v>
      </c>
      <c r="SWI334" s="50" t="s">
        <v>610</v>
      </c>
      <c r="SWJ334" s="50" t="s">
        <v>610</v>
      </c>
      <c r="SWK334" s="50" t="s">
        <v>610</v>
      </c>
      <c r="SWL334" s="50" t="s">
        <v>610</v>
      </c>
      <c r="SWM334" s="50" t="s">
        <v>610</v>
      </c>
      <c r="SWN334" s="50" t="s">
        <v>610</v>
      </c>
      <c r="SWO334" s="50" t="s">
        <v>610</v>
      </c>
      <c r="SWP334" s="50" t="s">
        <v>610</v>
      </c>
      <c r="SWQ334" s="50" t="s">
        <v>610</v>
      </c>
      <c r="SWR334" s="50" t="s">
        <v>610</v>
      </c>
      <c r="SWS334" s="50" t="s">
        <v>610</v>
      </c>
      <c r="SWT334" s="50" t="s">
        <v>610</v>
      </c>
      <c r="SWU334" s="50" t="s">
        <v>610</v>
      </c>
      <c r="SWV334" s="50" t="s">
        <v>610</v>
      </c>
      <c r="SWW334" s="50" t="s">
        <v>610</v>
      </c>
      <c r="SWX334" s="50" t="s">
        <v>610</v>
      </c>
      <c r="SWY334" s="50" t="s">
        <v>610</v>
      </c>
      <c r="SWZ334" s="50" t="s">
        <v>610</v>
      </c>
      <c r="SXA334" s="50" t="s">
        <v>610</v>
      </c>
      <c r="SXB334" s="50" t="s">
        <v>610</v>
      </c>
      <c r="SXC334" s="50" t="s">
        <v>610</v>
      </c>
      <c r="SXD334" s="50" t="s">
        <v>610</v>
      </c>
      <c r="SXE334" s="50" t="s">
        <v>610</v>
      </c>
      <c r="SXF334" s="50" t="s">
        <v>610</v>
      </c>
      <c r="SXG334" s="50" t="s">
        <v>610</v>
      </c>
      <c r="SXH334" s="50" t="s">
        <v>610</v>
      </c>
      <c r="SXI334" s="50" t="s">
        <v>610</v>
      </c>
      <c r="SXJ334" s="50" t="s">
        <v>610</v>
      </c>
      <c r="SXK334" s="50" t="s">
        <v>610</v>
      </c>
      <c r="SXL334" s="50" t="s">
        <v>610</v>
      </c>
      <c r="SXM334" s="50" t="s">
        <v>610</v>
      </c>
      <c r="SXN334" s="50" t="s">
        <v>610</v>
      </c>
      <c r="SXO334" s="50" t="s">
        <v>610</v>
      </c>
      <c r="SXP334" s="50" t="s">
        <v>610</v>
      </c>
      <c r="SXQ334" s="50" t="s">
        <v>610</v>
      </c>
      <c r="SXR334" s="50" t="s">
        <v>610</v>
      </c>
      <c r="SXS334" s="50" t="s">
        <v>610</v>
      </c>
      <c r="SXT334" s="50" t="s">
        <v>610</v>
      </c>
      <c r="SXU334" s="50" t="s">
        <v>610</v>
      </c>
      <c r="SXV334" s="50" t="s">
        <v>610</v>
      </c>
      <c r="SXW334" s="50" t="s">
        <v>610</v>
      </c>
      <c r="SXX334" s="50" t="s">
        <v>610</v>
      </c>
      <c r="SXY334" s="50" t="s">
        <v>610</v>
      </c>
      <c r="SXZ334" s="50" t="s">
        <v>610</v>
      </c>
      <c r="SYA334" s="50" t="s">
        <v>610</v>
      </c>
      <c r="SYB334" s="50" t="s">
        <v>610</v>
      </c>
      <c r="SYC334" s="50" t="s">
        <v>610</v>
      </c>
      <c r="SYD334" s="50" t="s">
        <v>610</v>
      </c>
      <c r="SYE334" s="50" t="s">
        <v>610</v>
      </c>
      <c r="SYF334" s="50" t="s">
        <v>610</v>
      </c>
      <c r="SYG334" s="50" t="s">
        <v>610</v>
      </c>
      <c r="SYH334" s="50" t="s">
        <v>610</v>
      </c>
      <c r="SYI334" s="50" t="s">
        <v>610</v>
      </c>
      <c r="SYJ334" s="50" t="s">
        <v>610</v>
      </c>
      <c r="SYK334" s="50" t="s">
        <v>610</v>
      </c>
      <c r="SYL334" s="50" t="s">
        <v>610</v>
      </c>
      <c r="SYM334" s="50" t="s">
        <v>610</v>
      </c>
      <c r="SYN334" s="50" t="s">
        <v>610</v>
      </c>
      <c r="SYO334" s="50" t="s">
        <v>610</v>
      </c>
      <c r="SYP334" s="50" t="s">
        <v>610</v>
      </c>
      <c r="SYQ334" s="50" t="s">
        <v>610</v>
      </c>
      <c r="SYR334" s="50" t="s">
        <v>610</v>
      </c>
      <c r="SYS334" s="50" t="s">
        <v>610</v>
      </c>
      <c r="SYT334" s="50" t="s">
        <v>610</v>
      </c>
      <c r="SYU334" s="50" t="s">
        <v>610</v>
      </c>
      <c r="SYV334" s="50" t="s">
        <v>610</v>
      </c>
      <c r="SYW334" s="50" t="s">
        <v>610</v>
      </c>
      <c r="SYX334" s="50" t="s">
        <v>610</v>
      </c>
      <c r="SYY334" s="50" t="s">
        <v>610</v>
      </c>
      <c r="SYZ334" s="50" t="s">
        <v>610</v>
      </c>
      <c r="SZA334" s="50" t="s">
        <v>610</v>
      </c>
      <c r="SZB334" s="50" t="s">
        <v>610</v>
      </c>
      <c r="SZC334" s="50" t="s">
        <v>610</v>
      </c>
      <c r="SZD334" s="50" t="s">
        <v>610</v>
      </c>
      <c r="SZE334" s="50" t="s">
        <v>610</v>
      </c>
      <c r="SZF334" s="50" t="s">
        <v>610</v>
      </c>
      <c r="SZG334" s="50" t="s">
        <v>610</v>
      </c>
      <c r="SZH334" s="50" t="s">
        <v>610</v>
      </c>
      <c r="SZI334" s="50" t="s">
        <v>610</v>
      </c>
      <c r="SZJ334" s="50" t="s">
        <v>610</v>
      </c>
      <c r="SZK334" s="50" t="s">
        <v>610</v>
      </c>
      <c r="SZL334" s="50" t="s">
        <v>610</v>
      </c>
      <c r="SZM334" s="50" t="s">
        <v>610</v>
      </c>
      <c r="SZN334" s="50" t="s">
        <v>610</v>
      </c>
      <c r="SZO334" s="50" t="s">
        <v>610</v>
      </c>
      <c r="SZP334" s="50" t="s">
        <v>610</v>
      </c>
      <c r="SZQ334" s="50" t="s">
        <v>610</v>
      </c>
      <c r="SZR334" s="50" t="s">
        <v>610</v>
      </c>
      <c r="SZS334" s="50" t="s">
        <v>610</v>
      </c>
      <c r="SZT334" s="50" t="s">
        <v>610</v>
      </c>
      <c r="SZU334" s="50" t="s">
        <v>610</v>
      </c>
      <c r="SZV334" s="50" t="s">
        <v>610</v>
      </c>
      <c r="SZW334" s="50" t="s">
        <v>610</v>
      </c>
      <c r="SZX334" s="50" t="s">
        <v>610</v>
      </c>
      <c r="SZY334" s="50" t="s">
        <v>610</v>
      </c>
      <c r="SZZ334" s="50" t="s">
        <v>610</v>
      </c>
      <c r="TAA334" s="50" t="s">
        <v>610</v>
      </c>
      <c r="TAB334" s="50" t="s">
        <v>610</v>
      </c>
      <c r="TAC334" s="50" t="s">
        <v>610</v>
      </c>
      <c r="TAD334" s="50" t="s">
        <v>610</v>
      </c>
      <c r="TAE334" s="50" t="s">
        <v>610</v>
      </c>
      <c r="TAF334" s="50" t="s">
        <v>610</v>
      </c>
      <c r="TAG334" s="50" t="s">
        <v>610</v>
      </c>
      <c r="TAH334" s="50" t="s">
        <v>610</v>
      </c>
      <c r="TAI334" s="50" t="s">
        <v>610</v>
      </c>
      <c r="TAJ334" s="50" t="s">
        <v>610</v>
      </c>
      <c r="TAK334" s="50" t="s">
        <v>610</v>
      </c>
      <c r="TAL334" s="50" t="s">
        <v>610</v>
      </c>
      <c r="TAM334" s="50" t="s">
        <v>610</v>
      </c>
      <c r="TAN334" s="50" t="s">
        <v>610</v>
      </c>
      <c r="TAO334" s="50" t="s">
        <v>610</v>
      </c>
      <c r="TAP334" s="50" t="s">
        <v>610</v>
      </c>
      <c r="TAQ334" s="50" t="s">
        <v>610</v>
      </c>
      <c r="TAR334" s="50" t="s">
        <v>610</v>
      </c>
      <c r="TAS334" s="50" t="s">
        <v>610</v>
      </c>
      <c r="TAT334" s="50" t="s">
        <v>610</v>
      </c>
      <c r="TAU334" s="50" t="s">
        <v>610</v>
      </c>
      <c r="TAV334" s="50" t="s">
        <v>610</v>
      </c>
      <c r="TAW334" s="50" t="s">
        <v>610</v>
      </c>
      <c r="TAX334" s="50" t="s">
        <v>610</v>
      </c>
      <c r="TAY334" s="50" t="s">
        <v>610</v>
      </c>
      <c r="TAZ334" s="50" t="s">
        <v>610</v>
      </c>
      <c r="TBA334" s="50" t="s">
        <v>610</v>
      </c>
      <c r="TBB334" s="50" t="s">
        <v>610</v>
      </c>
      <c r="TBC334" s="50" t="s">
        <v>610</v>
      </c>
      <c r="TBD334" s="50" t="s">
        <v>610</v>
      </c>
      <c r="TBE334" s="50" t="s">
        <v>610</v>
      </c>
      <c r="TBF334" s="50" t="s">
        <v>610</v>
      </c>
      <c r="TBG334" s="50" t="s">
        <v>610</v>
      </c>
      <c r="TBH334" s="50" t="s">
        <v>610</v>
      </c>
      <c r="TBI334" s="50" t="s">
        <v>610</v>
      </c>
      <c r="TBJ334" s="50" t="s">
        <v>610</v>
      </c>
      <c r="TBK334" s="50" t="s">
        <v>610</v>
      </c>
      <c r="TBL334" s="50" t="s">
        <v>610</v>
      </c>
      <c r="TBM334" s="50" t="s">
        <v>610</v>
      </c>
      <c r="TBN334" s="50" t="s">
        <v>610</v>
      </c>
      <c r="TBO334" s="50" t="s">
        <v>610</v>
      </c>
      <c r="TBP334" s="50" t="s">
        <v>610</v>
      </c>
      <c r="TBQ334" s="50" t="s">
        <v>610</v>
      </c>
      <c r="TBR334" s="50" t="s">
        <v>610</v>
      </c>
      <c r="TBS334" s="50" t="s">
        <v>610</v>
      </c>
      <c r="TBT334" s="50" t="s">
        <v>610</v>
      </c>
      <c r="TBU334" s="50" t="s">
        <v>610</v>
      </c>
      <c r="TBV334" s="50" t="s">
        <v>610</v>
      </c>
      <c r="TBW334" s="50" t="s">
        <v>610</v>
      </c>
      <c r="TBX334" s="50" t="s">
        <v>610</v>
      </c>
      <c r="TBY334" s="50" t="s">
        <v>610</v>
      </c>
      <c r="TBZ334" s="50" t="s">
        <v>610</v>
      </c>
      <c r="TCA334" s="50" t="s">
        <v>610</v>
      </c>
      <c r="TCB334" s="50" t="s">
        <v>610</v>
      </c>
      <c r="TCC334" s="50" t="s">
        <v>610</v>
      </c>
      <c r="TCD334" s="50" t="s">
        <v>610</v>
      </c>
      <c r="TCE334" s="50" t="s">
        <v>610</v>
      </c>
      <c r="TCF334" s="50" t="s">
        <v>610</v>
      </c>
      <c r="TCG334" s="50" t="s">
        <v>610</v>
      </c>
      <c r="TCH334" s="50" t="s">
        <v>610</v>
      </c>
      <c r="TCI334" s="50" t="s">
        <v>610</v>
      </c>
      <c r="TCJ334" s="50" t="s">
        <v>610</v>
      </c>
      <c r="TCK334" s="50" t="s">
        <v>610</v>
      </c>
      <c r="TCL334" s="50" t="s">
        <v>610</v>
      </c>
      <c r="TCM334" s="50" t="s">
        <v>610</v>
      </c>
      <c r="TCN334" s="50" t="s">
        <v>610</v>
      </c>
      <c r="TCO334" s="50" t="s">
        <v>610</v>
      </c>
      <c r="TCP334" s="50" t="s">
        <v>610</v>
      </c>
      <c r="TCQ334" s="50" t="s">
        <v>610</v>
      </c>
      <c r="TCR334" s="50" t="s">
        <v>610</v>
      </c>
      <c r="TCS334" s="50" t="s">
        <v>610</v>
      </c>
      <c r="TCT334" s="50" t="s">
        <v>610</v>
      </c>
      <c r="TCU334" s="50" t="s">
        <v>610</v>
      </c>
      <c r="TCV334" s="50" t="s">
        <v>610</v>
      </c>
      <c r="TCW334" s="50" t="s">
        <v>610</v>
      </c>
      <c r="TCX334" s="50" t="s">
        <v>610</v>
      </c>
      <c r="TCY334" s="50" t="s">
        <v>610</v>
      </c>
      <c r="TCZ334" s="50" t="s">
        <v>610</v>
      </c>
      <c r="TDA334" s="50" t="s">
        <v>610</v>
      </c>
      <c r="TDB334" s="50" t="s">
        <v>610</v>
      </c>
      <c r="TDC334" s="50" t="s">
        <v>610</v>
      </c>
      <c r="TDD334" s="50" t="s">
        <v>610</v>
      </c>
      <c r="TDE334" s="50" t="s">
        <v>610</v>
      </c>
      <c r="TDF334" s="50" t="s">
        <v>610</v>
      </c>
      <c r="TDG334" s="50" t="s">
        <v>610</v>
      </c>
      <c r="TDH334" s="50" t="s">
        <v>610</v>
      </c>
      <c r="TDI334" s="50" t="s">
        <v>610</v>
      </c>
      <c r="TDJ334" s="50" t="s">
        <v>610</v>
      </c>
      <c r="TDK334" s="50" t="s">
        <v>610</v>
      </c>
      <c r="TDL334" s="50" t="s">
        <v>610</v>
      </c>
      <c r="TDM334" s="50" t="s">
        <v>610</v>
      </c>
      <c r="TDN334" s="50" t="s">
        <v>610</v>
      </c>
      <c r="TDO334" s="50" t="s">
        <v>610</v>
      </c>
      <c r="TDP334" s="50" t="s">
        <v>610</v>
      </c>
      <c r="TDQ334" s="50" t="s">
        <v>610</v>
      </c>
      <c r="TDR334" s="50" t="s">
        <v>610</v>
      </c>
      <c r="TDS334" s="50" t="s">
        <v>610</v>
      </c>
      <c r="TDT334" s="50" t="s">
        <v>610</v>
      </c>
      <c r="TDU334" s="50" t="s">
        <v>610</v>
      </c>
      <c r="TDV334" s="50" t="s">
        <v>610</v>
      </c>
      <c r="TDW334" s="50" t="s">
        <v>610</v>
      </c>
      <c r="TDX334" s="50" t="s">
        <v>610</v>
      </c>
      <c r="TDY334" s="50" t="s">
        <v>610</v>
      </c>
      <c r="TDZ334" s="50" t="s">
        <v>610</v>
      </c>
      <c r="TEA334" s="50" t="s">
        <v>610</v>
      </c>
      <c r="TEB334" s="50" t="s">
        <v>610</v>
      </c>
      <c r="TEC334" s="50" t="s">
        <v>610</v>
      </c>
      <c r="TED334" s="50" t="s">
        <v>610</v>
      </c>
      <c r="TEE334" s="50" t="s">
        <v>610</v>
      </c>
      <c r="TEF334" s="50" t="s">
        <v>610</v>
      </c>
      <c r="TEG334" s="50" t="s">
        <v>610</v>
      </c>
      <c r="TEH334" s="50" t="s">
        <v>610</v>
      </c>
      <c r="TEI334" s="50" t="s">
        <v>610</v>
      </c>
      <c r="TEJ334" s="50" t="s">
        <v>610</v>
      </c>
      <c r="TEK334" s="50" t="s">
        <v>610</v>
      </c>
      <c r="TEL334" s="50" t="s">
        <v>610</v>
      </c>
      <c r="TEM334" s="50" t="s">
        <v>610</v>
      </c>
      <c r="TEN334" s="50" t="s">
        <v>610</v>
      </c>
      <c r="TEO334" s="50" t="s">
        <v>610</v>
      </c>
      <c r="TEP334" s="50" t="s">
        <v>610</v>
      </c>
      <c r="TEQ334" s="50" t="s">
        <v>610</v>
      </c>
      <c r="TER334" s="50" t="s">
        <v>610</v>
      </c>
      <c r="TES334" s="50" t="s">
        <v>610</v>
      </c>
      <c r="TET334" s="50" t="s">
        <v>610</v>
      </c>
      <c r="TEU334" s="50" t="s">
        <v>610</v>
      </c>
      <c r="TEV334" s="50" t="s">
        <v>610</v>
      </c>
      <c r="TEW334" s="50" t="s">
        <v>610</v>
      </c>
      <c r="TEX334" s="50" t="s">
        <v>610</v>
      </c>
      <c r="TEY334" s="50" t="s">
        <v>610</v>
      </c>
      <c r="TEZ334" s="50" t="s">
        <v>610</v>
      </c>
      <c r="TFA334" s="50" t="s">
        <v>610</v>
      </c>
      <c r="TFB334" s="50" t="s">
        <v>610</v>
      </c>
      <c r="TFC334" s="50" t="s">
        <v>610</v>
      </c>
      <c r="TFD334" s="50" t="s">
        <v>610</v>
      </c>
      <c r="TFE334" s="50" t="s">
        <v>610</v>
      </c>
      <c r="TFF334" s="50" t="s">
        <v>610</v>
      </c>
      <c r="TFG334" s="50" t="s">
        <v>610</v>
      </c>
      <c r="TFH334" s="50" t="s">
        <v>610</v>
      </c>
      <c r="TFI334" s="50" t="s">
        <v>610</v>
      </c>
      <c r="TFJ334" s="50" t="s">
        <v>610</v>
      </c>
      <c r="TFK334" s="50" t="s">
        <v>610</v>
      </c>
      <c r="TFL334" s="50" t="s">
        <v>610</v>
      </c>
      <c r="TFM334" s="50" t="s">
        <v>610</v>
      </c>
      <c r="TFN334" s="50" t="s">
        <v>610</v>
      </c>
      <c r="TFO334" s="50" t="s">
        <v>610</v>
      </c>
      <c r="TFP334" s="50" t="s">
        <v>610</v>
      </c>
      <c r="TFQ334" s="50" t="s">
        <v>610</v>
      </c>
      <c r="TFR334" s="50" t="s">
        <v>610</v>
      </c>
      <c r="TFS334" s="50" t="s">
        <v>610</v>
      </c>
      <c r="TFT334" s="50" t="s">
        <v>610</v>
      </c>
      <c r="TFU334" s="50" t="s">
        <v>610</v>
      </c>
      <c r="TFV334" s="50" t="s">
        <v>610</v>
      </c>
      <c r="TFW334" s="50" t="s">
        <v>610</v>
      </c>
      <c r="TFX334" s="50" t="s">
        <v>610</v>
      </c>
      <c r="TFY334" s="50" t="s">
        <v>610</v>
      </c>
      <c r="TFZ334" s="50" t="s">
        <v>610</v>
      </c>
      <c r="TGA334" s="50" t="s">
        <v>610</v>
      </c>
      <c r="TGB334" s="50" t="s">
        <v>610</v>
      </c>
      <c r="TGC334" s="50" t="s">
        <v>610</v>
      </c>
      <c r="TGD334" s="50" t="s">
        <v>610</v>
      </c>
      <c r="TGE334" s="50" t="s">
        <v>610</v>
      </c>
      <c r="TGF334" s="50" t="s">
        <v>610</v>
      </c>
      <c r="TGG334" s="50" t="s">
        <v>610</v>
      </c>
      <c r="TGH334" s="50" t="s">
        <v>610</v>
      </c>
      <c r="TGI334" s="50" t="s">
        <v>610</v>
      </c>
      <c r="TGJ334" s="50" t="s">
        <v>610</v>
      </c>
      <c r="TGK334" s="50" t="s">
        <v>610</v>
      </c>
      <c r="TGL334" s="50" t="s">
        <v>610</v>
      </c>
      <c r="TGM334" s="50" t="s">
        <v>610</v>
      </c>
      <c r="TGN334" s="50" t="s">
        <v>610</v>
      </c>
      <c r="TGO334" s="50" t="s">
        <v>610</v>
      </c>
      <c r="TGP334" s="50" t="s">
        <v>610</v>
      </c>
      <c r="TGQ334" s="50" t="s">
        <v>610</v>
      </c>
      <c r="TGR334" s="50" t="s">
        <v>610</v>
      </c>
      <c r="TGS334" s="50" t="s">
        <v>610</v>
      </c>
      <c r="TGT334" s="50" t="s">
        <v>610</v>
      </c>
      <c r="TGU334" s="50" t="s">
        <v>610</v>
      </c>
      <c r="TGV334" s="50" t="s">
        <v>610</v>
      </c>
      <c r="TGW334" s="50" t="s">
        <v>610</v>
      </c>
      <c r="TGX334" s="50" t="s">
        <v>610</v>
      </c>
      <c r="TGY334" s="50" t="s">
        <v>610</v>
      </c>
      <c r="TGZ334" s="50" t="s">
        <v>610</v>
      </c>
      <c r="THA334" s="50" t="s">
        <v>610</v>
      </c>
      <c r="THB334" s="50" t="s">
        <v>610</v>
      </c>
      <c r="THC334" s="50" t="s">
        <v>610</v>
      </c>
      <c r="THD334" s="50" t="s">
        <v>610</v>
      </c>
      <c r="THE334" s="50" t="s">
        <v>610</v>
      </c>
      <c r="THF334" s="50" t="s">
        <v>610</v>
      </c>
      <c r="THG334" s="50" t="s">
        <v>610</v>
      </c>
      <c r="THH334" s="50" t="s">
        <v>610</v>
      </c>
      <c r="THI334" s="50" t="s">
        <v>610</v>
      </c>
      <c r="THJ334" s="50" t="s">
        <v>610</v>
      </c>
      <c r="THK334" s="50" t="s">
        <v>610</v>
      </c>
      <c r="THL334" s="50" t="s">
        <v>610</v>
      </c>
      <c r="THM334" s="50" t="s">
        <v>610</v>
      </c>
      <c r="THN334" s="50" t="s">
        <v>610</v>
      </c>
      <c r="THO334" s="50" t="s">
        <v>610</v>
      </c>
      <c r="THP334" s="50" t="s">
        <v>610</v>
      </c>
      <c r="THQ334" s="50" t="s">
        <v>610</v>
      </c>
      <c r="THR334" s="50" t="s">
        <v>610</v>
      </c>
      <c r="THS334" s="50" t="s">
        <v>610</v>
      </c>
      <c r="THT334" s="50" t="s">
        <v>610</v>
      </c>
      <c r="THU334" s="50" t="s">
        <v>610</v>
      </c>
      <c r="THV334" s="50" t="s">
        <v>610</v>
      </c>
      <c r="THW334" s="50" t="s">
        <v>610</v>
      </c>
      <c r="THX334" s="50" t="s">
        <v>610</v>
      </c>
      <c r="THY334" s="50" t="s">
        <v>610</v>
      </c>
      <c r="THZ334" s="50" t="s">
        <v>610</v>
      </c>
      <c r="TIA334" s="50" t="s">
        <v>610</v>
      </c>
      <c r="TIB334" s="50" t="s">
        <v>610</v>
      </c>
      <c r="TIC334" s="50" t="s">
        <v>610</v>
      </c>
      <c r="TID334" s="50" t="s">
        <v>610</v>
      </c>
      <c r="TIE334" s="50" t="s">
        <v>610</v>
      </c>
      <c r="TIF334" s="50" t="s">
        <v>610</v>
      </c>
      <c r="TIG334" s="50" t="s">
        <v>610</v>
      </c>
      <c r="TIH334" s="50" t="s">
        <v>610</v>
      </c>
      <c r="TII334" s="50" t="s">
        <v>610</v>
      </c>
      <c r="TIJ334" s="50" t="s">
        <v>610</v>
      </c>
      <c r="TIK334" s="50" t="s">
        <v>610</v>
      </c>
      <c r="TIL334" s="50" t="s">
        <v>610</v>
      </c>
      <c r="TIM334" s="50" t="s">
        <v>610</v>
      </c>
      <c r="TIN334" s="50" t="s">
        <v>610</v>
      </c>
      <c r="TIO334" s="50" t="s">
        <v>610</v>
      </c>
      <c r="TIP334" s="50" t="s">
        <v>610</v>
      </c>
      <c r="TIQ334" s="50" t="s">
        <v>610</v>
      </c>
      <c r="TIR334" s="50" t="s">
        <v>610</v>
      </c>
      <c r="TIS334" s="50" t="s">
        <v>610</v>
      </c>
      <c r="TIT334" s="50" t="s">
        <v>610</v>
      </c>
      <c r="TIU334" s="50" t="s">
        <v>610</v>
      </c>
      <c r="TIV334" s="50" t="s">
        <v>610</v>
      </c>
      <c r="TIW334" s="50" t="s">
        <v>610</v>
      </c>
      <c r="TIX334" s="50" t="s">
        <v>610</v>
      </c>
      <c r="TIY334" s="50" t="s">
        <v>610</v>
      </c>
      <c r="TIZ334" s="50" t="s">
        <v>610</v>
      </c>
      <c r="TJA334" s="50" t="s">
        <v>610</v>
      </c>
      <c r="TJB334" s="50" t="s">
        <v>610</v>
      </c>
      <c r="TJC334" s="50" t="s">
        <v>610</v>
      </c>
      <c r="TJD334" s="50" t="s">
        <v>610</v>
      </c>
      <c r="TJE334" s="50" t="s">
        <v>610</v>
      </c>
      <c r="TJF334" s="50" t="s">
        <v>610</v>
      </c>
      <c r="TJG334" s="50" t="s">
        <v>610</v>
      </c>
      <c r="TJH334" s="50" t="s">
        <v>610</v>
      </c>
      <c r="TJI334" s="50" t="s">
        <v>610</v>
      </c>
      <c r="TJJ334" s="50" t="s">
        <v>610</v>
      </c>
      <c r="TJK334" s="50" t="s">
        <v>610</v>
      </c>
      <c r="TJL334" s="50" t="s">
        <v>610</v>
      </c>
      <c r="TJM334" s="50" t="s">
        <v>610</v>
      </c>
      <c r="TJN334" s="50" t="s">
        <v>610</v>
      </c>
      <c r="TJO334" s="50" t="s">
        <v>610</v>
      </c>
      <c r="TJP334" s="50" t="s">
        <v>610</v>
      </c>
      <c r="TJQ334" s="50" t="s">
        <v>610</v>
      </c>
      <c r="TJR334" s="50" t="s">
        <v>610</v>
      </c>
      <c r="TJS334" s="50" t="s">
        <v>610</v>
      </c>
      <c r="TJT334" s="50" t="s">
        <v>610</v>
      </c>
      <c r="TJU334" s="50" t="s">
        <v>610</v>
      </c>
      <c r="TJV334" s="50" t="s">
        <v>610</v>
      </c>
      <c r="TJW334" s="50" t="s">
        <v>610</v>
      </c>
      <c r="TJX334" s="50" t="s">
        <v>610</v>
      </c>
      <c r="TJY334" s="50" t="s">
        <v>610</v>
      </c>
      <c r="TJZ334" s="50" t="s">
        <v>610</v>
      </c>
      <c r="TKA334" s="50" t="s">
        <v>610</v>
      </c>
      <c r="TKB334" s="50" t="s">
        <v>610</v>
      </c>
      <c r="TKC334" s="50" t="s">
        <v>610</v>
      </c>
      <c r="TKD334" s="50" t="s">
        <v>610</v>
      </c>
      <c r="TKE334" s="50" t="s">
        <v>610</v>
      </c>
      <c r="TKF334" s="50" t="s">
        <v>610</v>
      </c>
      <c r="TKG334" s="50" t="s">
        <v>610</v>
      </c>
      <c r="TKH334" s="50" t="s">
        <v>610</v>
      </c>
      <c r="TKI334" s="50" t="s">
        <v>610</v>
      </c>
      <c r="TKJ334" s="50" t="s">
        <v>610</v>
      </c>
      <c r="TKK334" s="50" t="s">
        <v>610</v>
      </c>
      <c r="TKL334" s="50" t="s">
        <v>610</v>
      </c>
      <c r="TKM334" s="50" t="s">
        <v>610</v>
      </c>
      <c r="TKN334" s="50" t="s">
        <v>610</v>
      </c>
      <c r="TKO334" s="50" t="s">
        <v>610</v>
      </c>
      <c r="TKP334" s="50" t="s">
        <v>610</v>
      </c>
      <c r="TKQ334" s="50" t="s">
        <v>610</v>
      </c>
      <c r="TKR334" s="50" t="s">
        <v>610</v>
      </c>
      <c r="TKS334" s="50" t="s">
        <v>610</v>
      </c>
      <c r="TKT334" s="50" t="s">
        <v>610</v>
      </c>
      <c r="TKU334" s="50" t="s">
        <v>610</v>
      </c>
      <c r="TKV334" s="50" t="s">
        <v>610</v>
      </c>
      <c r="TKW334" s="50" t="s">
        <v>610</v>
      </c>
      <c r="TKX334" s="50" t="s">
        <v>610</v>
      </c>
      <c r="TKY334" s="50" t="s">
        <v>610</v>
      </c>
      <c r="TKZ334" s="50" t="s">
        <v>610</v>
      </c>
      <c r="TLA334" s="50" t="s">
        <v>610</v>
      </c>
      <c r="TLB334" s="50" t="s">
        <v>610</v>
      </c>
      <c r="TLC334" s="50" t="s">
        <v>610</v>
      </c>
      <c r="TLD334" s="50" t="s">
        <v>610</v>
      </c>
      <c r="TLE334" s="50" t="s">
        <v>610</v>
      </c>
      <c r="TLF334" s="50" t="s">
        <v>610</v>
      </c>
      <c r="TLG334" s="50" t="s">
        <v>610</v>
      </c>
      <c r="TLH334" s="50" t="s">
        <v>610</v>
      </c>
      <c r="TLI334" s="50" t="s">
        <v>610</v>
      </c>
      <c r="TLJ334" s="50" t="s">
        <v>610</v>
      </c>
      <c r="TLK334" s="50" t="s">
        <v>610</v>
      </c>
      <c r="TLL334" s="50" t="s">
        <v>610</v>
      </c>
      <c r="TLM334" s="50" t="s">
        <v>610</v>
      </c>
      <c r="TLN334" s="50" t="s">
        <v>610</v>
      </c>
      <c r="TLO334" s="50" t="s">
        <v>610</v>
      </c>
      <c r="TLP334" s="50" t="s">
        <v>610</v>
      </c>
      <c r="TLQ334" s="50" t="s">
        <v>610</v>
      </c>
      <c r="TLR334" s="50" t="s">
        <v>610</v>
      </c>
      <c r="TLS334" s="50" t="s">
        <v>610</v>
      </c>
      <c r="TLT334" s="50" t="s">
        <v>610</v>
      </c>
      <c r="TLU334" s="50" t="s">
        <v>610</v>
      </c>
      <c r="TLV334" s="50" t="s">
        <v>610</v>
      </c>
      <c r="TLW334" s="50" t="s">
        <v>610</v>
      </c>
      <c r="TLX334" s="50" t="s">
        <v>610</v>
      </c>
      <c r="TLY334" s="50" t="s">
        <v>610</v>
      </c>
      <c r="TLZ334" s="50" t="s">
        <v>610</v>
      </c>
      <c r="TMA334" s="50" t="s">
        <v>610</v>
      </c>
      <c r="TMB334" s="50" t="s">
        <v>610</v>
      </c>
      <c r="TMC334" s="50" t="s">
        <v>610</v>
      </c>
      <c r="TMD334" s="50" t="s">
        <v>610</v>
      </c>
      <c r="TME334" s="50" t="s">
        <v>610</v>
      </c>
      <c r="TMF334" s="50" t="s">
        <v>610</v>
      </c>
      <c r="TMG334" s="50" t="s">
        <v>610</v>
      </c>
      <c r="TMH334" s="50" t="s">
        <v>610</v>
      </c>
      <c r="TMI334" s="50" t="s">
        <v>610</v>
      </c>
      <c r="TMJ334" s="50" t="s">
        <v>610</v>
      </c>
      <c r="TMK334" s="50" t="s">
        <v>610</v>
      </c>
      <c r="TML334" s="50" t="s">
        <v>610</v>
      </c>
      <c r="TMM334" s="50" t="s">
        <v>610</v>
      </c>
      <c r="TMN334" s="50" t="s">
        <v>610</v>
      </c>
      <c r="TMO334" s="50" t="s">
        <v>610</v>
      </c>
      <c r="TMP334" s="50" t="s">
        <v>610</v>
      </c>
      <c r="TMQ334" s="50" t="s">
        <v>610</v>
      </c>
      <c r="TMR334" s="50" t="s">
        <v>610</v>
      </c>
      <c r="TMS334" s="50" t="s">
        <v>610</v>
      </c>
      <c r="TMT334" s="50" t="s">
        <v>610</v>
      </c>
      <c r="TMU334" s="50" t="s">
        <v>610</v>
      </c>
      <c r="TMV334" s="50" t="s">
        <v>610</v>
      </c>
      <c r="TMW334" s="50" t="s">
        <v>610</v>
      </c>
      <c r="TMX334" s="50" t="s">
        <v>610</v>
      </c>
      <c r="TMY334" s="50" t="s">
        <v>610</v>
      </c>
      <c r="TMZ334" s="50" t="s">
        <v>610</v>
      </c>
      <c r="TNA334" s="50" t="s">
        <v>610</v>
      </c>
      <c r="TNB334" s="50" t="s">
        <v>610</v>
      </c>
      <c r="TNC334" s="50" t="s">
        <v>610</v>
      </c>
      <c r="TND334" s="50" t="s">
        <v>610</v>
      </c>
      <c r="TNE334" s="50" t="s">
        <v>610</v>
      </c>
      <c r="TNF334" s="50" t="s">
        <v>610</v>
      </c>
      <c r="TNG334" s="50" t="s">
        <v>610</v>
      </c>
      <c r="TNH334" s="50" t="s">
        <v>610</v>
      </c>
      <c r="TNI334" s="50" t="s">
        <v>610</v>
      </c>
      <c r="TNJ334" s="50" t="s">
        <v>610</v>
      </c>
      <c r="TNK334" s="50" t="s">
        <v>610</v>
      </c>
      <c r="TNL334" s="50" t="s">
        <v>610</v>
      </c>
      <c r="TNM334" s="50" t="s">
        <v>610</v>
      </c>
      <c r="TNN334" s="50" t="s">
        <v>610</v>
      </c>
      <c r="TNO334" s="50" t="s">
        <v>610</v>
      </c>
      <c r="TNP334" s="50" t="s">
        <v>610</v>
      </c>
      <c r="TNQ334" s="50" t="s">
        <v>610</v>
      </c>
      <c r="TNR334" s="50" t="s">
        <v>610</v>
      </c>
      <c r="TNS334" s="50" t="s">
        <v>610</v>
      </c>
      <c r="TNT334" s="50" t="s">
        <v>610</v>
      </c>
      <c r="TNU334" s="50" t="s">
        <v>610</v>
      </c>
      <c r="TNV334" s="50" t="s">
        <v>610</v>
      </c>
      <c r="TNW334" s="50" t="s">
        <v>610</v>
      </c>
      <c r="TNX334" s="50" t="s">
        <v>610</v>
      </c>
      <c r="TNY334" s="50" t="s">
        <v>610</v>
      </c>
      <c r="TNZ334" s="50" t="s">
        <v>610</v>
      </c>
      <c r="TOA334" s="50" t="s">
        <v>610</v>
      </c>
      <c r="TOB334" s="50" t="s">
        <v>610</v>
      </c>
      <c r="TOC334" s="50" t="s">
        <v>610</v>
      </c>
      <c r="TOD334" s="50" t="s">
        <v>610</v>
      </c>
      <c r="TOE334" s="50" t="s">
        <v>610</v>
      </c>
      <c r="TOF334" s="50" t="s">
        <v>610</v>
      </c>
      <c r="TOG334" s="50" t="s">
        <v>610</v>
      </c>
      <c r="TOH334" s="50" t="s">
        <v>610</v>
      </c>
      <c r="TOI334" s="50" t="s">
        <v>610</v>
      </c>
      <c r="TOJ334" s="50" t="s">
        <v>610</v>
      </c>
      <c r="TOK334" s="50" t="s">
        <v>610</v>
      </c>
      <c r="TOL334" s="50" t="s">
        <v>610</v>
      </c>
      <c r="TOM334" s="50" t="s">
        <v>610</v>
      </c>
      <c r="TON334" s="50" t="s">
        <v>610</v>
      </c>
      <c r="TOO334" s="50" t="s">
        <v>610</v>
      </c>
      <c r="TOP334" s="50" t="s">
        <v>610</v>
      </c>
      <c r="TOQ334" s="50" t="s">
        <v>610</v>
      </c>
      <c r="TOR334" s="50" t="s">
        <v>610</v>
      </c>
      <c r="TOS334" s="50" t="s">
        <v>610</v>
      </c>
      <c r="TOT334" s="50" t="s">
        <v>610</v>
      </c>
      <c r="TOU334" s="50" t="s">
        <v>610</v>
      </c>
      <c r="TOV334" s="50" t="s">
        <v>610</v>
      </c>
      <c r="TOW334" s="50" t="s">
        <v>610</v>
      </c>
      <c r="TOX334" s="50" t="s">
        <v>610</v>
      </c>
      <c r="TOY334" s="50" t="s">
        <v>610</v>
      </c>
      <c r="TOZ334" s="50" t="s">
        <v>610</v>
      </c>
      <c r="TPA334" s="50" t="s">
        <v>610</v>
      </c>
      <c r="TPB334" s="50" t="s">
        <v>610</v>
      </c>
      <c r="TPC334" s="50" t="s">
        <v>610</v>
      </c>
      <c r="TPD334" s="50" t="s">
        <v>610</v>
      </c>
      <c r="TPE334" s="50" t="s">
        <v>610</v>
      </c>
      <c r="TPF334" s="50" t="s">
        <v>610</v>
      </c>
      <c r="TPG334" s="50" t="s">
        <v>610</v>
      </c>
      <c r="TPH334" s="50" t="s">
        <v>610</v>
      </c>
      <c r="TPI334" s="50" t="s">
        <v>610</v>
      </c>
      <c r="TPJ334" s="50" t="s">
        <v>610</v>
      </c>
      <c r="TPK334" s="50" t="s">
        <v>610</v>
      </c>
      <c r="TPL334" s="50" t="s">
        <v>610</v>
      </c>
      <c r="TPM334" s="50" t="s">
        <v>610</v>
      </c>
      <c r="TPN334" s="50" t="s">
        <v>610</v>
      </c>
      <c r="TPO334" s="50" t="s">
        <v>610</v>
      </c>
      <c r="TPP334" s="50" t="s">
        <v>610</v>
      </c>
      <c r="TPQ334" s="50" t="s">
        <v>610</v>
      </c>
      <c r="TPR334" s="50" t="s">
        <v>610</v>
      </c>
      <c r="TPS334" s="50" t="s">
        <v>610</v>
      </c>
      <c r="TPT334" s="50" t="s">
        <v>610</v>
      </c>
      <c r="TPU334" s="50" t="s">
        <v>610</v>
      </c>
      <c r="TPV334" s="50" t="s">
        <v>610</v>
      </c>
      <c r="TPW334" s="50" t="s">
        <v>610</v>
      </c>
      <c r="TPX334" s="50" t="s">
        <v>610</v>
      </c>
      <c r="TPY334" s="50" t="s">
        <v>610</v>
      </c>
      <c r="TPZ334" s="50" t="s">
        <v>610</v>
      </c>
      <c r="TQA334" s="50" t="s">
        <v>610</v>
      </c>
      <c r="TQB334" s="50" t="s">
        <v>610</v>
      </c>
      <c r="TQC334" s="50" t="s">
        <v>610</v>
      </c>
      <c r="TQD334" s="50" t="s">
        <v>610</v>
      </c>
      <c r="TQE334" s="50" t="s">
        <v>610</v>
      </c>
      <c r="TQF334" s="50" t="s">
        <v>610</v>
      </c>
      <c r="TQG334" s="50" t="s">
        <v>610</v>
      </c>
      <c r="TQH334" s="50" t="s">
        <v>610</v>
      </c>
      <c r="TQI334" s="50" t="s">
        <v>610</v>
      </c>
      <c r="TQJ334" s="50" t="s">
        <v>610</v>
      </c>
      <c r="TQK334" s="50" t="s">
        <v>610</v>
      </c>
      <c r="TQL334" s="50" t="s">
        <v>610</v>
      </c>
      <c r="TQM334" s="50" t="s">
        <v>610</v>
      </c>
      <c r="TQN334" s="50" t="s">
        <v>610</v>
      </c>
      <c r="TQO334" s="50" t="s">
        <v>610</v>
      </c>
      <c r="TQP334" s="50" t="s">
        <v>610</v>
      </c>
      <c r="TQQ334" s="50" t="s">
        <v>610</v>
      </c>
      <c r="TQR334" s="50" t="s">
        <v>610</v>
      </c>
      <c r="TQS334" s="50" t="s">
        <v>610</v>
      </c>
      <c r="TQT334" s="50" t="s">
        <v>610</v>
      </c>
      <c r="TQU334" s="50" t="s">
        <v>610</v>
      </c>
      <c r="TQV334" s="50" t="s">
        <v>610</v>
      </c>
      <c r="TQW334" s="50" t="s">
        <v>610</v>
      </c>
      <c r="TQX334" s="50" t="s">
        <v>610</v>
      </c>
      <c r="TQY334" s="50" t="s">
        <v>610</v>
      </c>
      <c r="TQZ334" s="50" t="s">
        <v>610</v>
      </c>
      <c r="TRA334" s="50" t="s">
        <v>610</v>
      </c>
      <c r="TRB334" s="50" t="s">
        <v>610</v>
      </c>
      <c r="TRC334" s="50" t="s">
        <v>610</v>
      </c>
      <c r="TRD334" s="50" t="s">
        <v>610</v>
      </c>
      <c r="TRE334" s="50" t="s">
        <v>610</v>
      </c>
      <c r="TRF334" s="50" t="s">
        <v>610</v>
      </c>
      <c r="TRG334" s="50" t="s">
        <v>610</v>
      </c>
      <c r="TRH334" s="50" t="s">
        <v>610</v>
      </c>
      <c r="TRI334" s="50" t="s">
        <v>610</v>
      </c>
      <c r="TRJ334" s="50" t="s">
        <v>610</v>
      </c>
      <c r="TRK334" s="50" t="s">
        <v>610</v>
      </c>
      <c r="TRL334" s="50" t="s">
        <v>610</v>
      </c>
      <c r="TRM334" s="50" t="s">
        <v>610</v>
      </c>
      <c r="TRN334" s="50" t="s">
        <v>610</v>
      </c>
      <c r="TRO334" s="50" t="s">
        <v>610</v>
      </c>
      <c r="TRP334" s="50" t="s">
        <v>610</v>
      </c>
      <c r="TRQ334" s="50" t="s">
        <v>610</v>
      </c>
      <c r="TRR334" s="50" t="s">
        <v>610</v>
      </c>
      <c r="TRS334" s="50" t="s">
        <v>610</v>
      </c>
      <c r="TRT334" s="50" t="s">
        <v>610</v>
      </c>
      <c r="TRU334" s="50" t="s">
        <v>610</v>
      </c>
      <c r="TRV334" s="50" t="s">
        <v>610</v>
      </c>
      <c r="TRW334" s="50" t="s">
        <v>610</v>
      </c>
      <c r="TRX334" s="50" t="s">
        <v>610</v>
      </c>
      <c r="TRY334" s="50" t="s">
        <v>610</v>
      </c>
      <c r="TRZ334" s="50" t="s">
        <v>610</v>
      </c>
      <c r="TSA334" s="50" t="s">
        <v>610</v>
      </c>
      <c r="TSB334" s="50" t="s">
        <v>610</v>
      </c>
      <c r="TSC334" s="50" t="s">
        <v>610</v>
      </c>
      <c r="TSD334" s="50" t="s">
        <v>610</v>
      </c>
      <c r="TSE334" s="50" t="s">
        <v>610</v>
      </c>
      <c r="TSF334" s="50" t="s">
        <v>610</v>
      </c>
      <c r="TSG334" s="50" t="s">
        <v>610</v>
      </c>
      <c r="TSH334" s="50" t="s">
        <v>610</v>
      </c>
      <c r="TSI334" s="50" t="s">
        <v>610</v>
      </c>
      <c r="TSJ334" s="50" t="s">
        <v>610</v>
      </c>
      <c r="TSK334" s="50" t="s">
        <v>610</v>
      </c>
      <c r="TSL334" s="50" t="s">
        <v>610</v>
      </c>
      <c r="TSM334" s="50" t="s">
        <v>610</v>
      </c>
      <c r="TSN334" s="50" t="s">
        <v>610</v>
      </c>
      <c r="TSO334" s="50" t="s">
        <v>610</v>
      </c>
      <c r="TSP334" s="50" t="s">
        <v>610</v>
      </c>
      <c r="TSQ334" s="50" t="s">
        <v>610</v>
      </c>
      <c r="TSR334" s="50" t="s">
        <v>610</v>
      </c>
      <c r="TSS334" s="50" t="s">
        <v>610</v>
      </c>
      <c r="TST334" s="50" t="s">
        <v>610</v>
      </c>
      <c r="TSU334" s="50" t="s">
        <v>610</v>
      </c>
      <c r="TSV334" s="50" t="s">
        <v>610</v>
      </c>
      <c r="TSW334" s="50" t="s">
        <v>610</v>
      </c>
      <c r="TSX334" s="50" t="s">
        <v>610</v>
      </c>
      <c r="TSY334" s="50" t="s">
        <v>610</v>
      </c>
      <c r="TSZ334" s="50" t="s">
        <v>610</v>
      </c>
      <c r="TTA334" s="50" t="s">
        <v>610</v>
      </c>
      <c r="TTB334" s="50" t="s">
        <v>610</v>
      </c>
      <c r="TTC334" s="50" t="s">
        <v>610</v>
      </c>
      <c r="TTD334" s="50" t="s">
        <v>610</v>
      </c>
      <c r="TTE334" s="50" t="s">
        <v>610</v>
      </c>
      <c r="TTF334" s="50" t="s">
        <v>610</v>
      </c>
      <c r="TTG334" s="50" t="s">
        <v>610</v>
      </c>
      <c r="TTH334" s="50" t="s">
        <v>610</v>
      </c>
      <c r="TTI334" s="50" t="s">
        <v>610</v>
      </c>
      <c r="TTJ334" s="50" t="s">
        <v>610</v>
      </c>
      <c r="TTK334" s="50" t="s">
        <v>610</v>
      </c>
      <c r="TTL334" s="50" t="s">
        <v>610</v>
      </c>
      <c r="TTM334" s="50" t="s">
        <v>610</v>
      </c>
      <c r="TTN334" s="50" t="s">
        <v>610</v>
      </c>
      <c r="TTO334" s="50" t="s">
        <v>610</v>
      </c>
      <c r="TTP334" s="50" t="s">
        <v>610</v>
      </c>
      <c r="TTQ334" s="50" t="s">
        <v>610</v>
      </c>
      <c r="TTR334" s="50" t="s">
        <v>610</v>
      </c>
      <c r="TTS334" s="50" t="s">
        <v>610</v>
      </c>
      <c r="TTT334" s="50" t="s">
        <v>610</v>
      </c>
      <c r="TTU334" s="50" t="s">
        <v>610</v>
      </c>
      <c r="TTV334" s="50" t="s">
        <v>610</v>
      </c>
      <c r="TTW334" s="50" t="s">
        <v>610</v>
      </c>
      <c r="TTX334" s="50" t="s">
        <v>610</v>
      </c>
      <c r="TTY334" s="50" t="s">
        <v>610</v>
      </c>
      <c r="TTZ334" s="50" t="s">
        <v>610</v>
      </c>
      <c r="TUA334" s="50" t="s">
        <v>610</v>
      </c>
      <c r="TUB334" s="50" t="s">
        <v>610</v>
      </c>
      <c r="TUC334" s="50" t="s">
        <v>610</v>
      </c>
      <c r="TUD334" s="50" t="s">
        <v>610</v>
      </c>
      <c r="TUE334" s="50" t="s">
        <v>610</v>
      </c>
      <c r="TUF334" s="50" t="s">
        <v>610</v>
      </c>
      <c r="TUG334" s="50" t="s">
        <v>610</v>
      </c>
      <c r="TUH334" s="50" t="s">
        <v>610</v>
      </c>
      <c r="TUI334" s="50" t="s">
        <v>610</v>
      </c>
      <c r="TUJ334" s="50" t="s">
        <v>610</v>
      </c>
      <c r="TUK334" s="50" t="s">
        <v>610</v>
      </c>
      <c r="TUL334" s="50" t="s">
        <v>610</v>
      </c>
      <c r="TUM334" s="50" t="s">
        <v>610</v>
      </c>
      <c r="TUN334" s="50" t="s">
        <v>610</v>
      </c>
      <c r="TUO334" s="50" t="s">
        <v>610</v>
      </c>
      <c r="TUP334" s="50" t="s">
        <v>610</v>
      </c>
      <c r="TUQ334" s="50" t="s">
        <v>610</v>
      </c>
      <c r="TUR334" s="50" t="s">
        <v>610</v>
      </c>
      <c r="TUS334" s="50" t="s">
        <v>610</v>
      </c>
      <c r="TUT334" s="50" t="s">
        <v>610</v>
      </c>
      <c r="TUU334" s="50" t="s">
        <v>610</v>
      </c>
      <c r="TUV334" s="50" t="s">
        <v>610</v>
      </c>
      <c r="TUW334" s="50" t="s">
        <v>610</v>
      </c>
      <c r="TUX334" s="50" t="s">
        <v>610</v>
      </c>
      <c r="TUY334" s="50" t="s">
        <v>610</v>
      </c>
      <c r="TUZ334" s="50" t="s">
        <v>610</v>
      </c>
      <c r="TVA334" s="50" t="s">
        <v>610</v>
      </c>
      <c r="TVB334" s="50" t="s">
        <v>610</v>
      </c>
      <c r="TVC334" s="50" t="s">
        <v>610</v>
      </c>
      <c r="TVD334" s="50" t="s">
        <v>610</v>
      </c>
      <c r="TVE334" s="50" t="s">
        <v>610</v>
      </c>
      <c r="TVF334" s="50" t="s">
        <v>610</v>
      </c>
      <c r="TVG334" s="50" t="s">
        <v>610</v>
      </c>
      <c r="TVH334" s="50" t="s">
        <v>610</v>
      </c>
      <c r="TVI334" s="50" t="s">
        <v>610</v>
      </c>
      <c r="TVJ334" s="50" t="s">
        <v>610</v>
      </c>
      <c r="TVK334" s="50" t="s">
        <v>610</v>
      </c>
      <c r="TVL334" s="50" t="s">
        <v>610</v>
      </c>
      <c r="TVM334" s="50" t="s">
        <v>610</v>
      </c>
      <c r="TVN334" s="50" t="s">
        <v>610</v>
      </c>
      <c r="TVO334" s="50" t="s">
        <v>610</v>
      </c>
      <c r="TVP334" s="50" t="s">
        <v>610</v>
      </c>
      <c r="TVQ334" s="50" t="s">
        <v>610</v>
      </c>
      <c r="TVR334" s="50" t="s">
        <v>610</v>
      </c>
      <c r="TVS334" s="50" t="s">
        <v>610</v>
      </c>
      <c r="TVT334" s="50" t="s">
        <v>610</v>
      </c>
      <c r="TVU334" s="50" t="s">
        <v>610</v>
      </c>
      <c r="TVV334" s="50" t="s">
        <v>610</v>
      </c>
      <c r="TVW334" s="50" t="s">
        <v>610</v>
      </c>
      <c r="TVX334" s="50" t="s">
        <v>610</v>
      </c>
      <c r="TVY334" s="50" t="s">
        <v>610</v>
      </c>
      <c r="TVZ334" s="50" t="s">
        <v>610</v>
      </c>
      <c r="TWA334" s="50" t="s">
        <v>610</v>
      </c>
      <c r="TWB334" s="50" t="s">
        <v>610</v>
      </c>
      <c r="TWC334" s="50" t="s">
        <v>610</v>
      </c>
      <c r="TWD334" s="50" t="s">
        <v>610</v>
      </c>
      <c r="TWE334" s="50" t="s">
        <v>610</v>
      </c>
      <c r="TWF334" s="50" t="s">
        <v>610</v>
      </c>
      <c r="TWG334" s="50" t="s">
        <v>610</v>
      </c>
      <c r="TWH334" s="50" t="s">
        <v>610</v>
      </c>
      <c r="TWI334" s="50" t="s">
        <v>610</v>
      </c>
      <c r="TWJ334" s="50" t="s">
        <v>610</v>
      </c>
      <c r="TWK334" s="50" t="s">
        <v>610</v>
      </c>
      <c r="TWL334" s="50" t="s">
        <v>610</v>
      </c>
      <c r="TWM334" s="50" t="s">
        <v>610</v>
      </c>
      <c r="TWN334" s="50" t="s">
        <v>610</v>
      </c>
      <c r="TWO334" s="50" t="s">
        <v>610</v>
      </c>
      <c r="TWP334" s="50" t="s">
        <v>610</v>
      </c>
      <c r="TWQ334" s="50" t="s">
        <v>610</v>
      </c>
      <c r="TWR334" s="50" t="s">
        <v>610</v>
      </c>
      <c r="TWS334" s="50" t="s">
        <v>610</v>
      </c>
      <c r="TWT334" s="50" t="s">
        <v>610</v>
      </c>
      <c r="TWU334" s="50" t="s">
        <v>610</v>
      </c>
      <c r="TWV334" s="50" t="s">
        <v>610</v>
      </c>
      <c r="TWW334" s="50" t="s">
        <v>610</v>
      </c>
      <c r="TWX334" s="50" t="s">
        <v>610</v>
      </c>
      <c r="TWY334" s="50" t="s">
        <v>610</v>
      </c>
      <c r="TWZ334" s="50" t="s">
        <v>610</v>
      </c>
      <c r="TXA334" s="50" t="s">
        <v>610</v>
      </c>
      <c r="TXB334" s="50" t="s">
        <v>610</v>
      </c>
      <c r="TXC334" s="50" t="s">
        <v>610</v>
      </c>
      <c r="TXD334" s="50" t="s">
        <v>610</v>
      </c>
      <c r="TXE334" s="50" t="s">
        <v>610</v>
      </c>
      <c r="TXF334" s="50" t="s">
        <v>610</v>
      </c>
      <c r="TXG334" s="50" t="s">
        <v>610</v>
      </c>
      <c r="TXH334" s="50" t="s">
        <v>610</v>
      </c>
      <c r="TXI334" s="50" t="s">
        <v>610</v>
      </c>
      <c r="TXJ334" s="50" t="s">
        <v>610</v>
      </c>
      <c r="TXK334" s="50" t="s">
        <v>610</v>
      </c>
      <c r="TXL334" s="50" t="s">
        <v>610</v>
      </c>
      <c r="TXM334" s="50" t="s">
        <v>610</v>
      </c>
      <c r="TXN334" s="50" t="s">
        <v>610</v>
      </c>
      <c r="TXO334" s="50" t="s">
        <v>610</v>
      </c>
      <c r="TXP334" s="50" t="s">
        <v>610</v>
      </c>
      <c r="TXQ334" s="50" t="s">
        <v>610</v>
      </c>
      <c r="TXR334" s="50" t="s">
        <v>610</v>
      </c>
      <c r="TXS334" s="50" t="s">
        <v>610</v>
      </c>
      <c r="TXT334" s="50" t="s">
        <v>610</v>
      </c>
      <c r="TXU334" s="50" t="s">
        <v>610</v>
      </c>
      <c r="TXV334" s="50" t="s">
        <v>610</v>
      </c>
      <c r="TXW334" s="50" t="s">
        <v>610</v>
      </c>
      <c r="TXX334" s="50" t="s">
        <v>610</v>
      </c>
      <c r="TXY334" s="50" t="s">
        <v>610</v>
      </c>
      <c r="TXZ334" s="50" t="s">
        <v>610</v>
      </c>
      <c r="TYA334" s="50" t="s">
        <v>610</v>
      </c>
      <c r="TYB334" s="50" t="s">
        <v>610</v>
      </c>
      <c r="TYC334" s="50" t="s">
        <v>610</v>
      </c>
      <c r="TYD334" s="50" t="s">
        <v>610</v>
      </c>
      <c r="TYE334" s="50" t="s">
        <v>610</v>
      </c>
      <c r="TYF334" s="50" t="s">
        <v>610</v>
      </c>
      <c r="TYG334" s="50" t="s">
        <v>610</v>
      </c>
      <c r="TYH334" s="50" t="s">
        <v>610</v>
      </c>
      <c r="TYI334" s="50" t="s">
        <v>610</v>
      </c>
      <c r="TYJ334" s="50" t="s">
        <v>610</v>
      </c>
      <c r="TYK334" s="50" t="s">
        <v>610</v>
      </c>
      <c r="TYL334" s="50" t="s">
        <v>610</v>
      </c>
      <c r="TYM334" s="50" t="s">
        <v>610</v>
      </c>
      <c r="TYN334" s="50" t="s">
        <v>610</v>
      </c>
      <c r="TYO334" s="50" t="s">
        <v>610</v>
      </c>
      <c r="TYP334" s="50" t="s">
        <v>610</v>
      </c>
      <c r="TYQ334" s="50" t="s">
        <v>610</v>
      </c>
      <c r="TYR334" s="50" t="s">
        <v>610</v>
      </c>
      <c r="TYS334" s="50" t="s">
        <v>610</v>
      </c>
      <c r="TYT334" s="50" t="s">
        <v>610</v>
      </c>
      <c r="TYU334" s="50" t="s">
        <v>610</v>
      </c>
      <c r="TYV334" s="50" t="s">
        <v>610</v>
      </c>
      <c r="TYW334" s="50" t="s">
        <v>610</v>
      </c>
      <c r="TYX334" s="50" t="s">
        <v>610</v>
      </c>
      <c r="TYY334" s="50" t="s">
        <v>610</v>
      </c>
      <c r="TYZ334" s="50" t="s">
        <v>610</v>
      </c>
      <c r="TZA334" s="50" t="s">
        <v>610</v>
      </c>
      <c r="TZB334" s="50" t="s">
        <v>610</v>
      </c>
      <c r="TZC334" s="50" t="s">
        <v>610</v>
      </c>
      <c r="TZD334" s="50" t="s">
        <v>610</v>
      </c>
      <c r="TZE334" s="50" t="s">
        <v>610</v>
      </c>
      <c r="TZF334" s="50" t="s">
        <v>610</v>
      </c>
      <c r="TZG334" s="50" t="s">
        <v>610</v>
      </c>
      <c r="TZH334" s="50" t="s">
        <v>610</v>
      </c>
      <c r="TZI334" s="50" t="s">
        <v>610</v>
      </c>
      <c r="TZJ334" s="50" t="s">
        <v>610</v>
      </c>
      <c r="TZK334" s="50" t="s">
        <v>610</v>
      </c>
      <c r="TZL334" s="50" t="s">
        <v>610</v>
      </c>
      <c r="TZM334" s="50" t="s">
        <v>610</v>
      </c>
      <c r="TZN334" s="50" t="s">
        <v>610</v>
      </c>
      <c r="TZO334" s="50" t="s">
        <v>610</v>
      </c>
      <c r="TZP334" s="50" t="s">
        <v>610</v>
      </c>
      <c r="TZQ334" s="50" t="s">
        <v>610</v>
      </c>
      <c r="TZR334" s="50" t="s">
        <v>610</v>
      </c>
      <c r="TZS334" s="50" t="s">
        <v>610</v>
      </c>
      <c r="TZT334" s="50" t="s">
        <v>610</v>
      </c>
      <c r="TZU334" s="50" t="s">
        <v>610</v>
      </c>
      <c r="TZV334" s="50" t="s">
        <v>610</v>
      </c>
      <c r="TZW334" s="50" t="s">
        <v>610</v>
      </c>
      <c r="TZX334" s="50" t="s">
        <v>610</v>
      </c>
      <c r="TZY334" s="50" t="s">
        <v>610</v>
      </c>
      <c r="TZZ334" s="50" t="s">
        <v>610</v>
      </c>
      <c r="UAA334" s="50" t="s">
        <v>610</v>
      </c>
      <c r="UAB334" s="50" t="s">
        <v>610</v>
      </c>
      <c r="UAC334" s="50" t="s">
        <v>610</v>
      </c>
      <c r="UAD334" s="50" t="s">
        <v>610</v>
      </c>
      <c r="UAE334" s="50" t="s">
        <v>610</v>
      </c>
      <c r="UAF334" s="50" t="s">
        <v>610</v>
      </c>
      <c r="UAG334" s="50" t="s">
        <v>610</v>
      </c>
      <c r="UAH334" s="50" t="s">
        <v>610</v>
      </c>
      <c r="UAI334" s="50" t="s">
        <v>610</v>
      </c>
      <c r="UAJ334" s="50" t="s">
        <v>610</v>
      </c>
      <c r="UAK334" s="50" t="s">
        <v>610</v>
      </c>
      <c r="UAL334" s="50" t="s">
        <v>610</v>
      </c>
      <c r="UAM334" s="50" t="s">
        <v>610</v>
      </c>
      <c r="UAN334" s="50" t="s">
        <v>610</v>
      </c>
      <c r="UAO334" s="50" t="s">
        <v>610</v>
      </c>
      <c r="UAP334" s="50" t="s">
        <v>610</v>
      </c>
      <c r="UAQ334" s="50" t="s">
        <v>610</v>
      </c>
      <c r="UAR334" s="50" t="s">
        <v>610</v>
      </c>
      <c r="UAS334" s="50" t="s">
        <v>610</v>
      </c>
      <c r="UAT334" s="50" t="s">
        <v>610</v>
      </c>
      <c r="UAU334" s="50" t="s">
        <v>610</v>
      </c>
      <c r="UAV334" s="50" t="s">
        <v>610</v>
      </c>
      <c r="UAW334" s="50" t="s">
        <v>610</v>
      </c>
      <c r="UAX334" s="50" t="s">
        <v>610</v>
      </c>
      <c r="UAY334" s="50" t="s">
        <v>610</v>
      </c>
      <c r="UAZ334" s="50" t="s">
        <v>610</v>
      </c>
      <c r="UBA334" s="50" t="s">
        <v>610</v>
      </c>
      <c r="UBB334" s="50" t="s">
        <v>610</v>
      </c>
      <c r="UBC334" s="50" t="s">
        <v>610</v>
      </c>
      <c r="UBD334" s="50" t="s">
        <v>610</v>
      </c>
      <c r="UBE334" s="50" t="s">
        <v>610</v>
      </c>
      <c r="UBF334" s="50" t="s">
        <v>610</v>
      </c>
      <c r="UBG334" s="50" t="s">
        <v>610</v>
      </c>
      <c r="UBH334" s="50" t="s">
        <v>610</v>
      </c>
      <c r="UBI334" s="50" t="s">
        <v>610</v>
      </c>
      <c r="UBJ334" s="50" t="s">
        <v>610</v>
      </c>
      <c r="UBK334" s="50" t="s">
        <v>610</v>
      </c>
      <c r="UBL334" s="50" t="s">
        <v>610</v>
      </c>
      <c r="UBM334" s="50" t="s">
        <v>610</v>
      </c>
      <c r="UBN334" s="50" t="s">
        <v>610</v>
      </c>
      <c r="UBO334" s="50" t="s">
        <v>610</v>
      </c>
      <c r="UBP334" s="50" t="s">
        <v>610</v>
      </c>
      <c r="UBQ334" s="50" t="s">
        <v>610</v>
      </c>
      <c r="UBR334" s="50" t="s">
        <v>610</v>
      </c>
      <c r="UBS334" s="50" t="s">
        <v>610</v>
      </c>
      <c r="UBT334" s="50" t="s">
        <v>610</v>
      </c>
      <c r="UBU334" s="50" t="s">
        <v>610</v>
      </c>
      <c r="UBV334" s="50" t="s">
        <v>610</v>
      </c>
      <c r="UBW334" s="50" t="s">
        <v>610</v>
      </c>
      <c r="UBX334" s="50" t="s">
        <v>610</v>
      </c>
      <c r="UBY334" s="50" t="s">
        <v>610</v>
      </c>
      <c r="UBZ334" s="50" t="s">
        <v>610</v>
      </c>
      <c r="UCA334" s="50" t="s">
        <v>610</v>
      </c>
      <c r="UCB334" s="50" t="s">
        <v>610</v>
      </c>
      <c r="UCC334" s="50" t="s">
        <v>610</v>
      </c>
      <c r="UCD334" s="50" t="s">
        <v>610</v>
      </c>
      <c r="UCE334" s="50" t="s">
        <v>610</v>
      </c>
      <c r="UCF334" s="50" t="s">
        <v>610</v>
      </c>
      <c r="UCG334" s="50" t="s">
        <v>610</v>
      </c>
      <c r="UCH334" s="50" t="s">
        <v>610</v>
      </c>
      <c r="UCI334" s="50" t="s">
        <v>610</v>
      </c>
      <c r="UCJ334" s="50" t="s">
        <v>610</v>
      </c>
      <c r="UCK334" s="50" t="s">
        <v>610</v>
      </c>
      <c r="UCL334" s="50" t="s">
        <v>610</v>
      </c>
      <c r="UCM334" s="50" t="s">
        <v>610</v>
      </c>
      <c r="UCN334" s="50" t="s">
        <v>610</v>
      </c>
      <c r="UCO334" s="50" t="s">
        <v>610</v>
      </c>
      <c r="UCP334" s="50" t="s">
        <v>610</v>
      </c>
      <c r="UCQ334" s="50" t="s">
        <v>610</v>
      </c>
      <c r="UCR334" s="50" t="s">
        <v>610</v>
      </c>
      <c r="UCS334" s="50" t="s">
        <v>610</v>
      </c>
      <c r="UCT334" s="50" t="s">
        <v>610</v>
      </c>
      <c r="UCU334" s="50" t="s">
        <v>610</v>
      </c>
      <c r="UCV334" s="50" t="s">
        <v>610</v>
      </c>
      <c r="UCW334" s="50" t="s">
        <v>610</v>
      </c>
      <c r="UCX334" s="50" t="s">
        <v>610</v>
      </c>
      <c r="UCY334" s="50" t="s">
        <v>610</v>
      </c>
      <c r="UCZ334" s="50" t="s">
        <v>610</v>
      </c>
      <c r="UDA334" s="50" t="s">
        <v>610</v>
      </c>
      <c r="UDB334" s="50" t="s">
        <v>610</v>
      </c>
      <c r="UDC334" s="50" t="s">
        <v>610</v>
      </c>
      <c r="UDD334" s="50" t="s">
        <v>610</v>
      </c>
      <c r="UDE334" s="50" t="s">
        <v>610</v>
      </c>
      <c r="UDF334" s="50" t="s">
        <v>610</v>
      </c>
      <c r="UDG334" s="50" t="s">
        <v>610</v>
      </c>
      <c r="UDH334" s="50" t="s">
        <v>610</v>
      </c>
      <c r="UDI334" s="50" t="s">
        <v>610</v>
      </c>
      <c r="UDJ334" s="50" t="s">
        <v>610</v>
      </c>
      <c r="UDK334" s="50" t="s">
        <v>610</v>
      </c>
      <c r="UDL334" s="50" t="s">
        <v>610</v>
      </c>
      <c r="UDM334" s="50" t="s">
        <v>610</v>
      </c>
      <c r="UDN334" s="50" t="s">
        <v>610</v>
      </c>
      <c r="UDO334" s="50" t="s">
        <v>610</v>
      </c>
      <c r="UDP334" s="50" t="s">
        <v>610</v>
      </c>
      <c r="UDQ334" s="50" t="s">
        <v>610</v>
      </c>
      <c r="UDR334" s="50" t="s">
        <v>610</v>
      </c>
      <c r="UDS334" s="50" t="s">
        <v>610</v>
      </c>
      <c r="UDT334" s="50" t="s">
        <v>610</v>
      </c>
      <c r="UDU334" s="50" t="s">
        <v>610</v>
      </c>
      <c r="UDV334" s="50" t="s">
        <v>610</v>
      </c>
      <c r="UDW334" s="50" t="s">
        <v>610</v>
      </c>
      <c r="UDX334" s="50" t="s">
        <v>610</v>
      </c>
      <c r="UDY334" s="50" t="s">
        <v>610</v>
      </c>
      <c r="UDZ334" s="50" t="s">
        <v>610</v>
      </c>
      <c r="UEA334" s="50" t="s">
        <v>610</v>
      </c>
      <c r="UEB334" s="50" t="s">
        <v>610</v>
      </c>
      <c r="UEC334" s="50" t="s">
        <v>610</v>
      </c>
      <c r="UED334" s="50" t="s">
        <v>610</v>
      </c>
      <c r="UEE334" s="50" t="s">
        <v>610</v>
      </c>
      <c r="UEF334" s="50" t="s">
        <v>610</v>
      </c>
      <c r="UEG334" s="50" t="s">
        <v>610</v>
      </c>
      <c r="UEH334" s="50" t="s">
        <v>610</v>
      </c>
      <c r="UEI334" s="50" t="s">
        <v>610</v>
      </c>
      <c r="UEJ334" s="50" t="s">
        <v>610</v>
      </c>
      <c r="UEK334" s="50" t="s">
        <v>610</v>
      </c>
      <c r="UEL334" s="50" t="s">
        <v>610</v>
      </c>
      <c r="UEM334" s="50" t="s">
        <v>610</v>
      </c>
      <c r="UEN334" s="50" t="s">
        <v>610</v>
      </c>
      <c r="UEO334" s="50" t="s">
        <v>610</v>
      </c>
      <c r="UEP334" s="50" t="s">
        <v>610</v>
      </c>
      <c r="UEQ334" s="50" t="s">
        <v>610</v>
      </c>
      <c r="UER334" s="50" t="s">
        <v>610</v>
      </c>
      <c r="UES334" s="50" t="s">
        <v>610</v>
      </c>
      <c r="UET334" s="50" t="s">
        <v>610</v>
      </c>
      <c r="UEU334" s="50" t="s">
        <v>610</v>
      </c>
      <c r="UEV334" s="50" t="s">
        <v>610</v>
      </c>
      <c r="UEW334" s="50" t="s">
        <v>610</v>
      </c>
      <c r="UEX334" s="50" t="s">
        <v>610</v>
      </c>
      <c r="UEY334" s="50" t="s">
        <v>610</v>
      </c>
      <c r="UEZ334" s="50" t="s">
        <v>610</v>
      </c>
      <c r="UFA334" s="50" t="s">
        <v>610</v>
      </c>
      <c r="UFB334" s="50" t="s">
        <v>610</v>
      </c>
      <c r="UFC334" s="50" t="s">
        <v>610</v>
      </c>
      <c r="UFD334" s="50" t="s">
        <v>610</v>
      </c>
      <c r="UFE334" s="50" t="s">
        <v>610</v>
      </c>
      <c r="UFF334" s="50" t="s">
        <v>610</v>
      </c>
      <c r="UFG334" s="50" t="s">
        <v>610</v>
      </c>
      <c r="UFH334" s="50" t="s">
        <v>610</v>
      </c>
      <c r="UFI334" s="50" t="s">
        <v>610</v>
      </c>
      <c r="UFJ334" s="50" t="s">
        <v>610</v>
      </c>
      <c r="UFK334" s="50" t="s">
        <v>610</v>
      </c>
      <c r="UFL334" s="50" t="s">
        <v>610</v>
      </c>
      <c r="UFM334" s="50" t="s">
        <v>610</v>
      </c>
      <c r="UFN334" s="50" t="s">
        <v>610</v>
      </c>
      <c r="UFO334" s="50" t="s">
        <v>610</v>
      </c>
      <c r="UFP334" s="50" t="s">
        <v>610</v>
      </c>
      <c r="UFQ334" s="50" t="s">
        <v>610</v>
      </c>
      <c r="UFR334" s="50" t="s">
        <v>610</v>
      </c>
      <c r="UFS334" s="50" t="s">
        <v>610</v>
      </c>
      <c r="UFT334" s="50" t="s">
        <v>610</v>
      </c>
      <c r="UFU334" s="50" t="s">
        <v>610</v>
      </c>
      <c r="UFV334" s="50" t="s">
        <v>610</v>
      </c>
      <c r="UFW334" s="50" t="s">
        <v>610</v>
      </c>
      <c r="UFX334" s="50" t="s">
        <v>610</v>
      </c>
      <c r="UFY334" s="50" t="s">
        <v>610</v>
      </c>
      <c r="UFZ334" s="50" t="s">
        <v>610</v>
      </c>
      <c r="UGA334" s="50" t="s">
        <v>610</v>
      </c>
      <c r="UGB334" s="50" t="s">
        <v>610</v>
      </c>
      <c r="UGC334" s="50" t="s">
        <v>610</v>
      </c>
      <c r="UGD334" s="50" t="s">
        <v>610</v>
      </c>
      <c r="UGE334" s="50" t="s">
        <v>610</v>
      </c>
      <c r="UGF334" s="50" t="s">
        <v>610</v>
      </c>
      <c r="UGG334" s="50" t="s">
        <v>610</v>
      </c>
      <c r="UGH334" s="50" t="s">
        <v>610</v>
      </c>
      <c r="UGI334" s="50" t="s">
        <v>610</v>
      </c>
      <c r="UGJ334" s="50" t="s">
        <v>610</v>
      </c>
      <c r="UGK334" s="50" t="s">
        <v>610</v>
      </c>
      <c r="UGL334" s="50" t="s">
        <v>610</v>
      </c>
      <c r="UGM334" s="50" t="s">
        <v>610</v>
      </c>
      <c r="UGN334" s="50" t="s">
        <v>610</v>
      </c>
      <c r="UGO334" s="50" t="s">
        <v>610</v>
      </c>
      <c r="UGP334" s="50" t="s">
        <v>610</v>
      </c>
      <c r="UGQ334" s="50" t="s">
        <v>610</v>
      </c>
      <c r="UGR334" s="50" t="s">
        <v>610</v>
      </c>
      <c r="UGS334" s="50" t="s">
        <v>610</v>
      </c>
      <c r="UGT334" s="50" t="s">
        <v>610</v>
      </c>
      <c r="UGU334" s="50" t="s">
        <v>610</v>
      </c>
      <c r="UGV334" s="50" t="s">
        <v>610</v>
      </c>
      <c r="UGW334" s="50" t="s">
        <v>610</v>
      </c>
      <c r="UGX334" s="50" t="s">
        <v>610</v>
      </c>
      <c r="UGY334" s="50" t="s">
        <v>610</v>
      </c>
      <c r="UGZ334" s="50" t="s">
        <v>610</v>
      </c>
      <c r="UHA334" s="50" t="s">
        <v>610</v>
      </c>
      <c r="UHB334" s="50" t="s">
        <v>610</v>
      </c>
      <c r="UHC334" s="50" t="s">
        <v>610</v>
      </c>
      <c r="UHD334" s="50" t="s">
        <v>610</v>
      </c>
      <c r="UHE334" s="50" t="s">
        <v>610</v>
      </c>
      <c r="UHF334" s="50" t="s">
        <v>610</v>
      </c>
      <c r="UHG334" s="50" t="s">
        <v>610</v>
      </c>
      <c r="UHH334" s="50" t="s">
        <v>610</v>
      </c>
      <c r="UHI334" s="50" t="s">
        <v>610</v>
      </c>
      <c r="UHJ334" s="50" t="s">
        <v>610</v>
      </c>
      <c r="UHK334" s="50" t="s">
        <v>610</v>
      </c>
      <c r="UHL334" s="50" t="s">
        <v>610</v>
      </c>
      <c r="UHM334" s="50" t="s">
        <v>610</v>
      </c>
      <c r="UHN334" s="50" t="s">
        <v>610</v>
      </c>
      <c r="UHO334" s="50" t="s">
        <v>610</v>
      </c>
      <c r="UHP334" s="50" t="s">
        <v>610</v>
      </c>
      <c r="UHQ334" s="50" t="s">
        <v>610</v>
      </c>
      <c r="UHR334" s="50" t="s">
        <v>610</v>
      </c>
      <c r="UHS334" s="50" t="s">
        <v>610</v>
      </c>
      <c r="UHT334" s="50" t="s">
        <v>610</v>
      </c>
      <c r="UHU334" s="50" t="s">
        <v>610</v>
      </c>
      <c r="UHV334" s="50" t="s">
        <v>610</v>
      </c>
      <c r="UHW334" s="50" t="s">
        <v>610</v>
      </c>
      <c r="UHX334" s="50" t="s">
        <v>610</v>
      </c>
      <c r="UHY334" s="50" t="s">
        <v>610</v>
      </c>
      <c r="UHZ334" s="50" t="s">
        <v>610</v>
      </c>
      <c r="UIA334" s="50" t="s">
        <v>610</v>
      </c>
      <c r="UIB334" s="50" t="s">
        <v>610</v>
      </c>
      <c r="UIC334" s="50" t="s">
        <v>610</v>
      </c>
      <c r="UID334" s="50" t="s">
        <v>610</v>
      </c>
      <c r="UIE334" s="50" t="s">
        <v>610</v>
      </c>
      <c r="UIF334" s="50" t="s">
        <v>610</v>
      </c>
      <c r="UIG334" s="50" t="s">
        <v>610</v>
      </c>
      <c r="UIH334" s="50" t="s">
        <v>610</v>
      </c>
      <c r="UII334" s="50" t="s">
        <v>610</v>
      </c>
      <c r="UIJ334" s="50" t="s">
        <v>610</v>
      </c>
      <c r="UIK334" s="50" t="s">
        <v>610</v>
      </c>
      <c r="UIL334" s="50" t="s">
        <v>610</v>
      </c>
      <c r="UIM334" s="50" t="s">
        <v>610</v>
      </c>
      <c r="UIN334" s="50" t="s">
        <v>610</v>
      </c>
      <c r="UIO334" s="50" t="s">
        <v>610</v>
      </c>
      <c r="UIP334" s="50" t="s">
        <v>610</v>
      </c>
      <c r="UIQ334" s="50" t="s">
        <v>610</v>
      </c>
      <c r="UIR334" s="50" t="s">
        <v>610</v>
      </c>
      <c r="UIS334" s="50" t="s">
        <v>610</v>
      </c>
      <c r="UIT334" s="50" t="s">
        <v>610</v>
      </c>
      <c r="UIU334" s="50" t="s">
        <v>610</v>
      </c>
      <c r="UIV334" s="50" t="s">
        <v>610</v>
      </c>
      <c r="UIW334" s="50" t="s">
        <v>610</v>
      </c>
      <c r="UIX334" s="50" t="s">
        <v>610</v>
      </c>
      <c r="UIY334" s="50" t="s">
        <v>610</v>
      </c>
      <c r="UIZ334" s="50" t="s">
        <v>610</v>
      </c>
      <c r="UJA334" s="50" t="s">
        <v>610</v>
      </c>
      <c r="UJB334" s="50" t="s">
        <v>610</v>
      </c>
      <c r="UJC334" s="50" t="s">
        <v>610</v>
      </c>
      <c r="UJD334" s="50" t="s">
        <v>610</v>
      </c>
      <c r="UJE334" s="50" t="s">
        <v>610</v>
      </c>
      <c r="UJF334" s="50" t="s">
        <v>610</v>
      </c>
      <c r="UJG334" s="50" t="s">
        <v>610</v>
      </c>
      <c r="UJH334" s="50" t="s">
        <v>610</v>
      </c>
      <c r="UJI334" s="50" t="s">
        <v>610</v>
      </c>
      <c r="UJJ334" s="50" t="s">
        <v>610</v>
      </c>
      <c r="UJK334" s="50" t="s">
        <v>610</v>
      </c>
      <c r="UJL334" s="50" t="s">
        <v>610</v>
      </c>
      <c r="UJM334" s="50" t="s">
        <v>610</v>
      </c>
      <c r="UJN334" s="50" t="s">
        <v>610</v>
      </c>
      <c r="UJO334" s="50" t="s">
        <v>610</v>
      </c>
      <c r="UJP334" s="50" t="s">
        <v>610</v>
      </c>
      <c r="UJQ334" s="50" t="s">
        <v>610</v>
      </c>
      <c r="UJR334" s="50" t="s">
        <v>610</v>
      </c>
      <c r="UJS334" s="50" t="s">
        <v>610</v>
      </c>
      <c r="UJT334" s="50" t="s">
        <v>610</v>
      </c>
      <c r="UJU334" s="50" t="s">
        <v>610</v>
      </c>
      <c r="UJV334" s="50" t="s">
        <v>610</v>
      </c>
      <c r="UJW334" s="50" t="s">
        <v>610</v>
      </c>
      <c r="UJX334" s="50" t="s">
        <v>610</v>
      </c>
      <c r="UJY334" s="50" t="s">
        <v>610</v>
      </c>
      <c r="UJZ334" s="50" t="s">
        <v>610</v>
      </c>
      <c r="UKA334" s="50" t="s">
        <v>610</v>
      </c>
      <c r="UKB334" s="50" t="s">
        <v>610</v>
      </c>
      <c r="UKC334" s="50" t="s">
        <v>610</v>
      </c>
      <c r="UKD334" s="50" t="s">
        <v>610</v>
      </c>
      <c r="UKE334" s="50" t="s">
        <v>610</v>
      </c>
      <c r="UKF334" s="50" t="s">
        <v>610</v>
      </c>
      <c r="UKG334" s="50" t="s">
        <v>610</v>
      </c>
      <c r="UKH334" s="50" t="s">
        <v>610</v>
      </c>
      <c r="UKI334" s="50" t="s">
        <v>610</v>
      </c>
      <c r="UKJ334" s="50" t="s">
        <v>610</v>
      </c>
      <c r="UKK334" s="50" t="s">
        <v>610</v>
      </c>
      <c r="UKL334" s="50" t="s">
        <v>610</v>
      </c>
      <c r="UKM334" s="50" t="s">
        <v>610</v>
      </c>
      <c r="UKN334" s="50" t="s">
        <v>610</v>
      </c>
      <c r="UKO334" s="50" t="s">
        <v>610</v>
      </c>
      <c r="UKP334" s="50" t="s">
        <v>610</v>
      </c>
      <c r="UKQ334" s="50" t="s">
        <v>610</v>
      </c>
      <c r="UKR334" s="50" t="s">
        <v>610</v>
      </c>
      <c r="UKS334" s="50" t="s">
        <v>610</v>
      </c>
      <c r="UKT334" s="50" t="s">
        <v>610</v>
      </c>
      <c r="UKU334" s="50" t="s">
        <v>610</v>
      </c>
      <c r="UKV334" s="50" t="s">
        <v>610</v>
      </c>
      <c r="UKW334" s="50" t="s">
        <v>610</v>
      </c>
      <c r="UKX334" s="50" t="s">
        <v>610</v>
      </c>
      <c r="UKY334" s="50" t="s">
        <v>610</v>
      </c>
      <c r="UKZ334" s="50" t="s">
        <v>610</v>
      </c>
      <c r="ULA334" s="50" t="s">
        <v>610</v>
      </c>
      <c r="ULB334" s="50" t="s">
        <v>610</v>
      </c>
      <c r="ULC334" s="50" t="s">
        <v>610</v>
      </c>
      <c r="ULD334" s="50" t="s">
        <v>610</v>
      </c>
      <c r="ULE334" s="50" t="s">
        <v>610</v>
      </c>
      <c r="ULF334" s="50" t="s">
        <v>610</v>
      </c>
      <c r="ULG334" s="50" t="s">
        <v>610</v>
      </c>
      <c r="ULH334" s="50" t="s">
        <v>610</v>
      </c>
      <c r="ULI334" s="50" t="s">
        <v>610</v>
      </c>
      <c r="ULJ334" s="50" t="s">
        <v>610</v>
      </c>
      <c r="ULK334" s="50" t="s">
        <v>610</v>
      </c>
      <c r="ULL334" s="50" t="s">
        <v>610</v>
      </c>
      <c r="ULM334" s="50" t="s">
        <v>610</v>
      </c>
      <c r="ULN334" s="50" t="s">
        <v>610</v>
      </c>
      <c r="ULO334" s="50" t="s">
        <v>610</v>
      </c>
      <c r="ULP334" s="50" t="s">
        <v>610</v>
      </c>
      <c r="ULQ334" s="50" t="s">
        <v>610</v>
      </c>
      <c r="ULR334" s="50" t="s">
        <v>610</v>
      </c>
      <c r="ULS334" s="50" t="s">
        <v>610</v>
      </c>
      <c r="ULT334" s="50" t="s">
        <v>610</v>
      </c>
      <c r="ULU334" s="50" t="s">
        <v>610</v>
      </c>
      <c r="ULV334" s="50" t="s">
        <v>610</v>
      </c>
      <c r="ULW334" s="50" t="s">
        <v>610</v>
      </c>
      <c r="ULX334" s="50" t="s">
        <v>610</v>
      </c>
      <c r="ULY334" s="50" t="s">
        <v>610</v>
      </c>
      <c r="ULZ334" s="50" t="s">
        <v>610</v>
      </c>
      <c r="UMA334" s="50" t="s">
        <v>610</v>
      </c>
      <c r="UMB334" s="50" t="s">
        <v>610</v>
      </c>
      <c r="UMC334" s="50" t="s">
        <v>610</v>
      </c>
      <c r="UMD334" s="50" t="s">
        <v>610</v>
      </c>
      <c r="UME334" s="50" t="s">
        <v>610</v>
      </c>
      <c r="UMF334" s="50" t="s">
        <v>610</v>
      </c>
      <c r="UMG334" s="50" t="s">
        <v>610</v>
      </c>
      <c r="UMH334" s="50" t="s">
        <v>610</v>
      </c>
      <c r="UMI334" s="50" t="s">
        <v>610</v>
      </c>
      <c r="UMJ334" s="50" t="s">
        <v>610</v>
      </c>
      <c r="UMK334" s="50" t="s">
        <v>610</v>
      </c>
      <c r="UML334" s="50" t="s">
        <v>610</v>
      </c>
      <c r="UMM334" s="50" t="s">
        <v>610</v>
      </c>
      <c r="UMN334" s="50" t="s">
        <v>610</v>
      </c>
      <c r="UMO334" s="50" t="s">
        <v>610</v>
      </c>
      <c r="UMP334" s="50" t="s">
        <v>610</v>
      </c>
      <c r="UMQ334" s="50" t="s">
        <v>610</v>
      </c>
      <c r="UMR334" s="50" t="s">
        <v>610</v>
      </c>
      <c r="UMS334" s="50" t="s">
        <v>610</v>
      </c>
      <c r="UMT334" s="50" t="s">
        <v>610</v>
      </c>
      <c r="UMU334" s="50" t="s">
        <v>610</v>
      </c>
      <c r="UMV334" s="50" t="s">
        <v>610</v>
      </c>
      <c r="UMW334" s="50" t="s">
        <v>610</v>
      </c>
      <c r="UMX334" s="50" t="s">
        <v>610</v>
      </c>
      <c r="UMY334" s="50" t="s">
        <v>610</v>
      </c>
      <c r="UMZ334" s="50" t="s">
        <v>610</v>
      </c>
      <c r="UNA334" s="50" t="s">
        <v>610</v>
      </c>
      <c r="UNB334" s="50" t="s">
        <v>610</v>
      </c>
      <c r="UNC334" s="50" t="s">
        <v>610</v>
      </c>
      <c r="UND334" s="50" t="s">
        <v>610</v>
      </c>
      <c r="UNE334" s="50" t="s">
        <v>610</v>
      </c>
      <c r="UNF334" s="50" t="s">
        <v>610</v>
      </c>
      <c r="UNG334" s="50" t="s">
        <v>610</v>
      </c>
      <c r="UNH334" s="50" t="s">
        <v>610</v>
      </c>
      <c r="UNI334" s="50" t="s">
        <v>610</v>
      </c>
      <c r="UNJ334" s="50" t="s">
        <v>610</v>
      </c>
      <c r="UNK334" s="50" t="s">
        <v>610</v>
      </c>
      <c r="UNL334" s="50" t="s">
        <v>610</v>
      </c>
      <c r="UNM334" s="50" t="s">
        <v>610</v>
      </c>
      <c r="UNN334" s="50" t="s">
        <v>610</v>
      </c>
      <c r="UNO334" s="50" t="s">
        <v>610</v>
      </c>
      <c r="UNP334" s="50" t="s">
        <v>610</v>
      </c>
      <c r="UNQ334" s="50" t="s">
        <v>610</v>
      </c>
      <c r="UNR334" s="50" t="s">
        <v>610</v>
      </c>
      <c r="UNS334" s="50" t="s">
        <v>610</v>
      </c>
      <c r="UNT334" s="50" t="s">
        <v>610</v>
      </c>
      <c r="UNU334" s="50" t="s">
        <v>610</v>
      </c>
      <c r="UNV334" s="50" t="s">
        <v>610</v>
      </c>
      <c r="UNW334" s="50" t="s">
        <v>610</v>
      </c>
      <c r="UNX334" s="50" t="s">
        <v>610</v>
      </c>
      <c r="UNY334" s="50" t="s">
        <v>610</v>
      </c>
      <c r="UNZ334" s="50" t="s">
        <v>610</v>
      </c>
      <c r="UOA334" s="50" t="s">
        <v>610</v>
      </c>
      <c r="UOB334" s="50" t="s">
        <v>610</v>
      </c>
      <c r="UOC334" s="50" t="s">
        <v>610</v>
      </c>
      <c r="UOD334" s="50" t="s">
        <v>610</v>
      </c>
      <c r="UOE334" s="50" t="s">
        <v>610</v>
      </c>
      <c r="UOF334" s="50" t="s">
        <v>610</v>
      </c>
      <c r="UOG334" s="50" t="s">
        <v>610</v>
      </c>
      <c r="UOH334" s="50" t="s">
        <v>610</v>
      </c>
      <c r="UOI334" s="50" t="s">
        <v>610</v>
      </c>
      <c r="UOJ334" s="50" t="s">
        <v>610</v>
      </c>
      <c r="UOK334" s="50" t="s">
        <v>610</v>
      </c>
      <c r="UOL334" s="50" t="s">
        <v>610</v>
      </c>
      <c r="UOM334" s="50" t="s">
        <v>610</v>
      </c>
      <c r="UON334" s="50" t="s">
        <v>610</v>
      </c>
      <c r="UOO334" s="50" t="s">
        <v>610</v>
      </c>
      <c r="UOP334" s="50" t="s">
        <v>610</v>
      </c>
      <c r="UOQ334" s="50" t="s">
        <v>610</v>
      </c>
      <c r="UOR334" s="50" t="s">
        <v>610</v>
      </c>
      <c r="UOS334" s="50" t="s">
        <v>610</v>
      </c>
      <c r="UOT334" s="50" t="s">
        <v>610</v>
      </c>
      <c r="UOU334" s="50" t="s">
        <v>610</v>
      </c>
      <c r="UOV334" s="50" t="s">
        <v>610</v>
      </c>
      <c r="UOW334" s="50" t="s">
        <v>610</v>
      </c>
      <c r="UOX334" s="50" t="s">
        <v>610</v>
      </c>
      <c r="UOY334" s="50" t="s">
        <v>610</v>
      </c>
      <c r="UOZ334" s="50" t="s">
        <v>610</v>
      </c>
      <c r="UPA334" s="50" t="s">
        <v>610</v>
      </c>
      <c r="UPB334" s="50" t="s">
        <v>610</v>
      </c>
      <c r="UPC334" s="50" t="s">
        <v>610</v>
      </c>
      <c r="UPD334" s="50" t="s">
        <v>610</v>
      </c>
      <c r="UPE334" s="50" t="s">
        <v>610</v>
      </c>
      <c r="UPF334" s="50" t="s">
        <v>610</v>
      </c>
      <c r="UPG334" s="50" t="s">
        <v>610</v>
      </c>
      <c r="UPH334" s="50" t="s">
        <v>610</v>
      </c>
      <c r="UPI334" s="50" t="s">
        <v>610</v>
      </c>
      <c r="UPJ334" s="50" t="s">
        <v>610</v>
      </c>
      <c r="UPK334" s="50" t="s">
        <v>610</v>
      </c>
      <c r="UPL334" s="50" t="s">
        <v>610</v>
      </c>
      <c r="UPM334" s="50" t="s">
        <v>610</v>
      </c>
      <c r="UPN334" s="50" t="s">
        <v>610</v>
      </c>
      <c r="UPO334" s="50" t="s">
        <v>610</v>
      </c>
      <c r="UPP334" s="50" t="s">
        <v>610</v>
      </c>
      <c r="UPQ334" s="50" t="s">
        <v>610</v>
      </c>
      <c r="UPR334" s="50" t="s">
        <v>610</v>
      </c>
      <c r="UPS334" s="50" t="s">
        <v>610</v>
      </c>
      <c r="UPT334" s="50" t="s">
        <v>610</v>
      </c>
      <c r="UPU334" s="50" t="s">
        <v>610</v>
      </c>
      <c r="UPV334" s="50" t="s">
        <v>610</v>
      </c>
      <c r="UPW334" s="50" t="s">
        <v>610</v>
      </c>
      <c r="UPX334" s="50" t="s">
        <v>610</v>
      </c>
      <c r="UPY334" s="50" t="s">
        <v>610</v>
      </c>
      <c r="UPZ334" s="50" t="s">
        <v>610</v>
      </c>
      <c r="UQA334" s="50" t="s">
        <v>610</v>
      </c>
      <c r="UQB334" s="50" t="s">
        <v>610</v>
      </c>
      <c r="UQC334" s="50" t="s">
        <v>610</v>
      </c>
      <c r="UQD334" s="50" t="s">
        <v>610</v>
      </c>
      <c r="UQE334" s="50" t="s">
        <v>610</v>
      </c>
      <c r="UQF334" s="50" t="s">
        <v>610</v>
      </c>
      <c r="UQG334" s="50" t="s">
        <v>610</v>
      </c>
      <c r="UQH334" s="50" t="s">
        <v>610</v>
      </c>
      <c r="UQI334" s="50" t="s">
        <v>610</v>
      </c>
      <c r="UQJ334" s="50" t="s">
        <v>610</v>
      </c>
      <c r="UQK334" s="50" t="s">
        <v>610</v>
      </c>
      <c r="UQL334" s="50" t="s">
        <v>610</v>
      </c>
      <c r="UQM334" s="50" t="s">
        <v>610</v>
      </c>
      <c r="UQN334" s="50" t="s">
        <v>610</v>
      </c>
      <c r="UQO334" s="50" t="s">
        <v>610</v>
      </c>
      <c r="UQP334" s="50" t="s">
        <v>610</v>
      </c>
      <c r="UQQ334" s="50" t="s">
        <v>610</v>
      </c>
      <c r="UQR334" s="50" t="s">
        <v>610</v>
      </c>
      <c r="UQS334" s="50" t="s">
        <v>610</v>
      </c>
      <c r="UQT334" s="50" t="s">
        <v>610</v>
      </c>
      <c r="UQU334" s="50" t="s">
        <v>610</v>
      </c>
      <c r="UQV334" s="50" t="s">
        <v>610</v>
      </c>
      <c r="UQW334" s="50" t="s">
        <v>610</v>
      </c>
      <c r="UQX334" s="50" t="s">
        <v>610</v>
      </c>
      <c r="UQY334" s="50" t="s">
        <v>610</v>
      </c>
      <c r="UQZ334" s="50" t="s">
        <v>610</v>
      </c>
      <c r="URA334" s="50" t="s">
        <v>610</v>
      </c>
      <c r="URB334" s="50" t="s">
        <v>610</v>
      </c>
      <c r="URC334" s="50" t="s">
        <v>610</v>
      </c>
      <c r="URD334" s="50" t="s">
        <v>610</v>
      </c>
      <c r="URE334" s="50" t="s">
        <v>610</v>
      </c>
      <c r="URF334" s="50" t="s">
        <v>610</v>
      </c>
      <c r="URG334" s="50" t="s">
        <v>610</v>
      </c>
      <c r="URH334" s="50" t="s">
        <v>610</v>
      </c>
      <c r="URI334" s="50" t="s">
        <v>610</v>
      </c>
      <c r="URJ334" s="50" t="s">
        <v>610</v>
      </c>
      <c r="URK334" s="50" t="s">
        <v>610</v>
      </c>
      <c r="URL334" s="50" t="s">
        <v>610</v>
      </c>
      <c r="URM334" s="50" t="s">
        <v>610</v>
      </c>
      <c r="URN334" s="50" t="s">
        <v>610</v>
      </c>
      <c r="URO334" s="50" t="s">
        <v>610</v>
      </c>
      <c r="URP334" s="50" t="s">
        <v>610</v>
      </c>
      <c r="URQ334" s="50" t="s">
        <v>610</v>
      </c>
      <c r="URR334" s="50" t="s">
        <v>610</v>
      </c>
      <c r="URS334" s="50" t="s">
        <v>610</v>
      </c>
      <c r="URT334" s="50" t="s">
        <v>610</v>
      </c>
      <c r="URU334" s="50" t="s">
        <v>610</v>
      </c>
      <c r="URV334" s="50" t="s">
        <v>610</v>
      </c>
      <c r="URW334" s="50" t="s">
        <v>610</v>
      </c>
      <c r="URX334" s="50" t="s">
        <v>610</v>
      </c>
      <c r="URY334" s="50" t="s">
        <v>610</v>
      </c>
      <c r="URZ334" s="50" t="s">
        <v>610</v>
      </c>
      <c r="USA334" s="50" t="s">
        <v>610</v>
      </c>
      <c r="USB334" s="50" t="s">
        <v>610</v>
      </c>
      <c r="USC334" s="50" t="s">
        <v>610</v>
      </c>
      <c r="USD334" s="50" t="s">
        <v>610</v>
      </c>
      <c r="USE334" s="50" t="s">
        <v>610</v>
      </c>
      <c r="USF334" s="50" t="s">
        <v>610</v>
      </c>
      <c r="USG334" s="50" t="s">
        <v>610</v>
      </c>
      <c r="USH334" s="50" t="s">
        <v>610</v>
      </c>
      <c r="USI334" s="50" t="s">
        <v>610</v>
      </c>
      <c r="USJ334" s="50" t="s">
        <v>610</v>
      </c>
      <c r="USK334" s="50" t="s">
        <v>610</v>
      </c>
      <c r="USL334" s="50" t="s">
        <v>610</v>
      </c>
      <c r="USM334" s="50" t="s">
        <v>610</v>
      </c>
      <c r="USN334" s="50" t="s">
        <v>610</v>
      </c>
      <c r="USO334" s="50" t="s">
        <v>610</v>
      </c>
      <c r="USP334" s="50" t="s">
        <v>610</v>
      </c>
      <c r="USQ334" s="50" t="s">
        <v>610</v>
      </c>
      <c r="USR334" s="50" t="s">
        <v>610</v>
      </c>
      <c r="USS334" s="50" t="s">
        <v>610</v>
      </c>
      <c r="UST334" s="50" t="s">
        <v>610</v>
      </c>
      <c r="USU334" s="50" t="s">
        <v>610</v>
      </c>
      <c r="USV334" s="50" t="s">
        <v>610</v>
      </c>
      <c r="USW334" s="50" t="s">
        <v>610</v>
      </c>
      <c r="USX334" s="50" t="s">
        <v>610</v>
      </c>
      <c r="USY334" s="50" t="s">
        <v>610</v>
      </c>
      <c r="USZ334" s="50" t="s">
        <v>610</v>
      </c>
      <c r="UTA334" s="50" t="s">
        <v>610</v>
      </c>
      <c r="UTB334" s="50" t="s">
        <v>610</v>
      </c>
      <c r="UTC334" s="50" t="s">
        <v>610</v>
      </c>
      <c r="UTD334" s="50" t="s">
        <v>610</v>
      </c>
      <c r="UTE334" s="50" t="s">
        <v>610</v>
      </c>
      <c r="UTF334" s="50" t="s">
        <v>610</v>
      </c>
      <c r="UTG334" s="50" t="s">
        <v>610</v>
      </c>
      <c r="UTH334" s="50" t="s">
        <v>610</v>
      </c>
      <c r="UTI334" s="50" t="s">
        <v>610</v>
      </c>
      <c r="UTJ334" s="50" t="s">
        <v>610</v>
      </c>
      <c r="UTK334" s="50" t="s">
        <v>610</v>
      </c>
      <c r="UTL334" s="50" t="s">
        <v>610</v>
      </c>
      <c r="UTM334" s="50" t="s">
        <v>610</v>
      </c>
      <c r="UTN334" s="50" t="s">
        <v>610</v>
      </c>
      <c r="UTO334" s="50" t="s">
        <v>610</v>
      </c>
      <c r="UTP334" s="50" t="s">
        <v>610</v>
      </c>
      <c r="UTQ334" s="50" t="s">
        <v>610</v>
      </c>
      <c r="UTR334" s="50" t="s">
        <v>610</v>
      </c>
      <c r="UTS334" s="50" t="s">
        <v>610</v>
      </c>
      <c r="UTT334" s="50" t="s">
        <v>610</v>
      </c>
      <c r="UTU334" s="50" t="s">
        <v>610</v>
      </c>
      <c r="UTV334" s="50" t="s">
        <v>610</v>
      </c>
      <c r="UTW334" s="50" t="s">
        <v>610</v>
      </c>
      <c r="UTX334" s="50" t="s">
        <v>610</v>
      </c>
      <c r="UTY334" s="50" t="s">
        <v>610</v>
      </c>
      <c r="UTZ334" s="50" t="s">
        <v>610</v>
      </c>
      <c r="UUA334" s="50" t="s">
        <v>610</v>
      </c>
      <c r="UUB334" s="50" t="s">
        <v>610</v>
      </c>
      <c r="UUC334" s="50" t="s">
        <v>610</v>
      </c>
      <c r="UUD334" s="50" t="s">
        <v>610</v>
      </c>
      <c r="UUE334" s="50" t="s">
        <v>610</v>
      </c>
      <c r="UUF334" s="50" t="s">
        <v>610</v>
      </c>
      <c r="UUG334" s="50" t="s">
        <v>610</v>
      </c>
      <c r="UUH334" s="50" t="s">
        <v>610</v>
      </c>
      <c r="UUI334" s="50" t="s">
        <v>610</v>
      </c>
      <c r="UUJ334" s="50" t="s">
        <v>610</v>
      </c>
      <c r="UUK334" s="50" t="s">
        <v>610</v>
      </c>
      <c r="UUL334" s="50" t="s">
        <v>610</v>
      </c>
      <c r="UUM334" s="50" t="s">
        <v>610</v>
      </c>
      <c r="UUN334" s="50" t="s">
        <v>610</v>
      </c>
      <c r="UUO334" s="50" t="s">
        <v>610</v>
      </c>
      <c r="UUP334" s="50" t="s">
        <v>610</v>
      </c>
      <c r="UUQ334" s="50" t="s">
        <v>610</v>
      </c>
      <c r="UUR334" s="50" t="s">
        <v>610</v>
      </c>
      <c r="UUS334" s="50" t="s">
        <v>610</v>
      </c>
      <c r="UUT334" s="50" t="s">
        <v>610</v>
      </c>
      <c r="UUU334" s="50" t="s">
        <v>610</v>
      </c>
      <c r="UUV334" s="50" t="s">
        <v>610</v>
      </c>
      <c r="UUW334" s="50" t="s">
        <v>610</v>
      </c>
      <c r="UUX334" s="50" t="s">
        <v>610</v>
      </c>
      <c r="UUY334" s="50" t="s">
        <v>610</v>
      </c>
      <c r="UUZ334" s="50" t="s">
        <v>610</v>
      </c>
      <c r="UVA334" s="50" t="s">
        <v>610</v>
      </c>
      <c r="UVB334" s="50" t="s">
        <v>610</v>
      </c>
      <c r="UVC334" s="50" t="s">
        <v>610</v>
      </c>
      <c r="UVD334" s="50" t="s">
        <v>610</v>
      </c>
      <c r="UVE334" s="50" t="s">
        <v>610</v>
      </c>
      <c r="UVF334" s="50" t="s">
        <v>610</v>
      </c>
      <c r="UVG334" s="50" t="s">
        <v>610</v>
      </c>
      <c r="UVH334" s="50" t="s">
        <v>610</v>
      </c>
      <c r="UVI334" s="50" t="s">
        <v>610</v>
      </c>
      <c r="UVJ334" s="50" t="s">
        <v>610</v>
      </c>
      <c r="UVK334" s="50" t="s">
        <v>610</v>
      </c>
      <c r="UVL334" s="50" t="s">
        <v>610</v>
      </c>
      <c r="UVM334" s="50" t="s">
        <v>610</v>
      </c>
      <c r="UVN334" s="50" t="s">
        <v>610</v>
      </c>
      <c r="UVO334" s="50" t="s">
        <v>610</v>
      </c>
      <c r="UVP334" s="50" t="s">
        <v>610</v>
      </c>
      <c r="UVQ334" s="50" t="s">
        <v>610</v>
      </c>
      <c r="UVR334" s="50" t="s">
        <v>610</v>
      </c>
      <c r="UVS334" s="50" t="s">
        <v>610</v>
      </c>
      <c r="UVT334" s="50" t="s">
        <v>610</v>
      </c>
      <c r="UVU334" s="50" t="s">
        <v>610</v>
      </c>
      <c r="UVV334" s="50" t="s">
        <v>610</v>
      </c>
      <c r="UVW334" s="50" t="s">
        <v>610</v>
      </c>
      <c r="UVX334" s="50" t="s">
        <v>610</v>
      </c>
      <c r="UVY334" s="50" t="s">
        <v>610</v>
      </c>
      <c r="UVZ334" s="50" t="s">
        <v>610</v>
      </c>
      <c r="UWA334" s="50" t="s">
        <v>610</v>
      </c>
      <c r="UWB334" s="50" t="s">
        <v>610</v>
      </c>
      <c r="UWC334" s="50" t="s">
        <v>610</v>
      </c>
      <c r="UWD334" s="50" t="s">
        <v>610</v>
      </c>
      <c r="UWE334" s="50" t="s">
        <v>610</v>
      </c>
      <c r="UWF334" s="50" t="s">
        <v>610</v>
      </c>
      <c r="UWG334" s="50" t="s">
        <v>610</v>
      </c>
      <c r="UWH334" s="50" t="s">
        <v>610</v>
      </c>
      <c r="UWI334" s="50" t="s">
        <v>610</v>
      </c>
      <c r="UWJ334" s="50" t="s">
        <v>610</v>
      </c>
      <c r="UWK334" s="50" t="s">
        <v>610</v>
      </c>
      <c r="UWL334" s="50" t="s">
        <v>610</v>
      </c>
      <c r="UWM334" s="50" t="s">
        <v>610</v>
      </c>
      <c r="UWN334" s="50" t="s">
        <v>610</v>
      </c>
      <c r="UWO334" s="50" t="s">
        <v>610</v>
      </c>
      <c r="UWP334" s="50" t="s">
        <v>610</v>
      </c>
      <c r="UWQ334" s="50" t="s">
        <v>610</v>
      </c>
      <c r="UWR334" s="50" t="s">
        <v>610</v>
      </c>
      <c r="UWS334" s="50" t="s">
        <v>610</v>
      </c>
      <c r="UWT334" s="50" t="s">
        <v>610</v>
      </c>
      <c r="UWU334" s="50" t="s">
        <v>610</v>
      </c>
      <c r="UWV334" s="50" t="s">
        <v>610</v>
      </c>
      <c r="UWW334" s="50" t="s">
        <v>610</v>
      </c>
      <c r="UWX334" s="50" t="s">
        <v>610</v>
      </c>
      <c r="UWY334" s="50" t="s">
        <v>610</v>
      </c>
      <c r="UWZ334" s="50" t="s">
        <v>610</v>
      </c>
      <c r="UXA334" s="50" t="s">
        <v>610</v>
      </c>
      <c r="UXB334" s="50" t="s">
        <v>610</v>
      </c>
      <c r="UXC334" s="50" t="s">
        <v>610</v>
      </c>
      <c r="UXD334" s="50" t="s">
        <v>610</v>
      </c>
      <c r="UXE334" s="50" t="s">
        <v>610</v>
      </c>
      <c r="UXF334" s="50" t="s">
        <v>610</v>
      </c>
      <c r="UXG334" s="50" t="s">
        <v>610</v>
      </c>
      <c r="UXH334" s="50" t="s">
        <v>610</v>
      </c>
      <c r="UXI334" s="50" t="s">
        <v>610</v>
      </c>
      <c r="UXJ334" s="50" t="s">
        <v>610</v>
      </c>
      <c r="UXK334" s="50" t="s">
        <v>610</v>
      </c>
      <c r="UXL334" s="50" t="s">
        <v>610</v>
      </c>
      <c r="UXM334" s="50" t="s">
        <v>610</v>
      </c>
      <c r="UXN334" s="50" t="s">
        <v>610</v>
      </c>
      <c r="UXO334" s="50" t="s">
        <v>610</v>
      </c>
      <c r="UXP334" s="50" t="s">
        <v>610</v>
      </c>
      <c r="UXQ334" s="50" t="s">
        <v>610</v>
      </c>
      <c r="UXR334" s="50" t="s">
        <v>610</v>
      </c>
      <c r="UXS334" s="50" t="s">
        <v>610</v>
      </c>
      <c r="UXT334" s="50" t="s">
        <v>610</v>
      </c>
      <c r="UXU334" s="50" t="s">
        <v>610</v>
      </c>
      <c r="UXV334" s="50" t="s">
        <v>610</v>
      </c>
      <c r="UXW334" s="50" t="s">
        <v>610</v>
      </c>
      <c r="UXX334" s="50" t="s">
        <v>610</v>
      </c>
      <c r="UXY334" s="50" t="s">
        <v>610</v>
      </c>
      <c r="UXZ334" s="50" t="s">
        <v>610</v>
      </c>
      <c r="UYA334" s="50" t="s">
        <v>610</v>
      </c>
      <c r="UYB334" s="50" t="s">
        <v>610</v>
      </c>
      <c r="UYC334" s="50" t="s">
        <v>610</v>
      </c>
      <c r="UYD334" s="50" t="s">
        <v>610</v>
      </c>
      <c r="UYE334" s="50" t="s">
        <v>610</v>
      </c>
      <c r="UYF334" s="50" t="s">
        <v>610</v>
      </c>
      <c r="UYG334" s="50" t="s">
        <v>610</v>
      </c>
      <c r="UYH334" s="50" t="s">
        <v>610</v>
      </c>
      <c r="UYI334" s="50" t="s">
        <v>610</v>
      </c>
      <c r="UYJ334" s="50" t="s">
        <v>610</v>
      </c>
      <c r="UYK334" s="50" t="s">
        <v>610</v>
      </c>
      <c r="UYL334" s="50" t="s">
        <v>610</v>
      </c>
      <c r="UYM334" s="50" t="s">
        <v>610</v>
      </c>
      <c r="UYN334" s="50" t="s">
        <v>610</v>
      </c>
      <c r="UYO334" s="50" t="s">
        <v>610</v>
      </c>
      <c r="UYP334" s="50" t="s">
        <v>610</v>
      </c>
      <c r="UYQ334" s="50" t="s">
        <v>610</v>
      </c>
      <c r="UYR334" s="50" t="s">
        <v>610</v>
      </c>
      <c r="UYS334" s="50" t="s">
        <v>610</v>
      </c>
      <c r="UYT334" s="50" t="s">
        <v>610</v>
      </c>
      <c r="UYU334" s="50" t="s">
        <v>610</v>
      </c>
      <c r="UYV334" s="50" t="s">
        <v>610</v>
      </c>
      <c r="UYW334" s="50" t="s">
        <v>610</v>
      </c>
      <c r="UYX334" s="50" t="s">
        <v>610</v>
      </c>
      <c r="UYY334" s="50" t="s">
        <v>610</v>
      </c>
      <c r="UYZ334" s="50" t="s">
        <v>610</v>
      </c>
      <c r="UZA334" s="50" t="s">
        <v>610</v>
      </c>
      <c r="UZB334" s="50" t="s">
        <v>610</v>
      </c>
      <c r="UZC334" s="50" t="s">
        <v>610</v>
      </c>
      <c r="UZD334" s="50" t="s">
        <v>610</v>
      </c>
      <c r="UZE334" s="50" t="s">
        <v>610</v>
      </c>
      <c r="UZF334" s="50" t="s">
        <v>610</v>
      </c>
      <c r="UZG334" s="50" t="s">
        <v>610</v>
      </c>
      <c r="UZH334" s="50" t="s">
        <v>610</v>
      </c>
      <c r="UZI334" s="50" t="s">
        <v>610</v>
      </c>
      <c r="UZJ334" s="50" t="s">
        <v>610</v>
      </c>
      <c r="UZK334" s="50" t="s">
        <v>610</v>
      </c>
      <c r="UZL334" s="50" t="s">
        <v>610</v>
      </c>
      <c r="UZM334" s="50" t="s">
        <v>610</v>
      </c>
      <c r="UZN334" s="50" t="s">
        <v>610</v>
      </c>
      <c r="UZO334" s="50" t="s">
        <v>610</v>
      </c>
      <c r="UZP334" s="50" t="s">
        <v>610</v>
      </c>
      <c r="UZQ334" s="50" t="s">
        <v>610</v>
      </c>
      <c r="UZR334" s="50" t="s">
        <v>610</v>
      </c>
      <c r="UZS334" s="50" t="s">
        <v>610</v>
      </c>
      <c r="UZT334" s="50" t="s">
        <v>610</v>
      </c>
      <c r="UZU334" s="50" t="s">
        <v>610</v>
      </c>
      <c r="UZV334" s="50" t="s">
        <v>610</v>
      </c>
      <c r="UZW334" s="50" t="s">
        <v>610</v>
      </c>
      <c r="UZX334" s="50" t="s">
        <v>610</v>
      </c>
      <c r="UZY334" s="50" t="s">
        <v>610</v>
      </c>
      <c r="UZZ334" s="50" t="s">
        <v>610</v>
      </c>
      <c r="VAA334" s="50" t="s">
        <v>610</v>
      </c>
      <c r="VAB334" s="50" t="s">
        <v>610</v>
      </c>
      <c r="VAC334" s="50" t="s">
        <v>610</v>
      </c>
      <c r="VAD334" s="50" t="s">
        <v>610</v>
      </c>
      <c r="VAE334" s="50" t="s">
        <v>610</v>
      </c>
      <c r="VAF334" s="50" t="s">
        <v>610</v>
      </c>
      <c r="VAG334" s="50" t="s">
        <v>610</v>
      </c>
      <c r="VAH334" s="50" t="s">
        <v>610</v>
      </c>
      <c r="VAI334" s="50" t="s">
        <v>610</v>
      </c>
      <c r="VAJ334" s="50" t="s">
        <v>610</v>
      </c>
      <c r="VAK334" s="50" t="s">
        <v>610</v>
      </c>
      <c r="VAL334" s="50" t="s">
        <v>610</v>
      </c>
      <c r="VAM334" s="50" t="s">
        <v>610</v>
      </c>
      <c r="VAN334" s="50" t="s">
        <v>610</v>
      </c>
      <c r="VAO334" s="50" t="s">
        <v>610</v>
      </c>
      <c r="VAP334" s="50" t="s">
        <v>610</v>
      </c>
      <c r="VAQ334" s="50" t="s">
        <v>610</v>
      </c>
      <c r="VAR334" s="50" t="s">
        <v>610</v>
      </c>
      <c r="VAS334" s="50" t="s">
        <v>610</v>
      </c>
      <c r="VAT334" s="50" t="s">
        <v>610</v>
      </c>
      <c r="VAU334" s="50" t="s">
        <v>610</v>
      </c>
      <c r="VAV334" s="50" t="s">
        <v>610</v>
      </c>
      <c r="VAW334" s="50" t="s">
        <v>610</v>
      </c>
      <c r="VAX334" s="50" t="s">
        <v>610</v>
      </c>
      <c r="VAY334" s="50" t="s">
        <v>610</v>
      </c>
      <c r="VAZ334" s="50" t="s">
        <v>610</v>
      </c>
      <c r="VBA334" s="50" t="s">
        <v>610</v>
      </c>
      <c r="VBB334" s="50" t="s">
        <v>610</v>
      </c>
      <c r="VBC334" s="50" t="s">
        <v>610</v>
      </c>
      <c r="VBD334" s="50" t="s">
        <v>610</v>
      </c>
      <c r="VBE334" s="50" t="s">
        <v>610</v>
      </c>
      <c r="VBF334" s="50" t="s">
        <v>610</v>
      </c>
      <c r="VBG334" s="50" t="s">
        <v>610</v>
      </c>
      <c r="VBH334" s="50" t="s">
        <v>610</v>
      </c>
      <c r="VBI334" s="50" t="s">
        <v>610</v>
      </c>
      <c r="VBJ334" s="50" t="s">
        <v>610</v>
      </c>
      <c r="VBK334" s="50" t="s">
        <v>610</v>
      </c>
      <c r="VBL334" s="50" t="s">
        <v>610</v>
      </c>
      <c r="VBM334" s="50" t="s">
        <v>610</v>
      </c>
      <c r="VBN334" s="50" t="s">
        <v>610</v>
      </c>
      <c r="VBO334" s="50" t="s">
        <v>610</v>
      </c>
      <c r="VBP334" s="50" t="s">
        <v>610</v>
      </c>
      <c r="VBQ334" s="50" t="s">
        <v>610</v>
      </c>
      <c r="VBR334" s="50" t="s">
        <v>610</v>
      </c>
      <c r="VBS334" s="50" t="s">
        <v>610</v>
      </c>
      <c r="VBT334" s="50" t="s">
        <v>610</v>
      </c>
      <c r="VBU334" s="50" t="s">
        <v>610</v>
      </c>
      <c r="VBV334" s="50" t="s">
        <v>610</v>
      </c>
      <c r="VBW334" s="50" t="s">
        <v>610</v>
      </c>
      <c r="VBX334" s="50" t="s">
        <v>610</v>
      </c>
      <c r="VBY334" s="50" t="s">
        <v>610</v>
      </c>
      <c r="VBZ334" s="50" t="s">
        <v>610</v>
      </c>
      <c r="VCA334" s="50" t="s">
        <v>610</v>
      </c>
      <c r="VCB334" s="50" t="s">
        <v>610</v>
      </c>
      <c r="VCC334" s="50" t="s">
        <v>610</v>
      </c>
      <c r="VCD334" s="50" t="s">
        <v>610</v>
      </c>
      <c r="VCE334" s="50" t="s">
        <v>610</v>
      </c>
      <c r="VCF334" s="50" t="s">
        <v>610</v>
      </c>
      <c r="VCG334" s="50" t="s">
        <v>610</v>
      </c>
      <c r="VCH334" s="50" t="s">
        <v>610</v>
      </c>
      <c r="VCI334" s="50" t="s">
        <v>610</v>
      </c>
      <c r="VCJ334" s="50" t="s">
        <v>610</v>
      </c>
      <c r="VCK334" s="50" t="s">
        <v>610</v>
      </c>
      <c r="VCL334" s="50" t="s">
        <v>610</v>
      </c>
      <c r="VCM334" s="50" t="s">
        <v>610</v>
      </c>
      <c r="VCN334" s="50" t="s">
        <v>610</v>
      </c>
      <c r="VCO334" s="50" t="s">
        <v>610</v>
      </c>
      <c r="VCP334" s="50" t="s">
        <v>610</v>
      </c>
      <c r="VCQ334" s="50" t="s">
        <v>610</v>
      </c>
      <c r="VCR334" s="50" t="s">
        <v>610</v>
      </c>
      <c r="VCS334" s="50" t="s">
        <v>610</v>
      </c>
      <c r="VCT334" s="50" t="s">
        <v>610</v>
      </c>
      <c r="VCU334" s="50" t="s">
        <v>610</v>
      </c>
      <c r="VCV334" s="50" t="s">
        <v>610</v>
      </c>
      <c r="VCW334" s="50" t="s">
        <v>610</v>
      </c>
      <c r="VCX334" s="50" t="s">
        <v>610</v>
      </c>
      <c r="VCY334" s="50" t="s">
        <v>610</v>
      </c>
      <c r="VCZ334" s="50" t="s">
        <v>610</v>
      </c>
      <c r="VDA334" s="50" t="s">
        <v>610</v>
      </c>
      <c r="VDB334" s="50" t="s">
        <v>610</v>
      </c>
      <c r="VDC334" s="50" t="s">
        <v>610</v>
      </c>
      <c r="VDD334" s="50" t="s">
        <v>610</v>
      </c>
      <c r="VDE334" s="50" t="s">
        <v>610</v>
      </c>
      <c r="VDF334" s="50" t="s">
        <v>610</v>
      </c>
      <c r="VDG334" s="50" t="s">
        <v>610</v>
      </c>
      <c r="VDH334" s="50" t="s">
        <v>610</v>
      </c>
      <c r="VDI334" s="50" t="s">
        <v>610</v>
      </c>
      <c r="VDJ334" s="50" t="s">
        <v>610</v>
      </c>
      <c r="VDK334" s="50" t="s">
        <v>610</v>
      </c>
      <c r="VDL334" s="50" t="s">
        <v>610</v>
      </c>
      <c r="VDM334" s="50" t="s">
        <v>610</v>
      </c>
      <c r="VDN334" s="50" t="s">
        <v>610</v>
      </c>
      <c r="VDO334" s="50" t="s">
        <v>610</v>
      </c>
      <c r="VDP334" s="50" t="s">
        <v>610</v>
      </c>
      <c r="VDQ334" s="50" t="s">
        <v>610</v>
      </c>
      <c r="VDR334" s="50" t="s">
        <v>610</v>
      </c>
      <c r="VDS334" s="50" t="s">
        <v>610</v>
      </c>
      <c r="VDT334" s="50" t="s">
        <v>610</v>
      </c>
      <c r="VDU334" s="50" t="s">
        <v>610</v>
      </c>
      <c r="VDV334" s="50" t="s">
        <v>610</v>
      </c>
      <c r="VDW334" s="50" t="s">
        <v>610</v>
      </c>
      <c r="VDX334" s="50" t="s">
        <v>610</v>
      </c>
      <c r="VDY334" s="50" t="s">
        <v>610</v>
      </c>
      <c r="VDZ334" s="50" t="s">
        <v>610</v>
      </c>
      <c r="VEA334" s="50" t="s">
        <v>610</v>
      </c>
      <c r="VEB334" s="50" t="s">
        <v>610</v>
      </c>
      <c r="VEC334" s="50" t="s">
        <v>610</v>
      </c>
      <c r="VED334" s="50" t="s">
        <v>610</v>
      </c>
      <c r="VEE334" s="50" t="s">
        <v>610</v>
      </c>
      <c r="VEF334" s="50" t="s">
        <v>610</v>
      </c>
      <c r="VEG334" s="50" t="s">
        <v>610</v>
      </c>
      <c r="VEH334" s="50" t="s">
        <v>610</v>
      </c>
      <c r="VEI334" s="50" t="s">
        <v>610</v>
      </c>
      <c r="VEJ334" s="50" t="s">
        <v>610</v>
      </c>
      <c r="VEK334" s="50" t="s">
        <v>610</v>
      </c>
      <c r="VEL334" s="50" t="s">
        <v>610</v>
      </c>
      <c r="VEM334" s="50" t="s">
        <v>610</v>
      </c>
      <c r="VEN334" s="50" t="s">
        <v>610</v>
      </c>
      <c r="VEO334" s="50" t="s">
        <v>610</v>
      </c>
      <c r="VEP334" s="50" t="s">
        <v>610</v>
      </c>
      <c r="VEQ334" s="50" t="s">
        <v>610</v>
      </c>
      <c r="VER334" s="50" t="s">
        <v>610</v>
      </c>
      <c r="VES334" s="50" t="s">
        <v>610</v>
      </c>
      <c r="VET334" s="50" t="s">
        <v>610</v>
      </c>
      <c r="VEU334" s="50" t="s">
        <v>610</v>
      </c>
      <c r="VEV334" s="50" t="s">
        <v>610</v>
      </c>
      <c r="VEW334" s="50" t="s">
        <v>610</v>
      </c>
      <c r="VEX334" s="50" t="s">
        <v>610</v>
      </c>
      <c r="VEY334" s="50" t="s">
        <v>610</v>
      </c>
      <c r="VEZ334" s="50" t="s">
        <v>610</v>
      </c>
      <c r="VFA334" s="50" t="s">
        <v>610</v>
      </c>
      <c r="VFB334" s="50" t="s">
        <v>610</v>
      </c>
      <c r="VFC334" s="50" t="s">
        <v>610</v>
      </c>
      <c r="VFD334" s="50" t="s">
        <v>610</v>
      </c>
      <c r="VFE334" s="50" t="s">
        <v>610</v>
      </c>
      <c r="VFF334" s="50" t="s">
        <v>610</v>
      </c>
      <c r="VFG334" s="50" t="s">
        <v>610</v>
      </c>
      <c r="VFH334" s="50" t="s">
        <v>610</v>
      </c>
      <c r="VFI334" s="50" t="s">
        <v>610</v>
      </c>
      <c r="VFJ334" s="50" t="s">
        <v>610</v>
      </c>
      <c r="VFK334" s="50" t="s">
        <v>610</v>
      </c>
      <c r="VFL334" s="50" t="s">
        <v>610</v>
      </c>
      <c r="VFM334" s="50" t="s">
        <v>610</v>
      </c>
      <c r="VFN334" s="50" t="s">
        <v>610</v>
      </c>
      <c r="VFO334" s="50" t="s">
        <v>610</v>
      </c>
      <c r="VFP334" s="50" t="s">
        <v>610</v>
      </c>
      <c r="VFQ334" s="50" t="s">
        <v>610</v>
      </c>
      <c r="VFR334" s="50" t="s">
        <v>610</v>
      </c>
      <c r="VFS334" s="50" t="s">
        <v>610</v>
      </c>
      <c r="VFT334" s="50" t="s">
        <v>610</v>
      </c>
      <c r="VFU334" s="50" t="s">
        <v>610</v>
      </c>
      <c r="VFV334" s="50" t="s">
        <v>610</v>
      </c>
      <c r="VFW334" s="50" t="s">
        <v>610</v>
      </c>
      <c r="VFX334" s="50" t="s">
        <v>610</v>
      </c>
      <c r="VFY334" s="50" t="s">
        <v>610</v>
      </c>
      <c r="VFZ334" s="50" t="s">
        <v>610</v>
      </c>
      <c r="VGA334" s="50" t="s">
        <v>610</v>
      </c>
      <c r="VGB334" s="50" t="s">
        <v>610</v>
      </c>
      <c r="VGC334" s="50" t="s">
        <v>610</v>
      </c>
      <c r="VGD334" s="50" t="s">
        <v>610</v>
      </c>
      <c r="VGE334" s="50" t="s">
        <v>610</v>
      </c>
      <c r="VGF334" s="50" t="s">
        <v>610</v>
      </c>
      <c r="VGG334" s="50" t="s">
        <v>610</v>
      </c>
      <c r="VGH334" s="50" t="s">
        <v>610</v>
      </c>
      <c r="VGI334" s="50" t="s">
        <v>610</v>
      </c>
      <c r="VGJ334" s="50" t="s">
        <v>610</v>
      </c>
      <c r="VGK334" s="50" t="s">
        <v>610</v>
      </c>
      <c r="VGL334" s="50" t="s">
        <v>610</v>
      </c>
      <c r="VGM334" s="50" t="s">
        <v>610</v>
      </c>
      <c r="VGN334" s="50" t="s">
        <v>610</v>
      </c>
      <c r="VGO334" s="50" t="s">
        <v>610</v>
      </c>
      <c r="VGP334" s="50" t="s">
        <v>610</v>
      </c>
      <c r="VGQ334" s="50" t="s">
        <v>610</v>
      </c>
      <c r="VGR334" s="50" t="s">
        <v>610</v>
      </c>
      <c r="VGS334" s="50" t="s">
        <v>610</v>
      </c>
      <c r="VGT334" s="50" t="s">
        <v>610</v>
      </c>
      <c r="VGU334" s="50" t="s">
        <v>610</v>
      </c>
      <c r="VGV334" s="50" t="s">
        <v>610</v>
      </c>
      <c r="VGW334" s="50" t="s">
        <v>610</v>
      </c>
      <c r="VGX334" s="50" t="s">
        <v>610</v>
      </c>
      <c r="VGY334" s="50" t="s">
        <v>610</v>
      </c>
      <c r="VGZ334" s="50" t="s">
        <v>610</v>
      </c>
      <c r="VHA334" s="50" t="s">
        <v>610</v>
      </c>
      <c r="VHB334" s="50" t="s">
        <v>610</v>
      </c>
      <c r="VHC334" s="50" t="s">
        <v>610</v>
      </c>
      <c r="VHD334" s="50" t="s">
        <v>610</v>
      </c>
      <c r="VHE334" s="50" t="s">
        <v>610</v>
      </c>
      <c r="VHF334" s="50" t="s">
        <v>610</v>
      </c>
      <c r="VHG334" s="50" t="s">
        <v>610</v>
      </c>
      <c r="VHH334" s="50" t="s">
        <v>610</v>
      </c>
      <c r="VHI334" s="50" t="s">
        <v>610</v>
      </c>
      <c r="VHJ334" s="50" t="s">
        <v>610</v>
      </c>
      <c r="VHK334" s="50" t="s">
        <v>610</v>
      </c>
      <c r="VHL334" s="50" t="s">
        <v>610</v>
      </c>
      <c r="VHM334" s="50" t="s">
        <v>610</v>
      </c>
      <c r="VHN334" s="50" t="s">
        <v>610</v>
      </c>
      <c r="VHO334" s="50" t="s">
        <v>610</v>
      </c>
      <c r="VHP334" s="50" t="s">
        <v>610</v>
      </c>
      <c r="VHQ334" s="50" t="s">
        <v>610</v>
      </c>
      <c r="VHR334" s="50" t="s">
        <v>610</v>
      </c>
      <c r="VHS334" s="50" t="s">
        <v>610</v>
      </c>
      <c r="VHT334" s="50" t="s">
        <v>610</v>
      </c>
      <c r="VHU334" s="50" t="s">
        <v>610</v>
      </c>
      <c r="VHV334" s="50" t="s">
        <v>610</v>
      </c>
      <c r="VHW334" s="50" t="s">
        <v>610</v>
      </c>
      <c r="VHX334" s="50" t="s">
        <v>610</v>
      </c>
      <c r="VHY334" s="50" t="s">
        <v>610</v>
      </c>
      <c r="VHZ334" s="50" t="s">
        <v>610</v>
      </c>
      <c r="VIA334" s="50" t="s">
        <v>610</v>
      </c>
      <c r="VIB334" s="50" t="s">
        <v>610</v>
      </c>
      <c r="VIC334" s="50" t="s">
        <v>610</v>
      </c>
      <c r="VID334" s="50" t="s">
        <v>610</v>
      </c>
      <c r="VIE334" s="50" t="s">
        <v>610</v>
      </c>
      <c r="VIF334" s="50" t="s">
        <v>610</v>
      </c>
      <c r="VIG334" s="50" t="s">
        <v>610</v>
      </c>
      <c r="VIH334" s="50" t="s">
        <v>610</v>
      </c>
      <c r="VII334" s="50" t="s">
        <v>610</v>
      </c>
      <c r="VIJ334" s="50" t="s">
        <v>610</v>
      </c>
      <c r="VIK334" s="50" t="s">
        <v>610</v>
      </c>
      <c r="VIL334" s="50" t="s">
        <v>610</v>
      </c>
      <c r="VIM334" s="50" t="s">
        <v>610</v>
      </c>
      <c r="VIN334" s="50" t="s">
        <v>610</v>
      </c>
      <c r="VIO334" s="50" t="s">
        <v>610</v>
      </c>
      <c r="VIP334" s="50" t="s">
        <v>610</v>
      </c>
      <c r="VIQ334" s="50" t="s">
        <v>610</v>
      </c>
      <c r="VIR334" s="50" t="s">
        <v>610</v>
      </c>
      <c r="VIS334" s="50" t="s">
        <v>610</v>
      </c>
      <c r="VIT334" s="50" t="s">
        <v>610</v>
      </c>
      <c r="VIU334" s="50" t="s">
        <v>610</v>
      </c>
      <c r="VIV334" s="50" t="s">
        <v>610</v>
      </c>
      <c r="VIW334" s="50" t="s">
        <v>610</v>
      </c>
      <c r="VIX334" s="50" t="s">
        <v>610</v>
      </c>
      <c r="VIY334" s="50" t="s">
        <v>610</v>
      </c>
      <c r="VIZ334" s="50" t="s">
        <v>610</v>
      </c>
      <c r="VJA334" s="50" t="s">
        <v>610</v>
      </c>
      <c r="VJB334" s="50" t="s">
        <v>610</v>
      </c>
      <c r="VJC334" s="50" t="s">
        <v>610</v>
      </c>
      <c r="VJD334" s="50" t="s">
        <v>610</v>
      </c>
      <c r="VJE334" s="50" t="s">
        <v>610</v>
      </c>
      <c r="VJF334" s="50" t="s">
        <v>610</v>
      </c>
      <c r="VJG334" s="50" t="s">
        <v>610</v>
      </c>
      <c r="VJH334" s="50" t="s">
        <v>610</v>
      </c>
      <c r="VJI334" s="50" t="s">
        <v>610</v>
      </c>
      <c r="VJJ334" s="50" t="s">
        <v>610</v>
      </c>
      <c r="VJK334" s="50" t="s">
        <v>610</v>
      </c>
      <c r="VJL334" s="50" t="s">
        <v>610</v>
      </c>
      <c r="VJM334" s="50" t="s">
        <v>610</v>
      </c>
      <c r="VJN334" s="50" t="s">
        <v>610</v>
      </c>
      <c r="VJO334" s="50" t="s">
        <v>610</v>
      </c>
      <c r="VJP334" s="50" t="s">
        <v>610</v>
      </c>
      <c r="VJQ334" s="50" t="s">
        <v>610</v>
      </c>
      <c r="VJR334" s="50" t="s">
        <v>610</v>
      </c>
      <c r="VJS334" s="50" t="s">
        <v>610</v>
      </c>
      <c r="VJT334" s="50" t="s">
        <v>610</v>
      </c>
      <c r="VJU334" s="50" t="s">
        <v>610</v>
      </c>
      <c r="VJV334" s="50" t="s">
        <v>610</v>
      </c>
      <c r="VJW334" s="50" t="s">
        <v>610</v>
      </c>
      <c r="VJX334" s="50" t="s">
        <v>610</v>
      </c>
      <c r="VJY334" s="50" t="s">
        <v>610</v>
      </c>
      <c r="VJZ334" s="50" t="s">
        <v>610</v>
      </c>
      <c r="VKA334" s="50" t="s">
        <v>610</v>
      </c>
      <c r="VKB334" s="50" t="s">
        <v>610</v>
      </c>
      <c r="VKC334" s="50" t="s">
        <v>610</v>
      </c>
      <c r="VKD334" s="50" t="s">
        <v>610</v>
      </c>
      <c r="VKE334" s="50" t="s">
        <v>610</v>
      </c>
      <c r="VKF334" s="50" t="s">
        <v>610</v>
      </c>
      <c r="VKG334" s="50" t="s">
        <v>610</v>
      </c>
      <c r="VKH334" s="50" t="s">
        <v>610</v>
      </c>
      <c r="VKI334" s="50" t="s">
        <v>610</v>
      </c>
      <c r="VKJ334" s="50" t="s">
        <v>610</v>
      </c>
      <c r="VKK334" s="50" t="s">
        <v>610</v>
      </c>
      <c r="VKL334" s="50" t="s">
        <v>610</v>
      </c>
      <c r="VKM334" s="50" t="s">
        <v>610</v>
      </c>
      <c r="VKN334" s="50" t="s">
        <v>610</v>
      </c>
      <c r="VKO334" s="50" t="s">
        <v>610</v>
      </c>
      <c r="VKP334" s="50" t="s">
        <v>610</v>
      </c>
      <c r="VKQ334" s="50" t="s">
        <v>610</v>
      </c>
      <c r="VKR334" s="50" t="s">
        <v>610</v>
      </c>
      <c r="VKS334" s="50" t="s">
        <v>610</v>
      </c>
      <c r="VKT334" s="50" t="s">
        <v>610</v>
      </c>
      <c r="VKU334" s="50" t="s">
        <v>610</v>
      </c>
      <c r="VKV334" s="50" t="s">
        <v>610</v>
      </c>
      <c r="VKW334" s="50" t="s">
        <v>610</v>
      </c>
      <c r="VKX334" s="50" t="s">
        <v>610</v>
      </c>
      <c r="VKY334" s="50" t="s">
        <v>610</v>
      </c>
      <c r="VKZ334" s="50" t="s">
        <v>610</v>
      </c>
      <c r="VLA334" s="50" t="s">
        <v>610</v>
      </c>
      <c r="VLB334" s="50" t="s">
        <v>610</v>
      </c>
      <c r="VLC334" s="50" t="s">
        <v>610</v>
      </c>
      <c r="VLD334" s="50" t="s">
        <v>610</v>
      </c>
      <c r="VLE334" s="50" t="s">
        <v>610</v>
      </c>
      <c r="VLF334" s="50" t="s">
        <v>610</v>
      </c>
      <c r="VLG334" s="50" t="s">
        <v>610</v>
      </c>
      <c r="VLH334" s="50" t="s">
        <v>610</v>
      </c>
      <c r="VLI334" s="50" t="s">
        <v>610</v>
      </c>
      <c r="VLJ334" s="50" t="s">
        <v>610</v>
      </c>
      <c r="VLK334" s="50" t="s">
        <v>610</v>
      </c>
      <c r="VLL334" s="50" t="s">
        <v>610</v>
      </c>
      <c r="VLM334" s="50" t="s">
        <v>610</v>
      </c>
      <c r="VLN334" s="50" t="s">
        <v>610</v>
      </c>
      <c r="VLO334" s="50" t="s">
        <v>610</v>
      </c>
      <c r="VLP334" s="50" t="s">
        <v>610</v>
      </c>
      <c r="VLQ334" s="50" t="s">
        <v>610</v>
      </c>
      <c r="VLR334" s="50" t="s">
        <v>610</v>
      </c>
      <c r="VLS334" s="50" t="s">
        <v>610</v>
      </c>
      <c r="VLT334" s="50" t="s">
        <v>610</v>
      </c>
      <c r="VLU334" s="50" t="s">
        <v>610</v>
      </c>
      <c r="VLV334" s="50" t="s">
        <v>610</v>
      </c>
      <c r="VLW334" s="50" t="s">
        <v>610</v>
      </c>
      <c r="VLX334" s="50" t="s">
        <v>610</v>
      </c>
      <c r="VLY334" s="50" t="s">
        <v>610</v>
      </c>
      <c r="VLZ334" s="50" t="s">
        <v>610</v>
      </c>
      <c r="VMA334" s="50" t="s">
        <v>610</v>
      </c>
      <c r="VMB334" s="50" t="s">
        <v>610</v>
      </c>
      <c r="VMC334" s="50" t="s">
        <v>610</v>
      </c>
      <c r="VMD334" s="50" t="s">
        <v>610</v>
      </c>
      <c r="VME334" s="50" t="s">
        <v>610</v>
      </c>
      <c r="VMF334" s="50" t="s">
        <v>610</v>
      </c>
      <c r="VMG334" s="50" t="s">
        <v>610</v>
      </c>
      <c r="VMH334" s="50" t="s">
        <v>610</v>
      </c>
      <c r="VMI334" s="50" t="s">
        <v>610</v>
      </c>
      <c r="VMJ334" s="50" t="s">
        <v>610</v>
      </c>
      <c r="VMK334" s="50" t="s">
        <v>610</v>
      </c>
      <c r="VML334" s="50" t="s">
        <v>610</v>
      </c>
      <c r="VMM334" s="50" t="s">
        <v>610</v>
      </c>
      <c r="VMN334" s="50" t="s">
        <v>610</v>
      </c>
      <c r="VMO334" s="50" t="s">
        <v>610</v>
      </c>
      <c r="VMP334" s="50" t="s">
        <v>610</v>
      </c>
      <c r="VMQ334" s="50" t="s">
        <v>610</v>
      </c>
      <c r="VMR334" s="50" t="s">
        <v>610</v>
      </c>
      <c r="VMS334" s="50" t="s">
        <v>610</v>
      </c>
      <c r="VMT334" s="50" t="s">
        <v>610</v>
      </c>
      <c r="VMU334" s="50" t="s">
        <v>610</v>
      </c>
      <c r="VMV334" s="50" t="s">
        <v>610</v>
      </c>
      <c r="VMW334" s="50" t="s">
        <v>610</v>
      </c>
      <c r="VMX334" s="50" t="s">
        <v>610</v>
      </c>
      <c r="VMY334" s="50" t="s">
        <v>610</v>
      </c>
      <c r="VMZ334" s="50" t="s">
        <v>610</v>
      </c>
      <c r="VNA334" s="50" t="s">
        <v>610</v>
      </c>
      <c r="VNB334" s="50" t="s">
        <v>610</v>
      </c>
      <c r="VNC334" s="50" t="s">
        <v>610</v>
      </c>
      <c r="VND334" s="50" t="s">
        <v>610</v>
      </c>
      <c r="VNE334" s="50" t="s">
        <v>610</v>
      </c>
      <c r="VNF334" s="50" t="s">
        <v>610</v>
      </c>
      <c r="VNG334" s="50" t="s">
        <v>610</v>
      </c>
      <c r="VNH334" s="50" t="s">
        <v>610</v>
      </c>
      <c r="VNI334" s="50" t="s">
        <v>610</v>
      </c>
      <c r="VNJ334" s="50" t="s">
        <v>610</v>
      </c>
      <c r="VNK334" s="50" t="s">
        <v>610</v>
      </c>
      <c r="VNL334" s="50" t="s">
        <v>610</v>
      </c>
      <c r="VNM334" s="50" t="s">
        <v>610</v>
      </c>
      <c r="VNN334" s="50" t="s">
        <v>610</v>
      </c>
      <c r="VNO334" s="50" t="s">
        <v>610</v>
      </c>
      <c r="VNP334" s="50" t="s">
        <v>610</v>
      </c>
      <c r="VNQ334" s="50" t="s">
        <v>610</v>
      </c>
      <c r="VNR334" s="50" t="s">
        <v>610</v>
      </c>
      <c r="VNS334" s="50" t="s">
        <v>610</v>
      </c>
      <c r="VNT334" s="50" t="s">
        <v>610</v>
      </c>
      <c r="VNU334" s="50" t="s">
        <v>610</v>
      </c>
      <c r="VNV334" s="50" t="s">
        <v>610</v>
      </c>
      <c r="VNW334" s="50" t="s">
        <v>610</v>
      </c>
      <c r="VNX334" s="50" t="s">
        <v>610</v>
      </c>
      <c r="VNY334" s="50" t="s">
        <v>610</v>
      </c>
      <c r="VNZ334" s="50" t="s">
        <v>610</v>
      </c>
      <c r="VOA334" s="50" t="s">
        <v>610</v>
      </c>
      <c r="VOB334" s="50" t="s">
        <v>610</v>
      </c>
      <c r="VOC334" s="50" t="s">
        <v>610</v>
      </c>
      <c r="VOD334" s="50" t="s">
        <v>610</v>
      </c>
      <c r="VOE334" s="50" t="s">
        <v>610</v>
      </c>
      <c r="VOF334" s="50" t="s">
        <v>610</v>
      </c>
      <c r="VOG334" s="50" t="s">
        <v>610</v>
      </c>
      <c r="VOH334" s="50" t="s">
        <v>610</v>
      </c>
      <c r="VOI334" s="50" t="s">
        <v>610</v>
      </c>
      <c r="VOJ334" s="50" t="s">
        <v>610</v>
      </c>
      <c r="VOK334" s="50" t="s">
        <v>610</v>
      </c>
      <c r="VOL334" s="50" t="s">
        <v>610</v>
      </c>
      <c r="VOM334" s="50" t="s">
        <v>610</v>
      </c>
      <c r="VON334" s="50" t="s">
        <v>610</v>
      </c>
      <c r="VOO334" s="50" t="s">
        <v>610</v>
      </c>
      <c r="VOP334" s="50" t="s">
        <v>610</v>
      </c>
      <c r="VOQ334" s="50" t="s">
        <v>610</v>
      </c>
      <c r="VOR334" s="50" t="s">
        <v>610</v>
      </c>
      <c r="VOS334" s="50" t="s">
        <v>610</v>
      </c>
      <c r="VOT334" s="50" t="s">
        <v>610</v>
      </c>
      <c r="VOU334" s="50" t="s">
        <v>610</v>
      </c>
      <c r="VOV334" s="50" t="s">
        <v>610</v>
      </c>
      <c r="VOW334" s="50" t="s">
        <v>610</v>
      </c>
      <c r="VOX334" s="50" t="s">
        <v>610</v>
      </c>
      <c r="VOY334" s="50" t="s">
        <v>610</v>
      </c>
      <c r="VOZ334" s="50" t="s">
        <v>610</v>
      </c>
      <c r="VPA334" s="50" t="s">
        <v>610</v>
      </c>
      <c r="VPB334" s="50" t="s">
        <v>610</v>
      </c>
      <c r="VPC334" s="50" t="s">
        <v>610</v>
      </c>
      <c r="VPD334" s="50" t="s">
        <v>610</v>
      </c>
      <c r="VPE334" s="50" t="s">
        <v>610</v>
      </c>
      <c r="VPF334" s="50" t="s">
        <v>610</v>
      </c>
      <c r="VPG334" s="50" t="s">
        <v>610</v>
      </c>
      <c r="VPH334" s="50" t="s">
        <v>610</v>
      </c>
      <c r="VPI334" s="50" t="s">
        <v>610</v>
      </c>
      <c r="VPJ334" s="50" t="s">
        <v>610</v>
      </c>
      <c r="VPK334" s="50" t="s">
        <v>610</v>
      </c>
      <c r="VPL334" s="50" t="s">
        <v>610</v>
      </c>
      <c r="VPM334" s="50" t="s">
        <v>610</v>
      </c>
      <c r="VPN334" s="50" t="s">
        <v>610</v>
      </c>
      <c r="VPO334" s="50" t="s">
        <v>610</v>
      </c>
      <c r="VPP334" s="50" t="s">
        <v>610</v>
      </c>
      <c r="VPQ334" s="50" t="s">
        <v>610</v>
      </c>
      <c r="VPR334" s="50" t="s">
        <v>610</v>
      </c>
      <c r="VPS334" s="50" t="s">
        <v>610</v>
      </c>
      <c r="VPT334" s="50" t="s">
        <v>610</v>
      </c>
      <c r="VPU334" s="50" t="s">
        <v>610</v>
      </c>
      <c r="VPV334" s="50" t="s">
        <v>610</v>
      </c>
      <c r="VPW334" s="50" t="s">
        <v>610</v>
      </c>
      <c r="VPX334" s="50" t="s">
        <v>610</v>
      </c>
      <c r="VPY334" s="50" t="s">
        <v>610</v>
      </c>
      <c r="VPZ334" s="50" t="s">
        <v>610</v>
      </c>
      <c r="VQA334" s="50" t="s">
        <v>610</v>
      </c>
      <c r="VQB334" s="50" t="s">
        <v>610</v>
      </c>
      <c r="VQC334" s="50" t="s">
        <v>610</v>
      </c>
      <c r="VQD334" s="50" t="s">
        <v>610</v>
      </c>
      <c r="VQE334" s="50" t="s">
        <v>610</v>
      </c>
      <c r="VQF334" s="50" t="s">
        <v>610</v>
      </c>
      <c r="VQG334" s="50" t="s">
        <v>610</v>
      </c>
      <c r="VQH334" s="50" t="s">
        <v>610</v>
      </c>
      <c r="VQI334" s="50" t="s">
        <v>610</v>
      </c>
      <c r="VQJ334" s="50" t="s">
        <v>610</v>
      </c>
      <c r="VQK334" s="50" t="s">
        <v>610</v>
      </c>
      <c r="VQL334" s="50" t="s">
        <v>610</v>
      </c>
      <c r="VQM334" s="50" t="s">
        <v>610</v>
      </c>
      <c r="VQN334" s="50" t="s">
        <v>610</v>
      </c>
      <c r="VQO334" s="50" t="s">
        <v>610</v>
      </c>
      <c r="VQP334" s="50" t="s">
        <v>610</v>
      </c>
      <c r="VQQ334" s="50" t="s">
        <v>610</v>
      </c>
      <c r="VQR334" s="50" t="s">
        <v>610</v>
      </c>
      <c r="VQS334" s="50" t="s">
        <v>610</v>
      </c>
      <c r="VQT334" s="50" t="s">
        <v>610</v>
      </c>
      <c r="VQU334" s="50" t="s">
        <v>610</v>
      </c>
      <c r="VQV334" s="50" t="s">
        <v>610</v>
      </c>
      <c r="VQW334" s="50" t="s">
        <v>610</v>
      </c>
      <c r="VQX334" s="50" t="s">
        <v>610</v>
      </c>
      <c r="VQY334" s="50" t="s">
        <v>610</v>
      </c>
      <c r="VQZ334" s="50" t="s">
        <v>610</v>
      </c>
      <c r="VRA334" s="50" t="s">
        <v>610</v>
      </c>
      <c r="VRB334" s="50" t="s">
        <v>610</v>
      </c>
      <c r="VRC334" s="50" t="s">
        <v>610</v>
      </c>
      <c r="VRD334" s="50" t="s">
        <v>610</v>
      </c>
      <c r="VRE334" s="50" t="s">
        <v>610</v>
      </c>
      <c r="VRF334" s="50" t="s">
        <v>610</v>
      </c>
      <c r="VRG334" s="50" t="s">
        <v>610</v>
      </c>
      <c r="VRH334" s="50" t="s">
        <v>610</v>
      </c>
      <c r="VRI334" s="50" t="s">
        <v>610</v>
      </c>
      <c r="VRJ334" s="50" t="s">
        <v>610</v>
      </c>
      <c r="VRK334" s="50" t="s">
        <v>610</v>
      </c>
      <c r="VRL334" s="50" t="s">
        <v>610</v>
      </c>
      <c r="VRM334" s="50" t="s">
        <v>610</v>
      </c>
      <c r="VRN334" s="50" t="s">
        <v>610</v>
      </c>
      <c r="VRO334" s="50" t="s">
        <v>610</v>
      </c>
      <c r="VRP334" s="50" t="s">
        <v>610</v>
      </c>
      <c r="VRQ334" s="50" t="s">
        <v>610</v>
      </c>
      <c r="VRR334" s="50" t="s">
        <v>610</v>
      </c>
      <c r="VRS334" s="50" t="s">
        <v>610</v>
      </c>
      <c r="VRT334" s="50" t="s">
        <v>610</v>
      </c>
      <c r="VRU334" s="50" t="s">
        <v>610</v>
      </c>
      <c r="VRV334" s="50" t="s">
        <v>610</v>
      </c>
      <c r="VRW334" s="50" t="s">
        <v>610</v>
      </c>
      <c r="VRX334" s="50" t="s">
        <v>610</v>
      </c>
      <c r="VRY334" s="50" t="s">
        <v>610</v>
      </c>
      <c r="VRZ334" s="50" t="s">
        <v>610</v>
      </c>
      <c r="VSA334" s="50" t="s">
        <v>610</v>
      </c>
      <c r="VSB334" s="50" t="s">
        <v>610</v>
      </c>
      <c r="VSC334" s="50" t="s">
        <v>610</v>
      </c>
      <c r="VSD334" s="50" t="s">
        <v>610</v>
      </c>
      <c r="VSE334" s="50" t="s">
        <v>610</v>
      </c>
      <c r="VSF334" s="50" t="s">
        <v>610</v>
      </c>
      <c r="VSG334" s="50" t="s">
        <v>610</v>
      </c>
      <c r="VSH334" s="50" t="s">
        <v>610</v>
      </c>
      <c r="VSI334" s="50" t="s">
        <v>610</v>
      </c>
      <c r="VSJ334" s="50" t="s">
        <v>610</v>
      </c>
      <c r="VSK334" s="50" t="s">
        <v>610</v>
      </c>
      <c r="VSL334" s="50" t="s">
        <v>610</v>
      </c>
      <c r="VSM334" s="50" t="s">
        <v>610</v>
      </c>
      <c r="VSN334" s="50" t="s">
        <v>610</v>
      </c>
      <c r="VSO334" s="50" t="s">
        <v>610</v>
      </c>
      <c r="VSP334" s="50" t="s">
        <v>610</v>
      </c>
      <c r="VSQ334" s="50" t="s">
        <v>610</v>
      </c>
      <c r="VSR334" s="50" t="s">
        <v>610</v>
      </c>
      <c r="VSS334" s="50" t="s">
        <v>610</v>
      </c>
      <c r="VST334" s="50" t="s">
        <v>610</v>
      </c>
      <c r="VSU334" s="50" t="s">
        <v>610</v>
      </c>
      <c r="VSV334" s="50" t="s">
        <v>610</v>
      </c>
      <c r="VSW334" s="50" t="s">
        <v>610</v>
      </c>
      <c r="VSX334" s="50" t="s">
        <v>610</v>
      </c>
      <c r="VSY334" s="50" t="s">
        <v>610</v>
      </c>
      <c r="VSZ334" s="50" t="s">
        <v>610</v>
      </c>
      <c r="VTA334" s="50" t="s">
        <v>610</v>
      </c>
      <c r="VTB334" s="50" t="s">
        <v>610</v>
      </c>
      <c r="VTC334" s="50" t="s">
        <v>610</v>
      </c>
      <c r="VTD334" s="50" t="s">
        <v>610</v>
      </c>
      <c r="VTE334" s="50" t="s">
        <v>610</v>
      </c>
      <c r="VTF334" s="50" t="s">
        <v>610</v>
      </c>
      <c r="VTG334" s="50" t="s">
        <v>610</v>
      </c>
      <c r="VTH334" s="50" t="s">
        <v>610</v>
      </c>
      <c r="VTI334" s="50" t="s">
        <v>610</v>
      </c>
      <c r="VTJ334" s="50" t="s">
        <v>610</v>
      </c>
      <c r="VTK334" s="50" t="s">
        <v>610</v>
      </c>
      <c r="VTL334" s="50" t="s">
        <v>610</v>
      </c>
      <c r="VTM334" s="50" t="s">
        <v>610</v>
      </c>
      <c r="VTN334" s="50" t="s">
        <v>610</v>
      </c>
      <c r="VTO334" s="50" t="s">
        <v>610</v>
      </c>
      <c r="VTP334" s="50" t="s">
        <v>610</v>
      </c>
      <c r="VTQ334" s="50" t="s">
        <v>610</v>
      </c>
      <c r="VTR334" s="50" t="s">
        <v>610</v>
      </c>
      <c r="VTS334" s="50" t="s">
        <v>610</v>
      </c>
      <c r="VTT334" s="50" t="s">
        <v>610</v>
      </c>
      <c r="VTU334" s="50" t="s">
        <v>610</v>
      </c>
      <c r="VTV334" s="50" t="s">
        <v>610</v>
      </c>
      <c r="VTW334" s="50" t="s">
        <v>610</v>
      </c>
      <c r="VTX334" s="50" t="s">
        <v>610</v>
      </c>
      <c r="VTY334" s="50" t="s">
        <v>610</v>
      </c>
      <c r="VTZ334" s="50" t="s">
        <v>610</v>
      </c>
      <c r="VUA334" s="50" t="s">
        <v>610</v>
      </c>
      <c r="VUB334" s="50" t="s">
        <v>610</v>
      </c>
      <c r="VUC334" s="50" t="s">
        <v>610</v>
      </c>
      <c r="VUD334" s="50" t="s">
        <v>610</v>
      </c>
      <c r="VUE334" s="50" t="s">
        <v>610</v>
      </c>
      <c r="VUF334" s="50" t="s">
        <v>610</v>
      </c>
      <c r="VUG334" s="50" t="s">
        <v>610</v>
      </c>
      <c r="VUH334" s="50" t="s">
        <v>610</v>
      </c>
      <c r="VUI334" s="50" t="s">
        <v>610</v>
      </c>
      <c r="VUJ334" s="50" t="s">
        <v>610</v>
      </c>
      <c r="VUK334" s="50" t="s">
        <v>610</v>
      </c>
      <c r="VUL334" s="50" t="s">
        <v>610</v>
      </c>
      <c r="VUM334" s="50" t="s">
        <v>610</v>
      </c>
      <c r="VUN334" s="50" t="s">
        <v>610</v>
      </c>
      <c r="VUO334" s="50" t="s">
        <v>610</v>
      </c>
      <c r="VUP334" s="50" t="s">
        <v>610</v>
      </c>
      <c r="VUQ334" s="50" t="s">
        <v>610</v>
      </c>
      <c r="VUR334" s="50" t="s">
        <v>610</v>
      </c>
      <c r="VUS334" s="50" t="s">
        <v>610</v>
      </c>
      <c r="VUT334" s="50" t="s">
        <v>610</v>
      </c>
      <c r="VUU334" s="50" t="s">
        <v>610</v>
      </c>
      <c r="VUV334" s="50" t="s">
        <v>610</v>
      </c>
      <c r="VUW334" s="50" t="s">
        <v>610</v>
      </c>
      <c r="VUX334" s="50" t="s">
        <v>610</v>
      </c>
      <c r="VUY334" s="50" t="s">
        <v>610</v>
      </c>
      <c r="VUZ334" s="50" t="s">
        <v>610</v>
      </c>
      <c r="VVA334" s="50" t="s">
        <v>610</v>
      </c>
      <c r="VVB334" s="50" t="s">
        <v>610</v>
      </c>
      <c r="VVC334" s="50" t="s">
        <v>610</v>
      </c>
      <c r="VVD334" s="50" t="s">
        <v>610</v>
      </c>
      <c r="VVE334" s="50" t="s">
        <v>610</v>
      </c>
      <c r="VVF334" s="50" t="s">
        <v>610</v>
      </c>
      <c r="VVG334" s="50" t="s">
        <v>610</v>
      </c>
      <c r="VVH334" s="50" t="s">
        <v>610</v>
      </c>
      <c r="VVI334" s="50" t="s">
        <v>610</v>
      </c>
      <c r="VVJ334" s="50" t="s">
        <v>610</v>
      </c>
      <c r="VVK334" s="50" t="s">
        <v>610</v>
      </c>
      <c r="VVL334" s="50" t="s">
        <v>610</v>
      </c>
      <c r="VVM334" s="50" t="s">
        <v>610</v>
      </c>
      <c r="VVN334" s="50" t="s">
        <v>610</v>
      </c>
      <c r="VVO334" s="50" t="s">
        <v>610</v>
      </c>
      <c r="VVP334" s="50" t="s">
        <v>610</v>
      </c>
      <c r="VVQ334" s="50" t="s">
        <v>610</v>
      </c>
      <c r="VVR334" s="50" t="s">
        <v>610</v>
      </c>
      <c r="VVS334" s="50" t="s">
        <v>610</v>
      </c>
      <c r="VVT334" s="50" t="s">
        <v>610</v>
      </c>
      <c r="VVU334" s="50" t="s">
        <v>610</v>
      </c>
      <c r="VVV334" s="50" t="s">
        <v>610</v>
      </c>
      <c r="VVW334" s="50" t="s">
        <v>610</v>
      </c>
      <c r="VVX334" s="50" t="s">
        <v>610</v>
      </c>
      <c r="VVY334" s="50" t="s">
        <v>610</v>
      </c>
      <c r="VVZ334" s="50" t="s">
        <v>610</v>
      </c>
      <c r="VWA334" s="50" t="s">
        <v>610</v>
      </c>
      <c r="VWB334" s="50" t="s">
        <v>610</v>
      </c>
      <c r="VWC334" s="50" t="s">
        <v>610</v>
      </c>
      <c r="VWD334" s="50" t="s">
        <v>610</v>
      </c>
      <c r="VWE334" s="50" t="s">
        <v>610</v>
      </c>
      <c r="VWF334" s="50" t="s">
        <v>610</v>
      </c>
      <c r="VWG334" s="50" t="s">
        <v>610</v>
      </c>
      <c r="VWH334" s="50" t="s">
        <v>610</v>
      </c>
      <c r="VWI334" s="50" t="s">
        <v>610</v>
      </c>
      <c r="VWJ334" s="50" t="s">
        <v>610</v>
      </c>
      <c r="VWK334" s="50" t="s">
        <v>610</v>
      </c>
      <c r="VWL334" s="50" t="s">
        <v>610</v>
      </c>
      <c r="VWM334" s="50" t="s">
        <v>610</v>
      </c>
      <c r="VWN334" s="50" t="s">
        <v>610</v>
      </c>
      <c r="VWO334" s="50" t="s">
        <v>610</v>
      </c>
      <c r="VWP334" s="50" t="s">
        <v>610</v>
      </c>
      <c r="VWQ334" s="50" t="s">
        <v>610</v>
      </c>
      <c r="VWR334" s="50" t="s">
        <v>610</v>
      </c>
      <c r="VWS334" s="50" t="s">
        <v>610</v>
      </c>
      <c r="VWT334" s="50" t="s">
        <v>610</v>
      </c>
      <c r="VWU334" s="50" t="s">
        <v>610</v>
      </c>
      <c r="VWV334" s="50" t="s">
        <v>610</v>
      </c>
      <c r="VWW334" s="50" t="s">
        <v>610</v>
      </c>
      <c r="VWX334" s="50" t="s">
        <v>610</v>
      </c>
      <c r="VWY334" s="50" t="s">
        <v>610</v>
      </c>
      <c r="VWZ334" s="50" t="s">
        <v>610</v>
      </c>
      <c r="VXA334" s="50" t="s">
        <v>610</v>
      </c>
      <c r="VXB334" s="50" t="s">
        <v>610</v>
      </c>
      <c r="VXC334" s="50" t="s">
        <v>610</v>
      </c>
      <c r="VXD334" s="50" t="s">
        <v>610</v>
      </c>
      <c r="VXE334" s="50" t="s">
        <v>610</v>
      </c>
      <c r="VXF334" s="50" t="s">
        <v>610</v>
      </c>
      <c r="VXG334" s="50" t="s">
        <v>610</v>
      </c>
      <c r="VXH334" s="50" t="s">
        <v>610</v>
      </c>
      <c r="VXI334" s="50" t="s">
        <v>610</v>
      </c>
      <c r="VXJ334" s="50" t="s">
        <v>610</v>
      </c>
      <c r="VXK334" s="50" t="s">
        <v>610</v>
      </c>
      <c r="VXL334" s="50" t="s">
        <v>610</v>
      </c>
      <c r="VXM334" s="50" t="s">
        <v>610</v>
      </c>
      <c r="VXN334" s="50" t="s">
        <v>610</v>
      </c>
      <c r="VXO334" s="50" t="s">
        <v>610</v>
      </c>
      <c r="VXP334" s="50" t="s">
        <v>610</v>
      </c>
      <c r="VXQ334" s="50" t="s">
        <v>610</v>
      </c>
      <c r="VXR334" s="50" t="s">
        <v>610</v>
      </c>
      <c r="VXS334" s="50" t="s">
        <v>610</v>
      </c>
      <c r="VXT334" s="50" t="s">
        <v>610</v>
      </c>
      <c r="VXU334" s="50" t="s">
        <v>610</v>
      </c>
      <c r="VXV334" s="50" t="s">
        <v>610</v>
      </c>
      <c r="VXW334" s="50" t="s">
        <v>610</v>
      </c>
      <c r="VXX334" s="50" t="s">
        <v>610</v>
      </c>
      <c r="VXY334" s="50" t="s">
        <v>610</v>
      </c>
      <c r="VXZ334" s="50" t="s">
        <v>610</v>
      </c>
      <c r="VYA334" s="50" t="s">
        <v>610</v>
      </c>
      <c r="VYB334" s="50" t="s">
        <v>610</v>
      </c>
      <c r="VYC334" s="50" t="s">
        <v>610</v>
      </c>
      <c r="VYD334" s="50" t="s">
        <v>610</v>
      </c>
      <c r="VYE334" s="50" t="s">
        <v>610</v>
      </c>
      <c r="VYF334" s="50" t="s">
        <v>610</v>
      </c>
      <c r="VYG334" s="50" t="s">
        <v>610</v>
      </c>
      <c r="VYH334" s="50" t="s">
        <v>610</v>
      </c>
      <c r="VYI334" s="50" t="s">
        <v>610</v>
      </c>
      <c r="VYJ334" s="50" t="s">
        <v>610</v>
      </c>
      <c r="VYK334" s="50" t="s">
        <v>610</v>
      </c>
      <c r="VYL334" s="50" t="s">
        <v>610</v>
      </c>
      <c r="VYM334" s="50" t="s">
        <v>610</v>
      </c>
      <c r="VYN334" s="50" t="s">
        <v>610</v>
      </c>
      <c r="VYO334" s="50" t="s">
        <v>610</v>
      </c>
      <c r="VYP334" s="50" t="s">
        <v>610</v>
      </c>
      <c r="VYQ334" s="50" t="s">
        <v>610</v>
      </c>
      <c r="VYR334" s="50" t="s">
        <v>610</v>
      </c>
      <c r="VYS334" s="50" t="s">
        <v>610</v>
      </c>
      <c r="VYT334" s="50" t="s">
        <v>610</v>
      </c>
      <c r="VYU334" s="50" t="s">
        <v>610</v>
      </c>
      <c r="VYV334" s="50" t="s">
        <v>610</v>
      </c>
      <c r="VYW334" s="50" t="s">
        <v>610</v>
      </c>
      <c r="VYX334" s="50" t="s">
        <v>610</v>
      </c>
      <c r="VYY334" s="50" t="s">
        <v>610</v>
      </c>
      <c r="VYZ334" s="50" t="s">
        <v>610</v>
      </c>
      <c r="VZA334" s="50" t="s">
        <v>610</v>
      </c>
      <c r="VZB334" s="50" t="s">
        <v>610</v>
      </c>
      <c r="VZC334" s="50" t="s">
        <v>610</v>
      </c>
      <c r="VZD334" s="50" t="s">
        <v>610</v>
      </c>
      <c r="VZE334" s="50" t="s">
        <v>610</v>
      </c>
      <c r="VZF334" s="50" t="s">
        <v>610</v>
      </c>
      <c r="VZG334" s="50" t="s">
        <v>610</v>
      </c>
      <c r="VZH334" s="50" t="s">
        <v>610</v>
      </c>
      <c r="VZI334" s="50" t="s">
        <v>610</v>
      </c>
      <c r="VZJ334" s="50" t="s">
        <v>610</v>
      </c>
      <c r="VZK334" s="50" t="s">
        <v>610</v>
      </c>
      <c r="VZL334" s="50" t="s">
        <v>610</v>
      </c>
      <c r="VZM334" s="50" t="s">
        <v>610</v>
      </c>
      <c r="VZN334" s="50" t="s">
        <v>610</v>
      </c>
      <c r="VZO334" s="50" t="s">
        <v>610</v>
      </c>
      <c r="VZP334" s="50" t="s">
        <v>610</v>
      </c>
      <c r="VZQ334" s="50" t="s">
        <v>610</v>
      </c>
      <c r="VZR334" s="50" t="s">
        <v>610</v>
      </c>
      <c r="VZS334" s="50" t="s">
        <v>610</v>
      </c>
      <c r="VZT334" s="50" t="s">
        <v>610</v>
      </c>
      <c r="VZU334" s="50" t="s">
        <v>610</v>
      </c>
      <c r="VZV334" s="50" t="s">
        <v>610</v>
      </c>
      <c r="VZW334" s="50" t="s">
        <v>610</v>
      </c>
      <c r="VZX334" s="50" t="s">
        <v>610</v>
      </c>
      <c r="VZY334" s="50" t="s">
        <v>610</v>
      </c>
      <c r="VZZ334" s="50" t="s">
        <v>610</v>
      </c>
      <c r="WAA334" s="50" t="s">
        <v>610</v>
      </c>
      <c r="WAB334" s="50" t="s">
        <v>610</v>
      </c>
      <c r="WAC334" s="50" t="s">
        <v>610</v>
      </c>
      <c r="WAD334" s="50" t="s">
        <v>610</v>
      </c>
      <c r="WAE334" s="50" t="s">
        <v>610</v>
      </c>
      <c r="WAF334" s="50" t="s">
        <v>610</v>
      </c>
      <c r="WAG334" s="50" t="s">
        <v>610</v>
      </c>
      <c r="WAH334" s="50" t="s">
        <v>610</v>
      </c>
      <c r="WAI334" s="50" t="s">
        <v>610</v>
      </c>
      <c r="WAJ334" s="50" t="s">
        <v>610</v>
      </c>
      <c r="WAK334" s="50" t="s">
        <v>610</v>
      </c>
      <c r="WAL334" s="50" t="s">
        <v>610</v>
      </c>
      <c r="WAM334" s="50" t="s">
        <v>610</v>
      </c>
      <c r="WAN334" s="50" t="s">
        <v>610</v>
      </c>
      <c r="WAO334" s="50" t="s">
        <v>610</v>
      </c>
      <c r="WAP334" s="50" t="s">
        <v>610</v>
      </c>
      <c r="WAQ334" s="50" t="s">
        <v>610</v>
      </c>
      <c r="WAR334" s="50" t="s">
        <v>610</v>
      </c>
      <c r="WAS334" s="50" t="s">
        <v>610</v>
      </c>
      <c r="WAT334" s="50" t="s">
        <v>610</v>
      </c>
      <c r="WAU334" s="50" t="s">
        <v>610</v>
      </c>
      <c r="WAV334" s="50" t="s">
        <v>610</v>
      </c>
      <c r="WAW334" s="50" t="s">
        <v>610</v>
      </c>
      <c r="WAX334" s="50" t="s">
        <v>610</v>
      </c>
      <c r="WAY334" s="50" t="s">
        <v>610</v>
      </c>
      <c r="WAZ334" s="50" t="s">
        <v>610</v>
      </c>
      <c r="WBA334" s="50" t="s">
        <v>610</v>
      </c>
      <c r="WBB334" s="50" t="s">
        <v>610</v>
      </c>
      <c r="WBC334" s="50" t="s">
        <v>610</v>
      </c>
      <c r="WBD334" s="50" t="s">
        <v>610</v>
      </c>
      <c r="WBE334" s="50" t="s">
        <v>610</v>
      </c>
      <c r="WBF334" s="50" t="s">
        <v>610</v>
      </c>
      <c r="WBG334" s="50" t="s">
        <v>610</v>
      </c>
      <c r="WBH334" s="50" t="s">
        <v>610</v>
      </c>
      <c r="WBI334" s="50" t="s">
        <v>610</v>
      </c>
      <c r="WBJ334" s="50" t="s">
        <v>610</v>
      </c>
      <c r="WBK334" s="50" t="s">
        <v>610</v>
      </c>
      <c r="WBL334" s="50" t="s">
        <v>610</v>
      </c>
      <c r="WBM334" s="50" t="s">
        <v>610</v>
      </c>
      <c r="WBN334" s="50" t="s">
        <v>610</v>
      </c>
      <c r="WBO334" s="50" t="s">
        <v>610</v>
      </c>
      <c r="WBP334" s="50" t="s">
        <v>610</v>
      </c>
      <c r="WBQ334" s="50" t="s">
        <v>610</v>
      </c>
      <c r="WBR334" s="50" t="s">
        <v>610</v>
      </c>
      <c r="WBS334" s="50" t="s">
        <v>610</v>
      </c>
      <c r="WBT334" s="50" t="s">
        <v>610</v>
      </c>
      <c r="WBU334" s="50" t="s">
        <v>610</v>
      </c>
      <c r="WBV334" s="50" t="s">
        <v>610</v>
      </c>
      <c r="WBW334" s="50" t="s">
        <v>610</v>
      </c>
      <c r="WBX334" s="50" t="s">
        <v>610</v>
      </c>
      <c r="WBY334" s="50" t="s">
        <v>610</v>
      </c>
      <c r="WBZ334" s="50" t="s">
        <v>610</v>
      </c>
      <c r="WCA334" s="50" t="s">
        <v>610</v>
      </c>
      <c r="WCB334" s="50" t="s">
        <v>610</v>
      </c>
      <c r="WCC334" s="50" t="s">
        <v>610</v>
      </c>
      <c r="WCD334" s="50" t="s">
        <v>610</v>
      </c>
      <c r="WCE334" s="50" t="s">
        <v>610</v>
      </c>
      <c r="WCF334" s="50" t="s">
        <v>610</v>
      </c>
      <c r="WCG334" s="50" t="s">
        <v>610</v>
      </c>
      <c r="WCH334" s="50" t="s">
        <v>610</v>
      </c>
      <c r="WCI334" s="50" t="s">
        <v>610</v>
      </c>
      <c r="WCJ334" s="50" t="s">
        <v>610</v>
      </c>
      <c r="WCK334" s="50" t="s">
        <v>610</v>
      </c>
      <c r="WCL334" s="50" t="s">
        <v>610</v>
      </c>
      <c r="WCM334" s="50" t="s">
        <v>610</v>
      </c>
      <c r="WCN334" s="50" t="s">
        <v>610</v>
      </c>
      <c r="WCO334" s="50" t="s">
        <v>610</v>
      </c>
      <c r="WCP334" s="50" t="s">
        <v>610</v>
      </c>
      <c r="WCQ334" s="50" t="s">
        <v>610</v>
      </c>
      <c r="WCR334" s="50" t="s">
        <v>610</v>
      </c>
      <c r="WCS334" s="50" t="s">
        <v>610</v>
      </c>
      <c r="WCT334" s="50" t="s">
        <v>610</v>
      </c>
      <c r="WCU334" s="50" t="s">
        <v>610</v>
      </c>
      <c r="WCV334" s="50" t="s">
        <v>610</v>
      </c>
      <c r="WCW334" s="50" t="s">
        <v>610</v>
      </c>
      <c r="WCX334" s="50" t="s">
        <v>610</v>
      </c>
      <c r="WCY334" s="50" t="s">
        <v>610</v>
      </c>
      <c r="WCZ334" s="50" t="s">
        <v>610</v>
      </c>
      <c r="WDA334" s="50" t="s">
        <v>610</v>
      </c>
      <c r="WDB334" s="50" t="s">
        <v>610</v>
      </c>
      <c r="WDC334" s="50" t="s">
        <v>610</v>
      </c>
      <c r="WDD334" s="50" t="s">
        <v>610</v>
      </c>
      <c r="WDE334" s="50" t="s">
        <v>610</v>
      </c>
      <c r="WDF334" s="50" t="s">
        <v>610</v>
      </c>
      <c r="WDG334" s="50" t="s">
        <v>610</v>
      </c>
      <c r="WDH334" s="50" t="s">
        <v>610</v>
      </c>
      <c r="WDI334" s="50" t="s">
        <v>610</v>
      </c>
      <c r="WDJ334" s="50" t="s">
        <v>610</v>
      </c>
      <c r="WDK334" s="50" t="s">
        <v>610</v>
      </c>
      <c r="WDL334" s="50" t="s">
        <v>610</v>
      </c>
      <c r="WDM334" s="50" t="s">
        <v>610</v>
      </c>
      <c r="WDN334" s="50" t="s">
        <v>610</v>
      </c>
      <c r="WDO334" s="50" t="s">
        <v>610</v>
      </c>
      <c r="WDP334" s="50" t="s">
        <v>610</v>
      </c>
      <c r="WDQ334" s="50" t="s">
        <v>610</v>
      </c>
      <c r="WDR334" s="50" t="s">
        <v>610</v>
      </c>
      <c r="WDS334" s="50" t="s">
        <v>610</v>
      </c>
      <c r="WDT334" s="50" t="s">
        <v>610</v>
      </c>
      <c r="WDU334" s="50" t="s">
        <v>610</v>
      </c>
      <c r="WDV334" s="50" t="s">
        <v>610</v>
      </c>
      <c r="WDW334" s="50" t="s">
        <v>610</v>
      </c>
      <c r="WDX334" s="50" t="s">
        <v>610</v>
      </c>
      <c r="WDY334" s="50" t="s">
        <v>610</v>
      </c>
      <c r="WDZ334" s="50" t="s">
        <v>610</v>
      </c>
      <c r="WEA334" s="50" t="s">
        <v>610</v>
      </c>
      <c r="WEB334" s="50" t="s">
        <v>610</v>
      </c>
      <c r="WEC334" s="50" t="s">
        <v>610</v>
      </c>
      <c r="WED334" s="50" t="s">
        <v>610</v>
      </c>
      <c r="WEE334" s="50" t="s">
        <v>610</v>
      </c>
      <c r="WEF334" s="50" t="s">
        <v>610</v>
      </c>
      <c r="WEG334" s="50" t="s">
        <v>610</v>
      </c>
      <c r="WEH334" s="50" t="s">
        <v>610</v>
      </c>
      <c r="WEI334" s="50" t="s">
        <v>610</v>
      </c>
      <c r="WEJ334" s="50" t="s">
        <v>610</v>
      </c>
      <c r="WEK334" s="50" t="s">
        <v>610</v>
      </c>
      <c r="WEL334" s="50" t="s">
        <v>610</v>
      </c>
      <c r="WEM334" s="50" t="s">
        <v>610</v>
      </c>
      <c r="WEN334" s="50" t="s">
        <v>610</v>
      </c>
      <c r="WEO334" s="50" t="s">
        <v>610</v>
      </c>
      <c r="WEP334" s="50" t="s">
        <v>610</v>
      </c>
      <c r="WEQ334" s="50" t="s">
        <v>610</v>
      </c>
      <c r="WER334" s="50" t="s">
        <v>610</v>
      </c>
      <c r="WES334" s="50" t="s">
        <v>610</v>
      </c>
      <c r="WET334" s="50" t="s">
        <v>610</v>
      </c>
      <c r="WEU334" s="50" t="s">
        <v>610</v>
      </c>
      <c r="WEV334" s="50" t="s">
        <v>610</v>
      </c>
      <c r="WEW334" s="50" t="s">
        <v>610</v>
      </c>
      <c r="WEX334" s="50" t="s">
        <v>610</v>
      </c>
      <c r="WEY334" s="50" t="s">
        <v>610</v>
      </c>
      <c r="WEZ334" s="50" t="s">
        <v>610</v>
      </c>
      <c r="WFA334" s="50" t="s">
        <v>610</v>
      </c>
      <c r="WFB334" s="50" t="s">
        <v>610</v>
      </c>
      <c r="WFC334" s="50" t="s">
        <v>610</v>
      </c>
      <c r="WFD334" s="50" t="s">
        <v>610</v>
      </c>
      <c r="WFE334" s="50" t="s">
        <v>610</v>
      </c>
      <c r="WFF334" s="50" t="s">
        <v>610</v>
      </c>
      <c r="WFG334" s="50" t="s">
        <v>610</v>
      </c>
      <c r="WFH334" s="50" t="s">
        <v>610</v>
      </c>
      <c r="WFI334" s="50" t="s">
        <v>610</v>
      </c>
      <c r="WFJ334" s="50" t="s">
        <v>610</v>
      </c>
      <c r="WFK334" s="50" t="s">
        <v>610</v>
      </c>
      <c r="WFL334" s="50" t="s">
        <v>610</v>
      </c>
      <c r="WFM334" s="50" t="s">
        <v>610</v>
      </c>
      <c r="WFN334" s="50" t="s">
        <v>610</v>
      </c>
      <c r="WFO334" s="50" t="s">
        <v>610</v>
      </c>
      <c r="WFP334" s="50" t="s">
        <v>610</v>
      </c>
      <c r="WFQ334" s="50" t="s">
        <v>610</v>
      </c>
      <c r="WFR334" s="50" t="s">
        <v>610</v>
      </c>
      <c r="WFS334" s="50" t="s">
        <v>610</v>
      </c>
      <c r="WFT334" s="50" t="s">
        <v>610</v>
      </c>
      <c r="WFU334" s="50" t="s">
        <v>610</v>
      </c>
      <c r="WFV334" s="50" t="s">
        <v>610</v>
      </c>
      <c r="WFW334" s="50" t="s">
        <v>610</v>
      </c>
      <c r="WFX334" s="50" t="s">
        <v>610</v>
      </c>
      <c r="WFY334" s="50" t="s">
        <v>610</v>
      </c>
      <c r="WFZ334" s="50" t="s">
        <v>610</v>
      </c>
      <c r="WGA334" s="50" t="s">
        <v>610</v>
      </c>
      <c r="WGB334" s="50" t="s">
        <v>610</v>
      </c>
      <c r="WGC334" s="50" t="s">
        <v>610</v>
      </c>
      <c r="WGD334" s="50" t="s">
        <v>610</v>
      </c>
      <c r="WGE334" s="50" t="s">
        <v>610</v>
      </c>
      <c r="WGF334" s="50" t="s">
        <v>610</v>
      </c>
      <c r="WGG334" s="50" t="s">
        <v>610</v>
      </c>
      <c r="WGH334" s="50" t="s">
        <v>610</v>
      </c>
      <c r="WGI334" s="50" t="s">
        <v>610</v>
      </c>
      <c r="WGJ334" s="50" t="s">
        <v>610</v>
      </c>
      <c r="WGK334" s="50" t="s">
        <v>610</v>
      </c>
      <c r="WGL334" s="50" t="s">
        <v>610</v>
      </c>
      <c r="WGM334" s="50" t="s">
        <v>610</v>
      </c>
      <c r="WGN334" s="50" t="s">
        <v>610</v>
      </c>
      <c r="WGO334" s="50" t="s">
        <v>610</v>
      </c>
      <c r="WGP334" s="50" t="s">
        <v>610</v>
      </c>
      <c r="WGQ334" s="50" t="s">
        <v>610</v>
      </c>
      <c r="WGR334" s="50" t="s">
        <v>610</v>
      </c>
      <c r="WGS334" s="50" t="s">
        <v>610</v>
      </c>
      <c r="WGT334" s="50" t="s">
        <v>610</v>
      </c>
      <c r="WGU334" s="50" t="s">
        <v>610</v>
      </c>
      <c r="WGV334" s="50" t="s">
        <v>610</v>
      </c>
      <c r="WGW334" s="50" t="s">
        <v>610</v>
      </c>
      <c r="WGX334" s="50" t="s">
        <v>610</v>
      </c>
      <c r="WGY334" s="50" t="s">
        <v>610</v>
      </c>
      <c r="WGZ334" s="50" t="s">
        <v>610</v>
      </c>
      <c r="WHA334" s="50" t="s">
        <v>610</v>
      </c>
      <c r="WHB334" s="50" t="s">
        <v>610</v>
      </c>
      <c r="WHC334" s="50" t="s">
        <v>610</v>
      </c>
      <c r="WHD334" s="50" t="s">
        <v>610</v>
      </c>
      <c r="WHE334" s="50" t="s">
        <v>610</v>
      </c>
      <c r="WHF334" s="50" t="s">
        <v>610</v>
      </c>
      <c r="WHG334" s="50" t="s">
        <v>610</v>
      </c>
      <c r="WHH334" s="50" t="s">
        <v>610</v>
      </c>
      <c r="WHI334" s="50" t="s">
        <v>610</v>
      </c>
      <c r="WHJ334" s="50" t="s">
        <v>610</v>
      </c>
      <c r="WHK334" s="50" t="s">
        <v>610</v>
      </c>
      <c r="WHL334" s="50" t="s">
        <v>610</v>
      </c>
      <c r="WHM334" s="50" t="s">
        <v>610</v>
      </c>
      <c r="WHN334" s="50" t="s">
        <v>610</v>
      </c>
      <c r="WHO334" s="50" t="s">
        <v>610</v>
      </c>
      <c r="WHP334" s="50" t="s">
        <v>610</v>
      </c>
      <c r="WHQ334" s="50" t="s">
        <v>610</v>
      </c>
      <c r="WHR334" s="50" t="s">
        <v>610</v>
      </c>
      <c r="WHS334" s="50" t="s">
        <v>610</v>
      </c>
      <c r="WHT334" s="50" t="s">
        <v>610</v>
      </c>
      <c r="WHU334" s="50" t="s">
        <v>610</v>
      </c>
      <c r="WHV334" s="50" t="s">
        <v>610</v>
      </c>
      <c r="WHW334" s="50" t="s">
        <v>610</v>
      </c>
      <c r="WHX334" s="50" t="s">
        <v>610</v>
      </c>
      <c r="WHY334" s="50" t="s">
        <v>610</v>
      </c>
      <c r="WHZ334" s="50" t="s">
        <v>610</v>
      </c>
      <c r="WIA334" s="50" t="s">
        <v>610</v>
      </c>
      <c r="WIB334" s="50" t="s">
        <v>610</v>
      </c>
      <c r="WIC334" s="50" t="s">
        <v>610</v>
      </c>
      <c r="WID334" s="50" t="s">
        <v>610</v>
      </c>
      <c r="WIE334" s="50" t="s">
        <v>610</v>
      </c>
      <c r="WIF334" s="50" t="s">
        <v>610</v>
      </c>
      <c r="WIG334" s="50" t="s">
        <v>610</v>
      </c>
      <c r="WIH334" s="50" t="s">
        <v>610</v>
      </c>
      <c r="WII334" s="50" t="s">
        <v>610</v>
      </c>
      <c r="WIJ334" s="50" t="s">
        <v>610</v>
      </c>
      <c r="WIK334" s="50" t="s">
        <v>610</v>
      </c>
      <c r="WIL334" s="50" t="s">
        <v>610</v>
      </c>
      <c r="WIM334" s="50" t="s">
        <v>610</v>
      </c>
      <c r="WIN334" s="50" t="s">
        <v>610</v>
      </c>
      <c r="WIO334" s="50" t="s">
        <v>610</v>
      </c>
      <c r="WIP334" s="50" t="s">
        <v>610</v>
      </c>
      <c r="WIQ334" s="50" t="s">
        <v>610</v>
      </c>
      <c r="WIR334" s="50" t="s">
        <v>610</v>
      </c>
      <c r="WIS334" s="50" t="s">
        <v>610</v>
      </c>
      <c r="WIT334" s="50" t="s">
        <v>610</v>
      </c>
      <c r="WIU334" s="50" t="s">
        <v>610</v>
      </c>
      <c r="WIV334" s="50" t="s">
        <v>610</v>
      </c>
      <c r="WIW334" s="50" t="s">
        <v>610</v>
      </c>
      <c r="WIX334" s="50" t="s">
        <v>610</v>
      </c>
      <c r="WIY334" s="50" t="s">
        <v>610</v>
      </c>
      <c r="WIZ334" s="50" t="s">
        <v>610</v>
      </c>
      <c r="WJA334" s="50" t="s">
        <v>610</v>
      </c>
      <c r="WJB334" s="50" t="s">
        <v>610</v>
      </c>
      <c r="WJC334" s="50" t="s">
        <v>610</v>
      </c>
      <c r="WJD334" s="50" t="s">
        <v>610</v>
      </c>
      <c r="WJE334" s="50" t="s">
        <v>610</v>
      </c>
      <c r="WJF334" s="50" t="s">
        <v>610</v>
      </c>
      <c r="WJG334" s="50" t="s">
        <v>610</v>
      </c>
      <c r="WJH334" s="50" t="s">
        <v>610</v>
      </c>
      <c r="WJI334" s="50" t="s">
        <v>610</v>
      </c>
      <c r="WJJ334" s="50" t="s">
        <v>610</v>
      </c>
      <c r="WJK334" s="50" t="s">
        <v>610</v>
      </c>
      <c r="WJL334" s="50" t="s">
        <v>610</v>
      </c>
      <c r="WJM334" s="50" t="s">
        <v>610</v>
      </c>
      <c r="WJN334" s="50" t="s">
        <v>610</v>
      </c>
      <c r="WJO334" s="50" t="s">
        <v>610</v>
      </c>
      <c r="WJP334" s="50" t="s">
        <v>610</v>
      </c>
      <c r="WJQ334" s="50" t="s">
        <v>610</v>
      </c>
      <c r="WJR334" s="50" t="s">
        <v>610</v>
      </c>
      <c r="WJS334" s="50" t="s">
        <v>610</v>
      </c>
      <c r="WJT334" s="50" t="s">
        <v>610</v>
      </c>
      <c r="WJU334" s="50" t="s">
        <v>610</v>
      </c>
      <c r="WJV334" s="50" t="s">
        <v>610</v>
      </c>
      <c r="WJW334" s="50" t="s">
        <v>610</v>
      </c>
      <c r="WJX334" s="50" t="s">
        <v>610</v>
      </c>
      <c r="WJY334" s="50" t="s">
        <v>610</v>
      </c>
      <c r="WJZ334" s="50" t="s">
        <v>610</v>
      </c>
      <c r="WKA334" s="50" t="s">
        <v>610</v>
      </c>
      <c r="WKB334" s="50" t="s">
        <v>610</v>
      </c>
      <c r="WKC334" s="50" t="s">
        <v>610</v>
      </c>
      <c r="WKD334" s="50" t="s">
        <v>610</v>
      </c>
      <c r="WKE334" s="50" t="s">
        <v>610</v>
      </c>
      <c r="WKF334" s="50" t="s">
        <v>610</v>
      </c>
      <c r="WKG334" s="50" t="s">
        <v>610</v>
      </c>
      <c r="WKH334" s="50" t="s">
        <v>610</v>
      </c>
      <c r="WKI334" s="50" t="s">
        <v>610</v>
      </c>
      <c r="WKJ334" s="50" t="s">
        <v>610</v>
      </c>
      <c r="WKK334" s="50" t="s">
        <v>610</v>
      </c>
      <c r="WKL334" s="50" t="s">
        <v>610</v>
      </c>
      <c r="WKM334" s="50" t="s">
        <v>610</v>
      </c>
      <c r="WKN334" s="50" t="s">
        <v>610</v>
      </c>
      <c r="WKO334" s="50" t="s">
        <v>610</v>
      </c>
      <c r="WKP334" s="50" t="s">
        <v>610</v>
      </c>
      <c r="WKQ334" s="50" t="s">
        <v>610</v>
      </c>
      <c r="WKR334" s="50" t="s">
        <v>610</v>
      </c>
      <c r="WKS334" s="50" t="s">
        <v>610</v>
      </c>
      <c r="WKT334" s="50" t="s">
        <v>610</v>
      </c>
      <c r="WKU334" s="50" t="s">
        <v>610</v>
      </c>
      <c r="WKV334" s="50" t="s">
        <v>610</v>
      </c>
      <c r="WKW334" s="50" t="s">
        <v>610</v>
      </c>
      <c r="WKX334" s="50" t="s">
        <v>610</v>
      </c>
      <c r="WKY334" s="50" t="s">
        <v>610</v>
      </c>
      <c r="WKZ334" s="50" t="s">
        <v>610</v>
      </c>
      <c r="WLA334" s="50" t="s">
        <v>610</v>
      </c>
      <c r="WLB334" s="50" t="s">
        <v>610</v>
      </c>
      <c r="WLC334" s="50" t="s">
        <v>610</v>
      </c>
      <c r="WLD334" s="50" t="s">
        <v>610</v>
      </c>
      <c r="WLE334" s="50" t="s">
        <v>610</v>
      </c>
      <c r="WLF334" s="50" t="s">
        <v>610</v>
      </c>
      <c r="WLG334" s="50" t="s">
        <v>610</v>
      </c>
      <c r="WLH334" s="50" t="s">
        <v>610</v>
      </c>
      <c r="WLI334" s="50" t="s">
        <v>610</v>
      </c>
      <c r="WLJ334" s="50" t="s">
        <v>610</v>
      </c>
      <c r="WLK334" s="50" t="s">
        <v>610</v>
      </c>
      <c r="WLL334" s="50" t="s">
        <v>610</v>
      </c>
      <c r="WLM334" s="50" t="s">
        <v>610</v>
      </c>
      <c r="WLN334" s="50" t="s">
        <v>610</v>
      </c>
      <c r="WLO334" s="50" t="s">
        <v>610</v>
      </c>
      <c r="WLP334" s="50" t="s">
        <v>610</v>
      </c>
      <c r="WLQ334" s="50" t="s">
        <v>610</v>
      </c>
      <c r="WLR334" s="50" t="s">
        <v>610</v>
      </c>
      <c r="WLS334" s="50" t="s">
        <v>610</v>
      </c>
      <c r="WLT334" s="50" t="s">
        <v>610</v>
      </c>
      <c r="WLU334" s="50" t="s">
        <v>610</v>
      </c>
      <c r="WLV334" s="50" t="s">
        <v>610</v>
      </c>
      <c r="WLW334" s="50" t="s">
        <v>610</v>
      </c>
      <c r="WLX334" s="50" t="s">
        <v>610</v>
      </c>
      <c r="WLY334" s="50" t="s">
        <v>610</v>
      </c>
      <c r="WLZ334" s="50" t="s">
        <v>610</v>
      </c>
      <c r="WMA334" s="50" t="s">
        <v>610</v>
      </c>
      <c r="WMB334" s="50" t="s">
        <v>610</v>
      </c>
      <c r="WMC334" s="50" t="s">
        <v>610</v>
      </c>
      <c r="WMD334" s="50" t="s">
        <v>610</v>
      </c>
      <c r="WME334" s="50" t="s">
        <v>610</v>
      </c>
      <c r="WMF334" s="50" t="s">
        <v>610</v>
      </c>
      <c r="WMG334" s="50" t="s">
        <v>610</v>
      </c>
      <c r="WMH334" s="50" t="s">
        <v>610</v>
      </c>
      <c r="WMI334" s="50" t="s">
        <v>610</v>
      </c>
      <c r="WMJ334" s="50" t="s">
        <v>610</v>
      </c>
      <c r="WMK334" s="50" t="s">
        <v>610</v>
      </c>
      <c r="WML334" s="50" t="s">
        <v>610</v>
      </c>
      <c r="WMM334" s="50" t="s">
        <v>610</v>
      </c>
      <c r="WMN334" s="50" t="s">
        <v>610</v>
      </c>
      <c r="WMO334" s="50" t="s">
        <v>610</v>
      </c>
      <c r="WMP334" s="50" t="s">
        <v>610</v>
      </c>
      <c r="WMQ334" s="50" t="s">
        <v>610</v>
      </c>
      <c r="WMR334" s="50" t="s">
        <v>610</v>
      </c>
      <c r="WMS334" s="50" t="s">
        <v>610</v>
      </c>
      <c r="WMT334" s="50" t="s">
        <v>610</v>
      </c>
      <c r="WMU334" s="50" t="s">
        <v>610</v>
      </c>
      <c r="WMV334" s="50" t="s">
        <v>610</v>
      </c>
      <c r="WMW334" s="50" t="s">
        <v>610</v>
      </c>
      <c r="WMX334" s="50" t="s">
        <v>610</v>
      </c>
      <c r="WMY334" s="50" t="s">
        <v>610</v>
      </c>
      <c r="WMZ334" s="50" t="s">
        <v>610</v>
      </c>
      <c r="WNA334" s="50" t="s">
        <v>610</v>
      </c>
      <c r="WNB334" s="50" t="s">
        <v>610</v>
      </c>
      <c r="WNC334" s="50" t="s">
        <v>610</v>
      </c>
      <c r="WND334" s="50" t="s">
        <v>610</v>
      </c>
      <c r="WNE334" s="50" t="s">
        <v>610</v>
      </c>
      <c r="WNF334" s="50" t="s">
        <v>610</v>
      </c>
      <c r="WNG334" s="50" t="s">
        <v>610</v>
      </c>
      <c r="WNH334" s="50" t="s">
        <v>610</v>
      </c>
      <c r="WNI334" s="50" t="s">
        <v>610</v>
      </c>
      <c r="WNJ334" s="50" t="s">
        <v>610</v>
      </c>
      <c r="WNK334" s="50" t="s">
        <v>610</v>
      </c>
      <c r="WNL334" s="50" t="s">
        <v>610</v>
      </c>
      <c r="WNM334" s="50" t="s">
        <v>610</v>
      </c>
      <c r="WNN334" s="50" t="s">
        <v>610</v>
      </c>
      <c r="WNO334" s="50" t="s">
        <v>610</v>
      </c>
      <c r="WNP334" s="50" t="s">
        <v>610</v>
      </c>
      <c r="WNQ334" s="50" t="s">
        <v>610</v>
      </c>
      <c r="WNR334" s="50" t="s">
        <v>610</v>
      </c>
      <c r="WNS334" s="50" t="s">
        <v>610</v>
      </c>
      <c r="WNT334" s="50" t="s">
        <v>610</v>
      </c>
      <c r="WNU334" s="50" t="s">
        <v>610</v>
      </c>
      <c r="WNV334" s="50" t="s">
        <v>610</v>
      </c>
      <c r="WNW334" s="50" t="s">
        <v>610</v>
      </c>
      <c r="WNX334" s="50" t="s">
        <v>610</v>
      </c>
      <c r="WNY334" s="50" t="s">
        <v>610</v>
      </c>
      <c r="WNZ334" s="50" t="s">
        <v>610</v>
      </c>
      <c r="WOA334" s="50" t="s">
        <v>610</v>
      </c>
      <c r="WOB334" s="50" t="s">
        <v>610</v>
      </c>
      <c r="WOC334" s="50" t="s">
        <v>610</v>
      </c>
      <c r="WOD334" s="50" t="s">
        <v>610</v>
      </c>
      <c r="WOE334" s="50" t="s">
        <v>610</v>
      </c>
      <c r="WOF334" s="50" t="s">
        <v>610</v>
      </c>
      <c r="WOG334" s="50" t="s">
        <v>610</v>
      </c>
      <c r="WOH334" s="50" t="s">
        <v>610</v>
      </c>
      <c r="WOI334" s="50" t="s">
        <v>610</v>
      </c>
      <c r="WOJ334" s="50" t="s">
        <v>610</v>
      </c>
      <c r="WOK334" s="50" t="s">
        <v>610</v>
      </c>
      <c r="WOL334" s="50" t="s">
        <v>610</v>
      </c>
      <c r="WOM334" s="50" t="s">
        <v>610</v>
      </c>
      <c r="WON334" s="50" t="s">
        <v>610</v>
      </c>
      <c r="WOO334" s="50" t="s">
        <v>610</v>
      </c>
      <c r="WOP334" s="50" t="s">
        <v>610</v>
      </c>
      <c r="WOQ334" s="50" t="s">
        <v>610</v>
      </c>
      <c r="WOR334" s="50" t="s">
        <v>610</v>
      </c>
      <c r="WOS334" s="50" t="s">
        <v>610</v>
      </c>
      <c r="WOT334" s="50" t="s">
        <v>610</v>
      </c>
      <c r="WOU334" s="50" t="s">
        <v>610</v>
      </c>
      <c r="WOV334" s="50" t="s">
        <v>610</v>
      </c>
      <c r="WOW334" s="50" t="s">
        <v>610</v>
      </c>
      <c r="WOX334" s="50" t="s">
        <v>610</v>
      </c>
      <c r="WOY334" s="50" t="s">
        <v>610</v>
      </c>
      <c r="WOZ334" s="50" t="s">
        <v>610</v>
      </c>
      <c r="WPA334" s="50" t="s">
        <v>610</v>
      </c>
      <c r="WPB334" s="50" t="s">
        <v>610</v>
      </c>
      <c r="WPC334" s="50" t="s">
        <v>610</v>
      </c>
      <c r="WPD334" s="50" t="s">
        <v>610</v>
      </c>
      <c r="WPE334" s="50" t="s">
        <v>610</v>
      </c>
      <c r="WPF334" s="50" t="s">
        <v>610</v>
      </c>
      <c r="WPG334" s="50" t="s">
        <v>610</v>
      </c>
      <c r="WPH334" s="50" t="s">
        <v>610</v>
      </c>
      <c r="WPI334" s="50" t="s">
        <v>610</v>
      </c>
      <c r="WPJ334" s="50" t="s">
        <v>610</v>
      </c>
      <c r="WPK334" s="50" t="s">
        <v>610</v>
      </c>
      <c r="WPL334" s="50" t="s">
        <v>610</v>
      </c>
      <c r="WPM334" s="50" t="s">
        <v>610</v>
      </c>
      <c r="WPN334" s="50" t="s">
        <v>610</v>
      </c>
      <c r="WPO334" s="50" t="s">
        <v>610</v>
      </c>
      <c r="WPP334" s="50" t="s">
        <v>610</v>
      </c>
      <c r="WPQ334" s="50" t="s">
        <v>610</v>
      </c>
      <c r="WPR334" s="50" t="s">
        <v>610</v>
      </c>
      <c r="WPS334" s="50" t="s">
        <v>610</v>
      </c>
      <c r="WPT334" s="50" t="s">
        <v>610</v>
      </c>
      <c r="WPU334" s="50" t="s">
        <v>610</v>
      </c>
      <c r="WPV334" s="50" t="s">
        <v>610</v>
      </c>
      <c r="WPW334" s="50" t="s">
        <v>610</v>
      </c>
      <c r="WPX334" s="50" t="s">
        <v>610</v>
      </c>
      <c r="WPY334" s="50" t="s">
        <v>610</v>
      </c>
      <c r="WPZ334" s="50" t="s">
        <v>610</v>
      </c>
      <c r="WQA334" s="50" t="s">
        <v>610</v>
      </c>
      <c r="WQB334" s="50" t="s">
        <v>610</v>
      </c>
      <c r="WQC334" s="50" t="s">
        <v>610</v>
      </c>
      <c r="WQD334" s="50" t="s">
        <v>610</v>
      </c>
      <c r="WQE334" s="50" t="s">
        <v>610</v>
      </c>
      <c r="WQF334" s="50" t="s">
        <v>610</v>
      </c>
      <c r="WQG334" s="50" t="s">
        <v>610</v>
      </c>
      <c r="WQH334" s="50" t="s">
        <v>610</v>
      </c>
      <c r="WQI334" s="50" t="s">
        <v>610</v>
      </c>
      <c r="WQJ334" s="50" t="s">
        <v>610</v>
      </c>
      <c r="WQK334" s="50" t="s">
        <v>610</v>
      </c>
      <c r="WQL334" s="50" t="s">
        <v>610</v>
      </c>
      <c r="WQM334" s="50" t="s">
        <v>610</v>
      </c>
      <c r="WQN334" s="50" t="s">
        <v>610</v>
      </c>
      <c r="WQO334" s="50" t="s">
        <v>610</v>
      </c>
      <c r="WQP334" s="50" t="s">
        <v>610</v>
      </c>
      <c r="WQQ334" s="50" t="s">
        <v>610</v>
      </c>
      <c r="WQR334" s="50" t="s">
        <v>610</v>
      </c>
      <c r="WQS334" s="50" t="s">
        <v>610</v>
      </c>
      <c r="WQT334" s="50" t="s">
        <v>610</v>
      </c>
      <c r="WQU334" s="50" t="s">
        <v>610</v>
      </c>
      <c r="WQV334" s="50" t="s">
        <v>610</v>
      </c>
      <c r="WQW334" s="50" t="s">
        <v>610</v>
      </c>
      <c r="WQX334" s="50" t="s">
        <v>610</v>
      </c>
      <c r="WQY334" s="50" t="s">
        <v>610</v>
      </c>
      <c r="WQZ334" s="50" t="s">
        <v>610</v>
      </c>
      <c r="WRA334" s="50" t="s">
        <v>610</v>
      </c>
      <c r="WRB334" s="50" t="s">
        <v>610</v>
      </c>
      <c r="WRC334" s="50" t="s">
        <v>610</v>
      </c>
      <c r="WRD334" s="50" t="s">
        <v>610</v>
      </c>
      <c r="WRE334" s="50" t="s">
        <v>610</v>
      </c>
      <c r="WRF334" s="50" t="s">
        <v>610</v>
      </c>
      <c r="WRG334" s="50" t="s">
        <v>610</v>
      </c>
      <c r="WRH334" s="50" t="s">
        <v>610</v>
      </c>
      <c r="WRI334" s="50" t="s">
        <v>610</v>
      </c>
      <c r="WRJ334" s="50" t="s">
        <v>610</v>
      </c>
      <c r="WRK334" s="50" t="s">
        <v>610</v>
      </c>
      <c r="WRL334" s="50" t="s">
        <v>610</v>
      </c>
      <c r="WRM334" s="50" t="s">
        <v>610</v>
      </c>
      <c r="WRN334" s="50" t="s">
        <v>610</v>
      </c>
      <c r="WRO334" s="50" t="s">
        <v>610</v>
      </c>
      <c r="WRP334" s="50" t="s">
        <v>610</v>
      </c>
      <c r="WRQ334" s="50" t="s">
        <v>610</v>
      </c>
      <c r="WRR334" s="50" t="s">
        <v>610</v>
      </c>
      <c r="WRS334" s="50" t="s">
        <v>610</v>
      </c>
      <c r="WRT334" s="50" t="s">
        <v>610</v>
      </c>
      <c r="WRU334" s="50" t="s">
        <v>610</v>
      </c>
      <c r="WRV334" s="50" t="s">
        <v>610</v>
      </c>
      <c r="WRW334" s="50" t="s">
        <v>610</v>
      </c>
      <c r="WRX334" s="50" t="s">
        <v>610</v>
      </c>
      <c r="WRY334" s="50" t="s">
        <v>610</v>
      </c>
      <c r="WRZ334" s="50" t="s">
        <v>610</v>
      </c>
      <c r="WSA334" s="50" t="s">
        <v>610</v>
      </c>
      <c r="WSB334" s="50" t="s">
        <v>610</v>
      </c>
      <c r="WSC334" s="50" t="s">
        <v>610</v>
      </c>
      <c r="WSD334" s="50" t="s">
        <v>610</v>
      </c>
      <c r="WSE334" s="50" t="s">
        <v>610</v>
      </c>
      <c r="WSF334" s="50" t="s">
        <v>610</v>
      </c>
      <c r="WSG334" s="50" t="s">
        <v>610</v>
      </c>
      <c r="WSH334" s="50" t="s">
        <v>610</v>
      </c>
      <c r="WSI334" s="50" t="s">
        <v>610</v>
      </c>
      <c r="WSJ334" s="50" t="s">
        <v>610</v>
      </c>
      <c r="WSK334" s="50" t="s">
        <v>610</v>
      </c>
      <c r="WSL334" s="50" t="s">
        <v>610</v>
      </c>
      <c r="WSM334" s="50" t="s">
        <v>610</v>
      </c>
      <c r="WSN334" s="50" t="s">
        <v>610</v>
      </c>
      <c r="WSO334" s="50" t="s">
        <v>610</v>
      </c>
      <c r="WSP334" s="50" t="s">
        <v>610</v>
      </c>
      <c r="WSQ334" s="50" t="s">
        <v>610</v>
      </c>
      <c r="WSR334" s="50" t="s">
        <v>610</v>
      </c>
      <c r="WSS334" s="50" t="s">
        <v>610</v>
      </c>
      <c r="WST334" s="50" t="s">
        <v>610</v>
      </c>
      <c r="WSU334" s="50" t="s">
        <v>610</v>
      </c>
      <c r="WSV334" s="50" t="s">
        <v>610</v>
      </c>
      <c r="WSW334" s="50" t="s">
        <v>610</v>
      </c>
      <c r="WSX334" s="50" t="s">
        <v>610</v>
      </c>
      <c r="WSY334" s="50" t="s">
        <v>610</v>
      </c>
      <c r="WSZ334" s="50" t="s">
        <v>610</v>
      </c>
      <c r="WTA334" s="50" t="s">
        <v>610</v>
      </c>
      <c r="WTB334" s="50" t="s">
        <v>610</v>
      </c>
      <c r="WTC334" s="50" t="s">
        <v>610</v>
      </c>
      <c r="WTD334" s="50" t="s">
        <v>610</v>
      </c>
      <c r="WTE334" s="50" t="s">
        <v>610</v>
      </c>
      <c r="WTF334" s="50" t="s">
        <v>610</v>
      </c>
      <c r="WTG334" s="50" t="s">
        <v>610</v>
      </c>
      <c r="WTH334" s="50" t="s">
        <v>610</v>
      </c>
      <c r="WTI334" s="50" t="s">
        <v>610</v>
      </c>
      <c r="WTJ334" s="50" t="s">
        <v>610</v>
      </c>
      <c r="WTK334" s="50" t="s">
        <v>610</v>
      </c>
      <c r="WTL334" s="50" t="s">
        <v>610</v>
      </c>
      <c r="WTM334" s="50" t="s">
        <v>610</v>
      </c>
      <c r="WTN334" s="50" t="s">
        <v>610</v>
      </c>
      <c r="WTO334" s="50" t="s">
        <v>610</v>
      </c>
      <c r="WTP334" s="50" t="s">
        <v>610</v>
      </c>
      <c r="WTQ334" s="50" t="s">
        <v>610</v>
      </c>
      <c r="WTR334" s="50" t="s">
        <v>610</v>
      </c>
      <c r="WTS334" s="50" t="s">
        <v>610</v>
      </c>
      <c r="WTT334" s="50" t="s">
        <v>610</v>
      </c>
      <c r="WTU334" s="50" t="s">
        <v>610</v>
      </c>
      <c r="WTV334" s="50" t="s">
        <v>610</v>
      </c>
      <c r="WTW334" s="50" t="s">
        <v>610</v>
      </c>
      <c r="WTX334" s="50" t="s">
        <v>610</v>
      </c>
      <c r="WTY334" s="50" t="s">
        <v>610</v>
      </c>
      <c r="WTZ334" s="50" t="s">
        <v>610</v>
      </c>
      <c r="WUA334" s="50" t="s">
        <v>610</v>
      </c>
      <c r="WUB334" s="50" t="s">
        <v>610</v>
      </c>
      <c r="WUC334" s="50" t="s">
        <v>610</v>
      </c>
      <c r="WUD334" s="50" t="s">
        <v>610</v>
      </c>
      <c r="WUE334" s="50" t="s">
        <v>610</v>
      </c>
      <c r="WUF334" s="50" t="s">
        <v>610</v>
      </c>
      <c r="WUG334" s="50" t="s">
        <v>610</v>
      </c>
      <c r="WUH334" s="50" t="s">
        <v>610</v>
      </c>
      <c r="WUI334" s="50" t="s">
        <v>610</v>
      </c>
      <c r="WUJ334" s="50" t="s">
        <v>610</v>
      </c>
      <c r="WUK334" s="50" t="s">
        <v>610</v>
      </c>
      <c r="WUL334" s="50" t="s">
        <v>610</v>
      </c>
      <c r="WUM334" s="50" t="s">
        <v>610</v>
      </c>
      <c r="WUN334" s="50" t="s">
        <v>610</v>
      </c>
      <c r="WUO334" s="50" t="s">
        <v>610</v>
      </c>
      <c r="WUP334" s="50" t="s">
        <v>610</v>
      </c>
      <c r="WUQ334" s="50" t="s">
        <v>610</v>
      </c>
      <c r="WUR334" s="50" t="s">
        <v>610</v>
      </c>
      <c r="WUS334" s="50" t="s">
        <v>610</v>
      </c>
      <c r="WUT334" s="50" t="s">
        <v>610</v>
      </c>
      <c r="WUU334" s="50" t="s">
        <v>610</v>
      </c>
      <c r="WUV334" s="50" t="s">
        <v>610</v>
      </c>
      <c r="WUW334" s="50" t="s">
        <v>610</v>
      </c>
      <c r="WUX334" s="50" t="s">
        <v>610</v>
      </c>
      <c r="WUY334" s="50" t="s">
        <v>610</v>
      </c>
      <c r="WUZ334" s="50" t="s">
        <v>610</v>
      </c>
      <c r="WVA334" s="50" t="s">
        <v>610</v>
      </c>
      <c r="WVB334" s="50" t="s">
        <v>610</v>
      </c>
      <c r="WVC334" s="50" t="s">
        <v>610</v>
      </c>
      <c r="WVD334" s="50" t="s">
        <v>610</v>
      </c>
      <c r="WVE334" s="50" t="s">
        <v>610</v>
      </c>
      <c r="WVF334" s="50" t="s">
        <v>610</v>
      </c>
      <c r="WVG334" s="50" t="s">
        <v>610</v>
      </c>
      <c r="WVH334" s="50" t="s">
        <v>610</v>
      </c>
      <c r="WVI334" s="50" t="s">
        <v>610</v>
      </c>
      <c r="WVJ334" s="50" t="s">
        <v>610</v>
      </c>
      <c r="WVK334" s="50" t="s">
        <v>610</v>
      </c>
      <c r="WVL334" s="50" t="s">
        <v>610</v>
      </c>
      <c r="WVM334" s="50" t="s">
        <v>610</v>
      </c>
      <c r="WVN334" s="50" t="s">
        <v>610</v>
      </c>
      <c r="WVO334" s="50" t="s">
        <v>610</v>
      </c>
      <c r="WVP334" s="50" t="s">
        <v>610</v>
      </c>
      <c r="WVQ334" s="50" t="s">
        <v>610</v>
      </c>
      <c r="WVR334" s="50" t="s">
        <v>610</v>
      </c>
      <c r="WVS334" s="50" t="s">
        <v>610</v>
      </c>
      <c r="WVT334" s="50" t="s">
        <v>610</v>
      </c>
      <c r="WVU334" s="50" t="s">
        <v>610</v>
      </c>
      <c r="WVV334" s="50" t="s">
        <v>610</v>
      </c>
      <c r="WVW334" s="50" t="s">
        <v>610</v>
      </c>
      <c r="WVX334" s="50" t="s">
        <v>610</v>
      </c>
      <c r="WVY334" s="50" t="s">
        <v>610</v>
      </c>
      <c r="WVZ334" s="50" t="s">
        <v>610</v>
      </c>
      <c r="WWA334" s="50" t="s">
        <v>610</v>
      </c>
      <c r="WWB334" s="50" t="s">
        <v>610</v>
      </c>
      <c r="WWC334" s="50" t="s">
        <v>610</v>
      </c>
      <c r="WWD334" s="50" t="s">
        <v>610</v>
      </c>
      <c r="WWE334" s="50" t="s">
        <v>610</v>
      </c>
      <c r="WWF334" s="50" t="s">
        <v>610</v>
      </c>
      <c r="WWG334" s="50" t="s">
        <v>610</v>
      </c>
      <c r="WWH334" s="50" t="s">
        <v>610</v>
      </c>
      <c r="WWI334" s="50" t="s">
        <v>610</v>
      </c>
      <c r="WWJ334" s="50" t="s">
        <v>610</v>
      </c>
      <c r="WWK334" s="50" t="s">
        <v>610</v>
      </c>
      <c r="WWL334" s="50" t="s">
        <v>610</v>
      </c>
      <c r="WWM334" s="50" t="s">
        <v>610</v>
      </c>
      <c r="WWN334" s="50" t="s">
        <v>610</v>
      </c>
      <c r="WWO334" s="50" t="s">
        <v>610</v>
      </c>
      <c r="WWP334" s="50" t="s">
        <v>610</v>
      </c>
      <c r="WWQ334" s="50" t="s">
        <v>610</v>
      </c>
      <c r="WWR334" s="50" t="s">
        <v>610</v>
      </c>
      <c r="WWS334" s="50" t="s">
        <v>610</v>
      </c>
      <c r="WWT334" s="50" t="s">
        <v>610</v>
      </c>
      <c r="WWU334" s="50" t="s">
        <v>610</v>
      </c>
      <c r="WWV334" s="50" t="s">
        <v>610</v>
      </c>
      <c r="WWW334" s="50" t="s">
        <v>610</v>
      </c>
      <c r="WWX334" s="50" t="s">
        <v>610</v>
      </c>
      <c r="WWY334" s="50" t="s">
        <v>610</v>
      </c>
      <c r="WWZ334" s="50" t="s">
        <v>610</v>
      </c>
      <c r="WXA334" s="50" t="s">
        <v>610</v>
      </c>
      <c r="WXB334" s="50" t="s">
        <v>610</v>
      </c>
      <c r="WXC334" s="50" t="s">
        <v>610</v>
      </c>
      <c r="WXD334" s="50" t="s">
        <v>610</v>
      </c>
      <c r="WXE334" s="50" t="s">
        <v>610</v>
      </c>
      <c r="WXF334" s="50" t="s">
        <v>610</v>
      </c>
      <c r="WXG334" s="50" t="s">
        <v>610</v>
      </c>
      <c r="WXH334" s="50" t="s">
        <v>610</v>
      </c>
      <c r="WXI334" s="50" t="s">
        <v>610</v>
      </c>
      <c r="WXJ334" s="50" t="s">
        <v>610</v>
      </c>
      <c r="WXK334" s="50" t="s">
        <v>610</v>
      </c>
      <c r="WXL334" s="50" t="s">
        <v>610</v>
      </c>
      <c r="WXM334" s="50" t="s">
        <v>610</v>
      </c>
      <c r="WXN334" s="50" t="s">
        <v>610</v>
      </c>
      <c r="WXO334" s="50" t="s">
        <v>610</v>
      </c>
    </row>
    <row r="335" spans="1:16187" s="50" customFormat="1" x14ac:dyDescent="0.25">
      <c r="A335" s="98">
        <f t="shared" si="36"/>
        <v>320</v>
      </c>
      <c r="B335" s="99">
        <f t="shared" si="37"/>
        <v>125</v>
      </c>
      <c r="C335" s="112" t="s">
        <v>611</v>
      </c>
      <c r="D335" s="92" t="s">
        <v>694</v>
      </c>
      <c r="E335" s="78">
        <f t="shared" si="38"/>
        <v>71696112.560389429</v>
      </c>
      <c r="F335" s="52">
        <v>8624090.4981803056</v>
      </c>
      <c r="G335" s="52">
        <v>5036444.3060622429</v>
      </c>
      <c r="H335" s="52">
        <v>5439076.9790404048</v>
      </c>
      <c r="I335" s="52">
        <v>4190749.9292622432</v>
      </c>
      <c r="J335" s="52">
        <v>1964229.2361069501</v>
      </c>
      <c r="K335" s="52"/>
      <c r="L335" s="52">
        <v>408501.9990271061</v>
      </c>
      <c r="M335" s="52"/>
      <c r="N335" s="52"/>
      <c r="O335" s="52"/>
      <c r="P335" s="52">
        <v>30921783.364401255</v>
      </c>
      <c r="Q335" s="52">
        <v>12054826.904510155</v>
      </c>
      <c r="R335" s="52">
        <v>1506877.3285040956</v>
      </c>
      <c r="S335" s="52">
        <v>48520.724843999997</v>
      </c>
      <c r="T335" s="113">
        <v>1501011.2904506847</v>
      </c>
      <c r="U335" s="31">
        <f t="shared" si="39"/>
        <v>8</v>
      </c>
      <c r="CW335" s="50" t="s">
        <v>611</v>
      </c>
      <c r="CX335" s="50" t="s">
        <v>611</v>
      </c>
      <c r="CY335" s="50" t="s">
        <v>611</v>
      </c>
      <c r="CZ335" s="50" t="s">
        <v>611</v>
      </c>
      <c r="DA335" s="50" t="s">
        <v>611</v>
      </c>
      <c r="DB335" s="50" t="s">
        <v>611</v>
      </c>
      <c r="DC335" s="50" t="s">
        <v>611</v>
      </c>
      <c r="DD335" s="50" t="s">
        <v>611</v>
      </c>
      <c r="DE335" s="50" t="s">
        <v>611</v>
      </c>
      <c r="DF335" s="50" t="s">
        <v>611</v>
      </c>
      <c r="DG335" s="50" t="s">
        <v>611</v>
      </c>
      <c r="DH335" s="50" t="s">
        <v>611</v>
      </c>
      <c r="DI335" s="50" t="s">
        <v>611</v>
      </c>
      <c r="DJ335" s="50" t="s">
        <v>611</v>
      </c>
      <c r="DK335" s="50" t="s">
        <v>611</v>
      </c>
      <c r="DL335" s="50" t="s">
        <v>611</v>
      </c>
      <c r="DM335" s="50" t="s">
        <v>611</v>
      </c>
      <c r="DN335" s="50" t="s">
        <v>611</v>
      </c>
      <c r="DO335" s="50" t="s">
        <v>611</v>
      </c>
      <c r="DP335" s="50" t="s">
        <v>611</v>
      </c>
      <c r="DQ335" s="50" t="s">
        <v>611</v>
      </c>
      <c r="DR335" s="50" t="s">
        <v>611</v>
      </c>
      <c r="DS335" s="50" t="s">
        <v>611</v>
      </c>
      <c r="DT335" s="50" t="s">
        <v>611</v>
      </c>
      <c r="DU335" s="50" t="s">
        <v>611</v>
      </c>
      <c r="DV335" s="50" t="s">
        <v>611</v>
      </c>
      <c r="DW335" s="50" t="s">
        <v>611</v>
      </c>
      <c r="DX335" s="50" t="s">
        <v>611</v>
      </c>
      <c r="DY335" s="50" t="s">
        <v>611</v>
      </c>
      <c r="DZ335" s="50" t="s">
        <v>611</v>
      </c>
      <c r="EA335" s="50" t="s">
        <v>611</v>
      </c>
      <c r="EB335" s="50" t="s">
        <v>611</v>
      </c>
      <c r="EC335" s="50" t="s">
        <v>611</v>
      </c>
      <c r="ED335" s="50" t="s">
        <v>611</v>
      </c>
      <c r="EE335" s="50" t="s">
        <v>611</v>
      </c>
      <c r="EF335" s="50" t="s">
        <v>611</v>
      </c>
      <c r="EG335" s="50" t="s">
        <v>611</v>
      </c>
      <c r="EH335" s="50" t="s">
        <v>611</v>
      </c>
      <c r="EI335" s="50" t="s">
        <v>611</v>
      </c>
      <c r="EJ335" s="50" t="s">
        <v>611</v>
      </c>
      <c r="EK335" s="50" t="s">
        <v>611</v>
      </c>
      <c r="EL335" s="50" t="s">
        <v>611</v>
      </c>
      <c r="EM335" s="50" t="s">
        <v>611</v>
      </c>
      <c r="EN335" s="50" t="s">
        <v>611</v>
      </c>
      <c r="EO335" s="50" t="s">
        <v>611</v>
      </c>
      <c r="EP335" s="50" t="s">
        <v>611</v>
      </c>
      <c r="EQ335" s="50" t="s">
        <v>611</v>
      </c>
      <c r="ER335" s="50" t="s">
        <v>611</v>
      </c>
      <c r="ES335" s="50" t="s">
        <v>611</v>
      </c>
      <c r="ET335" s="50" t="s">
        <v>611</v>
      </c>
      <c r="EU335" s="50" t="s">
        <v>611</v>
      </c>
      <c r="EV335" s="50" t="s">
        <v>611</v>
      </c>
      <c r="EW335" s="50" t="s">
        <v>611</v>
      </c>
      <c r="EX335" s="50" t="s">
        <v>611</v>
      </c>
      <c r="EY335" s="50" t="s">
        <v>611</v>
      </c>
      <c r="EZ335" s="50" t="s">
        <v>611</v>
      </c>
      <c r="FA335" s="50" t="s">
        <v>611</v>
      </c>
      <c r="FB335" s="50" t="s">
        <v>611</v>
      </c>
      <c r="FC335" s="50" t="s">
        <v>611</v>
      </c>
      <c r="FD335" s="50" t="s">
        <v>611</v>
      </c>
      <c r="FE335" s="50" t="s">
        <v>611</v>
      </c>
      <c r="FF335" s="50" t="s">
        <v>611</v>
      </c>
      <c r="FG335" s="50" t="s">
        <v>611</v>
      </c>
      <c r="FH335" s="50" t="s">
        <v>611</v>
      </c>
      <c r="FI335" s="50" t="s">
        <v>611</v>
      </c>
      <c r="FJ335" s="50" t="s">
        <v>611</v>
      </c>
      <c r="FK335" s="50" t="s">
        <v>611</v>
      </c>
      <c r="FL335" s="50" t="s">
        <v>611</v>
      </c>
      <c r="FM335" s="50" t="s">
        <v>611</v>
      </c>
      <c r="FN335" s="50" t="s">
        <v>611</v>
      </c>
      <c r="FO335" s="50" t="s">
        <v>611</v>
      </c>
      <c r="FP335" s="50" t="s">
        <v>611</v>
      </c>
      <c r="FQ335" s="50" t="s">
        <v>611</v>
      </c>
      <c r="FR335" s="50" t="s">
        <v>611</v>
      </c>
      <c r="FS335" s="50" t="s">
        <v>611</v>
      </c>
      <c r="FT335" s="50" t="s">
        <v>611</v>
      </c>
      <c r="FU335" s="50" t="s">
        <v>611</v>
      </c>
      <c r="FV335" s="50" t="s">
        <v>611</v>
      </c>
      <c r="FW335" s="50" t="s">
        <v>611</v>
      </c>
      <c r="FX335" s="50" t="s">
        <v>611</v>
      </c>
      <c r="FY335" s="50" t="s">
        <v>611</v>
      </c>
      <c r="FZ335" s="50" t="s">
        <v>611</v>
      </c>
      <c r="GA335" s="50" t="s">
        <v>611</v>
      </c>
      <c r="GB335" s="50" t="s">
        <v>611</v>
      </c>
      <c r="GC335" s="50" t="s">
        <v>611</v>
      </c>
      <c r="GD335" s="50" t="s">
        <v>611</v>
      </c>
      <c r="GE335" s="50" t="s">
        <v>611</v>
      </c>
      <c r="GF335" s="50" t="s">
        <v>611</v>
      </c>
      <c r="GG335" s="50" t="s">
        <v>611</v>
      </c>
      <c r="GH335" s="50" t="s">
        <v>611</v>
      </c>
      <c r="GI335" s="50" t="s">
        <v>611</v>
      </c>
      <c r="GJ335" s="50" t="s">
        <v>611</v>
      </c>
      <c r="GK335" s="50" t="s">
        <v>611</v>
      </c>
      <c r="GL335" s="50" t="s">
        <v>611</v>
      </c>
      <c r="GM335" s="50" t="s">
        <v>611</v>
      </c>
      <c r="GN335" s="50" t="s">
        <v>611</v>
      </c>
      <c r="GO335" s="50" t="s">
        <v>611</v>
      </c>
      <c r="GP335" s="50" t="s">
        <v>611</v>
      </c>
      <c r="GQ335" s="50" t="s">
        <v>611</v>
      </c>
      <c r="GR335" s="50" t="s">
        <v>611</v>
      </c>
      <c r="GS335" s="50" t="s">
        <v>611</v>
      </c>
      <c r="GT335" s="50" t="s">
        <v>611</v>
      </c>
      <c r="GU335" s="50" t="s">
        <v>611</v>
      </c>
      <c r="GV335" s="50" t="s">
        <v>611</v>
      </c>
      <c r="GW335" s="50" t="s">
        <v>611</v>
      </c>
      <c r="GX335" s="50" t="s">
        <v>611</v>
      </c>
      <c r="GY335" s="50" t="s">
        <v>611</v>
      </c>
      <c r="GZ335" s="50" t="s">
        <v>611</v>
      </c>
      <c r="HA335" s="50" t="s">
        <v>611</v>
      </c>
      <c r="HB335" s="50" t="s">
        <v>611</v>
      </c>
      <c r="HC335" s="50" t="s">
        <v>611</v>
      </c>
      <c r="HD335" s="50" t="s">
        <v>611</v>
      </c>
      <c r="HE335" s="50" t="s">
        <v>611</v>
      </c>
      <c r="HF335" s="50" t="s">
        <v>611</v>
      </c>
      <c r="HG335" s="50" t="s">
        <v>611</v>
      </c>
      <c r="HH335" s="50" t="s">
        <v>611</v>
      </c>
      <c r="HI335" s="50" t="s">
        <v>611</v>
      </c>
      <c r="HJ335" s="50" t="s">
        <v>611</v>
      </c>
      <c r="HK335" s="50" t="s">
        <v>611</v>
      </c>
      <c r="HL335" s="50" t="s">
        <v>611</v>
      </c>
      <c r="HM335" s="50" t="s">
        <v>611</v>
      </c>
      <c r="HN335" s="50" t="s">
        <v>611</v>
      </c>
      <c r="HO335" s="50" t="s">
        <v>611</v>
      </c>
      <c r="HP335" s="50" t="s">
        <v>611</v>
      </c>
      <c r="HQ335" s="50" t="s">
        <v>611</v>
      </c>
      <c r="HR335" s="50" t="s">
        <v>611</v>
      </c>
      <c r="HS335" s="50" t="s">
        <v>611</v>
      </c>
      <c r="HT335" s="50" t="s">
        <v>611</v>
      </c>
      <c r="HU335" s="50" t="s">
        <v>611</v>
      </c>
      <c r="HV335" s="50" t="s">
        <v>611</v>
      </c>
      <c r="HW335" s="50" t="s">
        <v>611</v>
      </c>
      <c r="HX335" s="50" t="s">
        <v>611</v>
      </c>
      <c r="HY335" s="50" t="s">
        <v>611</v>
      </c>
      <c r="HZ335" s="50" t="s">
        <v>611</v>
      </c>
      <c r="IA335" s="50" t="s">
        <v>611</v>
      </c>
      <c r="IB335" s="50" t="s">
        <v>611</v>
      </c>
      <c r="IC335" s="50" t="s">
        <v>611</v>
      </c>
      <c r="ID335" s="50" t="s">
        <v>611</v>
      </c>
      <c r="IE335" s="50" t="s">
        <v>611</v>
      </c>
      <c r="IF335" s="50" t="s">
        <v>611</v>
      </c>
      <c r="IG335" s="50" t="s">
        <v>611</v>
      </c>
      <c r="IH335" s="50" t="s">
        <v>611</v>
      </c>
      <c r="II335" s="50" t="s">
        <v>611</v>
      </c>
      <c r="IJ335" s="50" t="s">
        <v>611</v>
      </c>
      <c r="IK335" s="50" t="s">
        <v>611</v>
      </c>
      <c r="IL335" s="50" t="s">
        <v>611</v>
      </c>
      <c r="IM335" s="50" t="s">
        <v>611</v>
      </c>
      <c r="IN335" s="50" t="s">
        <v>611</v>
      </c>
      <c r="IO335" s="50" t="s">
        <v>611</v>
      </c>
      <c r="IP335" s="50" t="s">
        <v>611</v>
      </c>
      <c r="IQ335" s="50" t="s">
        <v>611</v>
      </c>
      <c r="IR335" s="50" t="s">
        <v>611</v>
      </c>
      <c r="IS335" s="50" t="s">
        <v>611</v>
      </c>
      <c r="IT335" s="50" t="s">
        <v>611</v>
      </c>
      <c r="IU335" s="50" t="s">
        <v>611</v>
      </c>
      <c r="IV335" s="50" t="s">
        <v>611</v>
      </c>
      <c r="IW335" s="50" t="s">
        <v>611</v>
      </c>
      <c r="IX335" s="50" t="s">
        <v>611</v>
      </c>
      <c r="IY335" s="50" t="s">
        <v>611</v>
      </c>
      <c r="IZ335" s="50" t="s">
        <v>611</v>
      </c>
      <c r="JA335" s="50" t="s">
        <v>611</v>
      </c>
      <c r="JB335" s="50" t="s">
        <v>611</v>
      </c>
      <c r="JC335" s="50" t="s">
        <v>611</v>
      </c>
      <c r="JD335" s="50" t="s">
        <v>611</v>
      </c>
      <c r="JE335" s="50" t="s">
        <v>611</v>
      </c>
      <c r="JF335" s="50" t="s">
        <v>611</v>
      </c>
      <c r="JG335" s="50" t="s">
        <v>611</v>
      </c>
      <c r="JH335" s="50" t="s">
        <v>611</v>
      </c>
      <c r="JI335" s="50" t="s">
        <v>611</v>
      </c>
      <c r="JJ335" s="50" t="s">
        <v>611</v>
      </c>
      <c r="JK335" s="50" t="s">
        <v>611</v>
      </c>
      <c r="JL335" s="50" t="s">
        <v>611</v>
      </c>
      <c r="JM335" s="50" t="s">
        <v>611</v>
      </c>
      <c r="JN335" s="50" t="s">
        <v>611</v>
      </c>
      <c r="JO335" s="50" t="s">
        <v>611</v>
      </c>
      <c r="JP335" s="50" t="s">
        <v>611</v>
      </c>
      <c r="JQ335" s="50" t="s">
        <v>611</v>
      </c>
      <c r="JR335" s="50" t="s">
        <v>611</v>
      </c>
      <c r="JS335" s="50" t="s">
        <v>611</v>
      </c>
      <c r="JT335" s="50" t="s">
        <v>611</v>
      </c>
      <c r="JU335" s="50" t="s">
        <v>611</v>
      </c>
      <c r="JV335" s="50" t="s">
        <v>611</v>
      </c>
      <c r="JW335" s="50" t="s">
        <v>611</v>
      </c>
      <c r="JX335" s="50" t="s">
        <v>611</v>
      </c>
      <c r="JY335" s="50" t="s">
        <v>611</v>
      </c>
      <c r="JZ335" s="50" t="s">
        <v>611</v>
      </c>
      <c r="KA335" s="50" t="s">
        <v>611</v>
      </c>
      <c r="KB335" s="50" t="s">
        <v>611</v>
      </c>
      <c r="KC335" s="50" t="s">
        <v>611</v>
      </c>
      <c r="KD335" s="50" t="s">
        <v>611</v>
      </c>
      <c r="KE335" s="50" t="s">
        <v>611</v>
      </c>
      <c r="KF335" s="50" t="s">
        <v>611</v>
      </c>
      <c r="KG335" s="50" t="s">
        <v>611</v>
      </c>
      <c r="KH335" s="50" t="s">
        <v>611</v>
      </c>
      <c r="KI335" s="50" t="s">
        <v>611</v>
      </c>
      <c r="KJ335" s="50" t="s">
        <v>611</v>
      </c>
      <c r="KK335" s="50" t="s">
        <v>611</v>
      </c>
      <c r="KL335" s="50" t="s">
        <v>611</v>
      </c>
      <c r="KM335" s="50" t="s">
        <v>611</v>
      </c>
      <c r="KN335" s="50" t="s">
        <v>611</v>
      </c>
      <c r="KO335" s="50" t="s">
        <v>611</v>
      </c>
      <c r="KP335" s="50" t="s">
        <v>611</v>
      </c>
      <c r="KQ335" s="50" t="s">
        <v>611</v>
      </c>
      <c r="KR335" s="50" t="s">
        <v>611</v>
      </c>
      <c r="KS335" s="50" t="s">
        <v>611</v>
      </c>
      <c r="KT335" s="50" t="s">
        <v>611</v>
      </c>
      <c r="KU335" s="50" t="s">
        <v>611</v>
      </c>
      <c r="KV335" s="50" t="s">
        <v>611</v>
      </c>
      <c r="KW335" s="50" t="s">
        <v>611</v>
      </c>
      <c r="KX335" s="50" t="s">
        <v>611</v>
      </c>
      <c r="KY335" s="50" t="s">
        <v>611</v>
      </c>
      <c r="KZ335" s="50" t="s">
        <v>611</v>
      </c>
      <c r="LA335" s="50" t="s">
        <v>611</v>
      </c>
      <c r="LB335" s="50" t="s">
        <v>611</v>
      </c>
      <c r="LC335" s="50" t="s">
        <v>611</v>
      </c>
      <c r="LD335" s="50" t="s">
        <v>611</v>
      </c>
      <c r="LE335" s="50" t="s">
        <v>611</v>
      </c>
      <c r="LF335" s="50" t="s">
        <v>611</v>
      </c>
      <c r="LG335" s="50" t="s">
        <v>611</v>
      </c>
      <c r="LH335" s="50" t="s">
        <v>611</v>
      </c>
      <c r="LI335" s="50" t="s">
        <v>611</v>
      </c>
      <c r="LJ335" s="50" t="s">
        <v>611</v>
      </c>
      <c r="LK335" s="50" t="s">
        <v>611</v>
      </c>
      <c r="LL335" s="50" t="s">
        <v>611</v>
      </c>
      <c r="LM335" s="50" t="s">
        <v>611</v>
      </c>
      <c r="LN335" s="50" t="s">
        <v>611</v>
      </c>
      <c r="LO335" s="50" t="s">
        <v>611</v>
      </c>
      <c r="LP335" s="50" t="s">
        <v>611</v>
      </c>
      <c r="LQ335" s="50" t="s">
        <v>611</v>
      </c>
      <c r="LR335" s="50" t="s">
        <v>611</v>
      </c>
      <c r="LS335" s="50" t="s">
        <v>611</v>
      </c>
      <c r="LT335" s="50" t="s">
        <v>611</v>
      </c>
      <c r="LU335" s="50" t="s">
        <v>611</v>
      </c>
      <c r="LV335" s="50" t="s">
        <v>611</v>
      </c>
      <c r="LW335" s="50" t="s">
        <v>611</v>
      </c>
      <c r="LX335" s="50" t="s">
        <v>611</v>
      </c>
      <c r="LY335" s="50" t="s">
        <v>611</v>
      </c>
      <c r="LZ335" s="50" t="s">
        <v>611</v>
      </c>
      <c r="MA335" s="50" t="s">
        <v>611</v>
      </c>
      <c r="MB335" s="50" t="s">
        <v>611</v>
      </c>
      <c r="MC335" s="50" t="s">
        <v>611</v>
      </c>
      <c r="MD335" s="50" t="s">
        <v>611</v>
      </c>
      <c r="ME335" s="50" t="s">
        <v>611</v>
      </c>
      <c r="MF335" s="50" t="s">
        <v>611</v>
      </c>
      <c r="MG335" s="50" t="s">
        <v>611</v>
      </c>
      <c r="MH335" s="50" t="s">
        <v>611</v>
      </c>
      <c r="MI335" s="50" t="s">
        <v>611</v>
      </c>
      <c r="MJ335" s="50" t="s">
        <v>611</v>
      </c>
      <c r="MK335" s="50" t="s">
        <v>611</v>
      </c>
      <c r="ML335" s="50" t="s">
        <v>611</v>
      </c>
      <c r="MM335" s="50" t="s">
        <v>611</v>
      </c>
      <c r="MN335" s="50" t="s">
        <v>611</v>
      </c>
      <c r="MO335" s="50" t="s">
        <v>611</v>
      </c>
      <c r="MP335" s="50" t="s">
        <v>611</v>
      </c>
      <c r="MQ335" s="50" t="s">
        <v>611</v>
      </c>
      <c r="MR335" s="50" t="s">
        <v>611</v>
      </c>
      <c r="MS335" s="50" t="s">
        <v>611</v>
      </c>
      <c r="MT335" s="50" t="s">
        <v>611</v>
      </c>
      <c r="MU335" s="50" t="s">
        <v>611</v>
      </c>
      <c r="MV335" s="50" t="s">
        <v>611</v>
      </c>
      <c r="MW335" s="50" t="s">
        <v>611</v>
      </c>
      <c r="MX335" s="50" t="s">
        <v>611</v>
      </c>
      <c r="MY335" s="50" t="s">
        <v>611</v>
      </c>
      <c r="MZ335" s="50" t="s">
        <v>611</v>
      </c>
      <c r="NA335" s="50" t="s">
        <v>611</v>
      </c>
      <c r="NB335" s="50" t="s">
        <v>611</v>
      </c>
      <c r="NC335" s="50" t="s">
        <v>611</v>
      </c>
      <c r="ND335" s="50" t="s">
        <v>611</v>
      </c>
      <c r="NE335" s="50" t="s">
        <v>611</v>
      </c>
      <c r="NF335" s="50" t="s">
        <v>611</v>
      </c>
      <c r="NG335" s="50" t="s">
        <v>611</v>
      </c>
      <c r="NH335" s="50" t="s">
        <v>611</v>
      </c>
      <c r="NI335" s="50" t="s">
        <v>611</v>
      </c>
      <c r="NJ335" s="50" t="s">
        <v>611</v>
      </c>
      <c r="NK335" s="50" t="s">
        <v>611</v>
      </c>
      <c r="NL335" s="50" t="s">
        <v>611</v>
      </c>
      <c r="NM335" s="50" t="s">
        <v>611</v>
      </c>
      <c r="NN335" s="50" t="s">
        <v>611</v>
      </c>
      <c r="NO335" s="50" t="s">
        <v>611</v>
      </c>
      <c r="NP335" s="50" t="s">
        <v>611</v>
      </c>
      <c r="NQ335" s="50" t="s">
        <v>611</v>
      </c>
      <c r="NR335" s="50" t="s">
        <v>611</v>
      </c>
      <c r="NS335" s="50" t="s">
        <v>611</v>
      </c>
      <c r="NT335" s="50" t="s">
        <v>611</v>
      </c>
      <c r="NU335" s="50" t="s">
        <v>611</v>
      </c>
      <c r="NV335" s="50" t="s">
        <v>611</v>
      </c>
      <c r="NW335" s="50" t="s">
        <v>611</v>
      </c>
      <c r="NX335" s="50" t="s">
        <v>611</v>
      </c>
      <c r="NY335" s="50" t="s">
        <v>611</v>
      </c>
      <c r="NZ335" s="50" t="s">
        <v>611</v>
      </c>
      <c r="OA335" s="50" t="s">
        <v>611</v>
      </c>
      <c r="OB335" s="50" t="s">
        <v>611</v>
      </c>
      <c r="OC335" s="50" t="s">
        <v>611</v>
      </c>
      <c r="OD335" s="50" t="s">
        <v>611</v>
      </c>
      <c r="OE335" s="50" t="s">
        <v>611</v>
      </c>
      <c r="OF335" s="50" t="s">
        <v>611</v>
      </c>
      <c r="OG335" s="50" t="s">
        <v>611</v>
      </c>
      <c r="OH335" s="50" t="s">
        <v>611</v>
      </c>
      <c r="OI335" s="50" t="s">
        <v>611</v>
      </c>
      <c r="OJ335" s="50" t="s">
        <v>611</v>
      </c>
      <c r="OK335" s="50" t="s">
        <v>611</v>
      </c>
      <c r="OL335" s="50" t="s">
        <v>611</v>
      </c>
      <c r="OM335" s="50" t="s">
        <v>611</v>
      </c>
      <c r="ON335" s="50" t="s">
        <v>611</v>
      </c>
      <c r="OO335" s="50" t="s">
        <v>611</v>
      </c>
      <c r="OP335" s="50" t="s">
        <v>611</v>
      </c>
      <c r="OQ335" s="50" t="s">
        <v>611</v>
      </c>
      <c r="OR335" s="50" t="s">
        <v>611</v>
      </c>
      <c r="OS335" s="50" t="s">
        <v>611</v>
      </c>
      <c r="OT335" s="50" t="s">
        <v>611</v>
      </c>
      <c r="OU335" s="50" t="s">
        <v>611</v>
      </c>
      <c r="OV335" s="50" t="s">
        <v>611</v>
      </c>
      <c r="OW335" s="50" t="s">
        <v>611</v>
      </c>
      <c r="OX335" s="50" t="s">
        <v>611</v>
      </c>
      <c r="OY335" s="50" t="s">
        <v>611</v>
      </c>
      <c r="OZ335" s="50" t="s">
        <v>611</v>
      </c>
      <c r="PA335" s="50" t="s">
        <v>611</v>
      </c>
      <c r="PB335" s="50" t="s">
        <v>611</v>
      </c>
      <c r="PC335" s="50" t="s">
        <v>611</v>
      </c>
      <c r="PD335" s="50" t="s">
        <v>611</v>
      </c>
      <c r="PE335" s="50" t="s">
        <v>611</v>
      </c>
      <c r="PF335" s="50" t="s">
        <v>611</v>
      </c>
      <c r="PG335" s="50" t="s">
        <v>611</v>
      </c>
      <c r="PH335" s="50" t="s">
        <v>611</v>
      </c>
      <c r="PI335" s="50" t="s">
        <v>611</v>
      </c>
      <c r="PJ335" s="50" t="s">
        <v>611</v>
      </c>
      <c r="PK335" s="50" t="s">
        <v>611</v>
      </c>
      <c r="PL335" s="50" t="s">
        <v>611</v>
      </c>
      <c r="PM335" s="50" t="s">
        <v>611</v>
      </c>
      <c r="PN335" s="50" t="s">
        <v>611</v>
      </c>
      <c r="PO335" s="50" t="s">
        <v>611</v>
      </c>
      <c r="PP335" s="50" t="s">
        <v>611</v>
      </c>
      <c r="PQ335" s="50" t="s">
        <v>611</v>
      </c>
      <c r="PR335" s="50" t="s">
        <v>611</v>
      </c>
      <c r="PS335" s="50" t="s">
        <v>611</v>
      </c>
      <c r="PT335" s="50" t="s">
        <v>611</v>
      </c>
      <c r="PU335" s="50" t="s">
        <v>611</v>
      </c>
      <c r="PV335" s="50" t="s">
        <v>611</v>
      </c>
      <c r="PW335" s="50" t="s">
        <v>611</v>
      </c>
      <c r="PX335" s="50" t="s">
        <v>611</v>
      </c>
      <c r="PY335" s="50" t="s">
        <v>611</v>
      </c>
      <c r="PZ335" s="50" t="s">
        <v>611</v>
      </c>
      <c r="QA335" s="50" t="s">
        <v>611</v>
      </c>
      <c r="QB335" s="50" t="s">
        <v>611</v>
      </c>
      <c r="QC335" s="50" t="s">
        <v>611</v>
      </c>
      <c r="QD335" s="50" t="s">
        <v>611</v>
      </c>
      <c r="QE335" s="50" t="s">
        <v>611</v>
      </c>
      <c r="QF335" s="50" t="s">
        <v>611</v>
      </c>
      <c r="QG335" s="50" t="s">
        <v>611</v>
      </c>
      <c r="QH335" s="50" t="s">
        <v>611</v>
      </c>
      <c r="QI335" s="50" t="s">
        <v>611</v>
      </c>
      <c r="QJ335" s="50" t="s">
        <v>611</v>
      </c>
      <c r="QK335" s="50" t="s">
        <v>611</v>
      </c>
      <c r="QL335" s="50" t="s">
        <v>611</v>
      </c>
      <c r="QM335" s="50" t="s">
        <v>611</v>
      </c>
      <c r="QN335" s="50" t="s">
        <v>611</v>
      </c>
      <c r="QO335" s="50" t="s">
        <v>611</v>
      </c>
      <c r="QP335" s="50" t="s">
        <v>611</v>
      </c>
      <c r="QQ335" s="50" t="s">
        <v>611</v>
      </c>
      <c r="QR335" s="50" t="s">
        <v>611</v>
      </c>
      <c r="QS335" s="50" t="s">
        <v>611</v>
      </c>
      <c r="QT335" s="50" t="s">
        <v>611</v>
      </c>
      <c r="QU335" s="50" t="s">
        <v>611</v>
      </c>
      <c r="QV335" s="50" t="s">
        <v>611</v>
      </c>
      <c r="QW335" s="50" t="s">
        <v>611</v>
      </c>
      <c r="QX335" s="50" t="s">
        <v>611</v>
      </c>
      <c r="QY335" s="50" t="s">
        <v>611</v>
      </c>
      <c r="QZ335" s="50" t="s">
        <v>611</v>
      </c>
      <c r="RA335" s="50" t="s">
        <v>611</v>
      </c>
      <c r="RB335" s="50" t="s">
        <v>611</v>
      </c>
      <c r="RC335" s="50" t="s">
        <v>611</v>
      </c>
      <c r="RD335" s="50" t="s">
        <v>611</v>
      </c>
      <c r="RE335" s="50" t="s">
        <v>611</v>
      </c>
      <c r="RF335" s="50" t="s">
        <v>611</v>
      </c>
      <c r="RG335" s="50" t="s">
        <v>611</v>
      </c>
      <c r="RH335" s="50" t="s">
        <v>611</v>
      </c>
      <c r="RI335" s="50" t="s">
        <v>611</v>
      </c>
      <c r="RJ335" s="50" t="s">
        <v>611</v>
      </c>
      <c r="RK335" s="50" t="s">
        <v>611</v>
      </c>
      <c r="RL335" s="50" t="s">
        <v>611</v>
      </c>
      <c r="RM335" s="50" t="s">
        <v>611</v>
      </c>
      <c r="RN335" s="50" t="s">
        <v>611</v>
      </c>
      <c r="RO335" s="50" t="s">
        <v>611</v>
      </c>
      <c r="RP335" s="50" t="s">
        <v>611</v>
      </c>
      <c r="RQ335" s="50" t="s">
        <v>611</v>
      </c>
      <c r="RR335" s="50" t="s">
        <v>611</v>
      </c>
      <c r="RS335" s="50" t="s">
        <v>611</v>
      </c>
      <c r="RT335" s="50" t="s">
        <v>611</v>
      </c>
      <c r="RU335" s="50" t="s">
        <v>611</v>
      </c>
      <c r="RV335" s="50" t="s">
        <v>611</v>
      </c>
      <c r="RW335" s="50" t="s">
        <v>611</v>
      </c>
      <c r="RX335" s="50" t="s">
        <v>611</v>
      </c>
      <c r="RY335" s="50" t="s">
        <v>611</v>
      </c>
      <c r="RZ335" s="50" t="s">
        <v>611</v>
      </c>
      <c r="SA335" s="50" t="s">
        <v>611</v>
      </c>
      <c r="SB335" s="50" t="s">
        <v>611</v>
      </c>
      <c r="SC335" s="50" t="s">
        <v>611</v>
      </c>
      <c r="SD335" s="50" t="s">
        <v>611</v>
      </c>
      <c r="SE335" s="50" t="s">
        <v>611</v>
      </c>
      <c r="SF335" s="50" t="s">
        <v>611</v>
      </c>
      <c r="SG335" s="50" t="s">
        <v>611</v>
      </c>
      <c r="SH335" s="50" t="s">
        <v>611</v>
      </c>
      <c r="SI335" s="50" t="s">
        <v>611</v>
      </c>
      <c r="SJ335" s="50" t="s">
        <v>611</v>
      </c>
      <c r="SK335" s="50" t="s">
        <v>611</v>
      </c>
      <c r="SL335" s="50" t="s">
        <v>611</v>
      </c>
      <c r="SM335" s="50" t="s">
        <v>611</v>
      </c>
      <c r="SN335" s="50" t="s">
        <v>611</v>
      </c>
      <c r="SO335" s="50" t="s">
        <v>611</v>
      </c>
      <c r="SP335" s="50" t="s">
        <v>611</v>
      </c>
      <c r="SQ335" s="50" t="s">
        <v>611</v>
      </c>
      <c r="SR335" s="50" t="s">
        <v>611</v>
      </c>
      <c r="SS335" s="50" t="s">
        <v>611</v>
      </c>
      <c r="ST335" s="50" t="s">
        <v>611</v>
      </c>
      <c r="SU335" s="50" t="s">
        <v>611</v>
      </c>
      <c r="SV335" s="50" t="s">
        <v>611</v>
      </c>
      <c r="SW335" s="50" t="s">
        <v>611</v>
      </c>
      <c r="SX335" s="50" t="s">
        <v>611</v>
      </c>
      <c r="SY335" s="50" t="s">
        <v>611</v>
      </c>
      <c r="SZ335" s="50" t="s">
        <v>611</v>
      </c>
      <c r="TA335" s="50" t="s">
        <v>611</v>
      </c>
      <c r="TB335" s="50" t="s">
        <v>611</v>
      </c>
      <c r="TC335" s="50" t="s">
        <v>611</v>
      </c>
      <c r="TD335" s="50" t="s">
        <v>611</v>
      </c>
      <c r="TE335" s="50" t="s">
        <v>611</v>
      </c>
      <c r="TF335" s="50" t="s">
        <v>611</v>
      </c>
      <c r="TG335" s="50" t="s">
        <v>611</v>
      </c>
      <c r="TH335" s="50" t="s">
        <v>611</v>
      </c>
      <c r="TI335" s="50" t="s">
        <v>611</v>
      </c>
      <c r="TJ335" s="50" t="s">
        <v>611</v>
      </c>
      <c r="TK335" s="50" t="s">
        <v>611</v>
      </c>
      <c r="TL335" s="50" t="s">
        <v>611</v>
      </c>
      <c r="TM335" s="50" t="s">
        <v>611</v>
      </c>
      <c r="TN335" s="50" t="s">
        <v>611</v>
      </c>
      <c r="TO335" s="50" t="s">
        <v>611</v>
      </c>
      <c r="TP335" s="50" t="s">
        <v>611</v>
      </c>
      <c r="TQ335" s="50" t="s">
        <v>611</v>
      </c>
      <c r="TR335" s="50" t="s">
        <v>611</v>
      </c>
      <c r="TS335" s="50" t="s">
        <v>611</v>
      </c>
      <c r="TT335" s="50" t="s">
        <v>611</v>
      </c>
      <c r="TU335" s="50" t="s">
        <v>611</v>
      </c>
      <c r="TV335" s="50" t="s">
        <v>611</v>
      </c>
      <c r="TW335" s="50" t="s">
        <v>611</v>
      </c>
      <c r="TX335" s="50" t="s">
        <v>611</v>
      </c>
      <c r="TY335" s="50" t="s">
        <v>611</v>
      </c>
      <c r="TZ335" s="50" t="s">
        <v>611</v>
      </c>
      <c r="UA335" s="50" t="s">
        <v>611</v>
      </c>
      <c r="UB335" s="50" t="s">
        <v>611</v>
      </c>
      <c r="UC335" s="50" t="s">
        <v>611</v>
      </c>
      <c r="UD335" s="50" t="s">
        <v>611</v>
      </c>
      <c r="UE335" s="50" t="s">
        <v>611</v>
      </c>
      <c r="UF335" s="50" t="s">
        <v>611</v>
      </c>
      <c r="UG335" s="50" t="s">
        <v>611</v>
      </c>
      <c r="UH335" s="50" t="s">
        <v>611</v>
      </c>
      <c r="UI335" s="50" t="s">
        <v>611</v>
      </c>
      <c r="UJ335" s="50" t="s">
        <v>611</v>
      </c>
      <c r="UK335" s="50" t="s">
        <v>611</v>
      </c>
      <c r="UL335" s="50" t="s">
        <v>611</v>
      </c>
      <c r="UM335" s="50" t="s">
        <v>611</v>
      </c>
      <c r="UN335" s="50" t="s">
        <v>611</v>
      </c>
      <c r="UO335" s="50" t="s">
        <v>611</v>
      </c>
      <c r="UP335" s="50" t="s">
        <v>611</v>
      </c>
      <c r="UQ335" s="50" t="s">
        <v>611</v>
      </c>
      <c r="UR335" s="50" t="s">
        <v>611</v>
      </c>
      <c r="US335" s="50" t="s">
        <v>611</v>
      </c>
      <c r="UT335" s="50" t="s">
        <v>611</v>
      </c>
      <c r="UU335" s="50" t="s">
        <v>611</v>
      </c>
      <c r="UV335" s="50" t="s">
        <v>611</v>
      </c>
      <c r="UW335" s="50" t="s">
        <v>611</v>
      </c>
      <c r="UX335" s="50" t="s">
        <v>611</v>
      </c>
      <c r="UY335" s="50" t="s">
        <v>611</v>
      </c>
      <c r="UZ335" s="50" t="s">
        <v>611</v>
      </c>
      <c r="VA335" s="50" t="s">
        <v>611</v>
      </c>
      <c r="VB335" s="50" t="s">
        <v>611</v>
      </c>
      <c r="VC335" s="50" t="s">
        <v>611</v>
      </c>
      <c r="VD335" s="50" t="s">
        <v>611</v>
      </c>
      <c r="VE335" s="50" t="s">
        <v>611</v>
      </c>
      <c r="VF335" s="50" t="s">
        <v>611</v>
      </c>
      <c r="VG335" s="50" t="s">
        <v>611</v>
      </c>
      <c r="VH335" s="50" t="s">
        <v>611</v>
      </c>
      <c r="VI335" s="50" t="s">
        <v>611</v>
      </c>
      <c r="VJ335" s="50" t="s">
        <v>611</v>
      </c>
      <c r="VK335" s="50" t="s">
        <v>611</v>
      </c>
      <c r="VL335" s="50" t="s">
        <v>611</v>
      </c>
      <c r="VM335" s="50" t="s">
        <v>611</v>
      </c>
      <c r="VN335" s="50" t="s">
        <v>611</v>
      </c>
      <c r="VO335" s="50" t="s">
        <v>611</v>
      </c>
      <c r="VP335" s="50" t="s">
        <v>611</v>
      </c>
      <c r="VQ335" s="50" t="s">
        <v>611</v>
      </c>
      <c r="VR335" s="50" t="s">
        <v>611</v>
      </c>
      <c r="VS335" s="50" t="s">
        <v>611</v>
      </c>
      <c r="VT335" s="50" t="s">
        <v>611</v>
      </c>
      <c r="VU335" s="50" t="s">
        <v>611</v>
      </c>
      <c r="VV335" s="50" t="s">
        <v>611</v>
      </c>
      <c r="VW335" s="50" t="s">
        <v>611</v>
      </c>
      <c r="VX335" s="50" t="s">
        <v>611</v>
      </c>
      <c r="VY335" s="50" t="s">
        <v>611</v>
      </c>
      <c r="VZ335" s="50" t="s">
        <v>611</v>
      </c>
      <c r="WA335" s="50" t="s">
        <v>611</v>
      </c>
      <c r="WB335" s="50" t="s">
        <v>611</v>
      </c>
      <c r="WC335" s="50" t="s">
        <v>611</v>
      </c>
      <c r="WD335" s="50" t="s">
        <v>611</v>
      </c>
      <c r="WE335" s="50" t="s">
        <v>611</v>
      </c>
      <c r="WF335" s="50" t="s">
        <v>611</v>
      </c>
      <c r="WG335" s="50" t="s">
        <v>611</v>
      </c>
      <c r="WH335" s="50" t="s">
        <v>611</v>
      </c>
      <c r="WI335" s="50" t="s">
        <v>611</v>
      </c>
      <c r="WJ335" s="50" t="s">
        <v>611</v>
      </c>
      <c r="WK335" s="50" t="s">
        <v>611</v>
      </c>
      <c r="WL335" s="50" t="s">
        <v>611</v>
      </c>
      <c r="WM335" s="50" t="s">
        <v>611</v>
      </c>
      <c r="WN335" s="50" t="s">
        <v>611</v>
      </c>
      <c r="WO335" s="50" t="s">
        <v>611</v>
      </c>
      <c r="WP335" s="50" t="s">
        <v>611</v>
      </c>
      <c r="WQ335" s="50" t="s">
        <v>611</v>
      </c>
      <c r="WR335" s="50" t="s">
        <v>611</v>
      </c>
      <c r="WS335" s="50" t="s">
        <v>611</v>
      </c>
      <c r="WT335" s="50" t="s">
        <v>611</v>
      </c>
      <c r="WU335" s="50" t="s">
        <v>611</v>
      </c>
      <c r="WV335" s="50" t="s">
        <v>611</v>
      </c>
      <c r="WW335" s="50" t="s">
        <v>611</v>
      </c>
      <c r="WX335" s="50" t="s">
        <v>611</v>
      </c>
      <c r="WY335" s="50" t="s">
        <v>611</v>
      </c>
      <c r="WZ335" s="50" t="s">
        <v>611</v>
      </c>
      <c r="XA335" s="50" t="s">
        <v>611</v>
      </c>
      <c r="XB335" s="50" t="s">
        <v>611</v>
      </c>
      <c r="XC335" s="50" t="s">
        <v>611</v>
      </c>
      <c r="XD335" s="50" t="s">
        <v>611</v>
      </c>
      <c r="XE335" s="50" t="s">
        <v>611</v>
      </c>
      <c r="XF335" s="50" t="s">
        <v>611</v>
      </c>
      <c r="XG335" s="50" t="s">
        <v>611</v>
      </c>
      <c r="XH335" s="50" t="s">
        <v>611</v>
      </c>
      <c r="XI335" s="50" t="s">
        <v>611</v>
      </c>
      <c r="XJ335" s="50" t="s">
        <v>611</v>
      </c>
      <c r="XK335" s="50" t="s">
        <v>611</v>
      </c>
      <c r="XL335" s="50" t="s">
        <v>611</v>
      </c>
      <c r="XM335" s="50" t="s">
        <v>611</v>
      </c>
      <c r="XN335" s="50" t="s">
        <v>611</v>
      </c>
      <c r="XO335" s="50" t="s">
        <v>611</v>
      </c>
      <c r="XP335" s="50" t="s">
        <v>611</v>
      </c>
      <c r="XQ335" s="50" t="s">
        <v>611</v>
      </c>
      <c r="XR335" s="50" t="s">
        <v>611</v>
      </c>
      <c r="XS335" s="50" t="s">
        <v>611</v>
      </c>
      <c r="XT335" s="50" t="s">
        <v>611</v>
      </c>
      <c r="XU335" s="50" t="s">
        <v>611</v>
      </c>
      <c r="XV335" s="50" t="s">
        <v>611</v>
      </c>
      <c r="XW335" s="50" t="s">
        <v>611</v>
      </c>
      <c r="XX335" s="50" t="s">
        <v>611</v>
      </c>
      <c r="XY335" s="50" t="s">
        <v>611</v>
      </c>
      <c r="XZ335" s="50" t="s">
        <v>611</v>
      </c>
      <c r="YA335" s="50" t="s">
        <v>611</v>
      </c>
      <c r="YB335" s="50" t="s">
        <v>611</v>
      </c>
      <c r="YC335" s="50" t="s">
        <v>611</v>
      </c>
      <c r="YD335" s="50" t="s">
        <v>611</v>
      </c>
      <c r="YE335" s="50" t="s">
        <v>611</v>
      </c>
      <c r="YF335" s="50" t="s">
        <v>611</v>
      </c>
      <c r="YG335" s="50" t="s">
        <v>611</v>
      </c>
      <c r="YH335" s="50" t="s">
        <v>611</v>
      </c>
      <c r="YI335" s="50" t="s">
        <v>611</v>
      </c>
      <c r="YJ335" s="50" t="s">
        <v>611</v>
      </c>
      <c r="YK335" s="50" t="s">
        <v>611</v>
      </c>
      <c r="YL335" s="50" t="s">
        <v>611</v>
      </c>
      <c r="YM335" s="50" t="s">
        <v>611</v>
      </c>
      <c r="YN335" s="50" t="s">
        <v>611</v>
      </c>
      <c r="YO335" s="50" t="s">
        <v>611</v>
      </c>
      <c r="YP335" s="50" t="s">
        <v>611</v>
      </c>
      <c r="YQ335" s="50" t="s">
        <v>611</v>
      </c>
      <c r="YR335" s="50" t="s">
        <v>611</v>
      </c>
      <c r="YS335" s="50" t="s">
        <v>611</v>
      </c>
      <c r="YT335" s="50" t="s">
        <v>611</v>
      </c>
      <c r="YU335" s="50" t="s">
        <v>611</v>
      </c>
      <c r="YV335" s="50" t="s">
        <v>611</v>
      </c>
      <c r="YW335" s="50" t="s">
        <v>611</v>
      </c>
      <c r="YX335" s="50" t="s">
        <v>611</v>
      </c>
      <c r="YY335" s="50" t="s">
        <v>611</v>
      </c>
      <c r="YZ335" s="50" t="s">
        <v>611</v>
      </c>
      <c r="ZA335" s="50" t="s">
        <v>611</v>
      </c>
      <c r="ZB335" s="50" t="s">
        <v>611</v>
      </c>
      <c r="ZC335" s="50" t="s">
        <v>611</v>
      </c>
      <c r="ZD335" s="50" t="s">
        <v>611</v>
      </c>
      <c r="ZE335" s="50" t="s">
        <v>611</v>
      </c>
      <c r="ZF335" s="50" t="s">
        <v>611</v>
      </c>
      <c r="ZG335" s="50" t="s">
        <v>611</v>
      </c>
      <c r="ZH335" s="50" t="s">
        <v>611</v>
      </c>
      <c r="ZI335" s="50" t="s">
        <v>611</v>
      </c>
      <c r="ZJ335" s="50" t="s">
        <v>611</v>
      </c>
      <c r="ZK335" s="50" t="s">
        <v>611</v>
      </c>
      <c r="ZL335" s="50" t="s">
        <v>611</v>
      </c>
      <c r="ZM335" s="50" t="s">
        <v>611</v>
      </c>
      <c r="ZN335" s="50" t="s">
        <v>611</v>
      </c>
      <c r="ZO335" s="50" t="s">
        <v>611</v>
      </c>
      <c r="ZP335" s="50" t="s">
        <v>611</v>
      </c>
      <c r="ZQ335" s="50" t="s">
        <v>611</v>
      </c>
      <c r="ZR335" s="50" t="s">
        <v>611</v>
      </c>
      <c r="ZS335" s="50" t="s">
        <v>611</v>
      </c>
      <c r="ZT335" s="50" t="s">
        <v>611</v>
      </c>
      <c r="ZU335" s="50" t="s">
        <v>611</v>
      </c>
      <c r="ZV335" s="50" t="s">
        <v>611</v>
      </c>
      <c r="ZW335" s="50" t="s">
        <v>611</v>
      </c>
      <c r="ZX335" s="50" t="s">
        <v>611</v>
      </c>
      <c r="ZY335" s="50" t="s">
        <v>611</v>
      </c>
      <c r="ZZ335" s="50" t="s">
        <v>611</v>
      </c>
      <c r="AAA335" s="50" t="s">
        <v>611</v>
      </c>
      <c r="AAB335" s="50" t="s">
        <v>611</v>
      </c>
      <c r="AAC335" s="50" t="s">
        <v>611</v>
      </c>
      <c r="AAD335" s="50" t="s">
        <v>611</v>
      </c>
      <c r="AAE335" s="50" t="s">
        <v>611</v>
      </c>
      <c r="AAF335" s="50" t="s">
        <v>611</v>
      </c>
      <c r="AAG335" s="50" t="s">
        <v>611</v>
      </c>
      <c r="AAH335" s="50" t="s">
        <v>611</v>
      </c>
      <c r="AAI335" s="50" t="s">
        <v>611</v>
      </c>
      <c r="AAJ335" s="50" t="s">
        <v>611</v>
      </c>
      <c r="AAK335" s="50" t="s">
        <v>611</v>
      </c>
      <c r="AAL335" s="50" t="s">
        <v>611</v>
      </c>
      <c r="AAM335" s="50" t="s">
        <v>611</v>
      </c>
      <c r="AAN335" s="50" t="s">
        <v>611</v>
      </c>
      <c r="AAO335" s="50" t="s">
        <v>611</v>
      </c>
      <c r="AAP335" s="50" t="s">
        <v>611</v>
      </c>
      <c r="AAQ335" s="50" t="s">
        <v>611</v>
      </c>
      <c r="AAR335" s="50" t="s">
        <v>611</v>
      </c>
      <c r="AAS335" s="50" t="s">
        <v>611</v>
      </c>
      <c r="AAT335" s="50" t="s">
        <v>611</v>
      </c>
      <c r="AAU335" s="50" t="s">
        <v>611</v>
      </c>
      <c r="AAV335" s="50" t="s">
        <v>611</v>
      </c>
      <c r="AAW335" s="50" t="s">
        <v>611</v>
      </c>
      <c r="AAX335" s="50" t="s">
        <v>611</v>
      </c>
      <c r="AAY335" s="50" t="s">
        <v>611</v>
      </c>
      <c r="AAZ335" s="50" t="s">
        <v>611</v>
      </c>
      <c r="ABA335" s="50" t="s">
        <v>611</v>
      </c>
      <c r="ABB335" s="50" t="s">
        <v>611</v>
      </c>
      <c r="ABC335" s="50" t="s">
        <v>611</v>
      </c>
      <c r="ABD335" s="50" t="s">
        <v>611</v>
      </c>
      <c r="ABE335" s="50" t="s">
        <v>611</v>
      </c>
      <c r="ABF335" s="50" t="s">
        <v>611</v>
      </c>
      <c r="ABG335" s="50" t="s">
        <v>611</v>
      </c>
      <c r="ABH335" s="50" t="s">
        <v>611</v>
      </c>
      <c r="ABI335" s="50" t="s">
        <v>611</v>
      </c>
      <c r="ABJ335" s="50" t="s">
        <v>611</v>
      </c>
      <c r="ABK335" s="50" t="s">
        <v>611</v>
      </c>
      <c r="ABL335" s="50" t="s">
        <v>611</v>
      </c>
      <c r="ABM335" s="50" t="s">
        <v>611</v>
      </c>
      <c r="ABN335" s="50" t="s">
        <v>611</v>
      </c>
      <c r="ABO335" s="50" t="s">
        <v>611</v>
      </c>
      <c r="ABP335" s="50" t="s">
        <v>611</v>
      </c>
      <c r="ABQ335" s="50" t="s">
        <v>611</v>
      </c>
      <c r="ABR335" s="50" t="s">
        <v>611</v>
      </c>
      <c r="ABS335" s="50" t="s">
        <v>611</v>
      </c>
      <c r="ABT335" s="50" t="s">
        <v>611</v>
      </c>
      <c r="ABU335" s="50" t="s">
        <v>611</v>
      </c>
      <c r="ABV335" s="50" t="s">
        <v>611</v>
      </c>
      <c r="ABW335" s="50" t="s">
        <v>611</v>
      </c>
      <c r="ABX335" s="50" t="s">
        <v>611</v>
      </c>
      <c r="ABY335" s="50" t="s">
        <v>611</v>
      </c>
      <c r="ABZ335" s="50" t="s">
        <v>611</v>
      </c>
      <c r="ACA335" s="50" t="s">
        <v>611</v>
      </c>
      <c r="ACB335" s="50" t="s">
        <v>611</v>
      </c>
      <c r="ACC335" s="50" t="s">
        <v>611</v>
      </c>
      <c r="ACD335" s="50" t="s">
        <v>611</v>
      </c>
      <c r="ACE335" s="50" t="s">
        <v>611</v>
      </c>
      <c r="ACF335" s="50" t="s">
        <v>611</v>
      </c>
      <c r="ACG335" s="50" t="s">
        <v>611</v>
      </c>
      <c r="ACH335" s="50" t="s">
        <v>611</v>
      </c>
      <c r="ACI335" s="50" t="s">
        <v>611</v>
      </c>
      <c r="ACJ335" s="50" t="s">
        <v>611</v>
      </c>
      <c r="ACK335" s="50" t="s">
        <v>611</v>
      </c>
      <c r="ACL335" s="50" t="s">
        <v>611</v>
      </c>
      <c r="ACM335" s="50" t="s">
        <v>611</v>
      </c>
      <c r="ACN335" s="50" t="s">
        <v>611</v>
      </c>
      <c r="ACO335" s="50" t="s">
        <v>611</v>
      </c>
      <c r="ACP335" s="50" t="s">
        <v>611</v>
      </c>
      <c r="ACQ335" s="50" t="s">
        <v>611</v>
      </c>
      <c r="ACR335" s="50" t="s">
        <v>611</v>
      </c>
      <c r="ACS335" s="50" t="s">
        <v>611</v>
      </c>
      <c r="ACT335" s="50" t="s">
        <v>611</v>
      </c>
      <c r="ACU335" s="50" t="s">
        <v>611</v>
      </c>
      <c r="ACV335" s="50" t="s">
        <v>611</v>
      </c>
      <c r="ACW335" s="50" t="s">
        <v>611</v>
      </c>
      <c r="ACX335" s="50" t="s">
        <v>611</v>
      </c>
      <c r="ACY335" s="50" t="s">
        <v>611</v>
      </c>
      <c r="ACZ335" s="50" t="s">
        <v>611</v>
      </c>
      <c r="ADA335" s="50" t="s">
        <v>611</v>
      </c>
      <c r="ADB335" s="50" t="s">
        <v>611</v>
      </c>
      <c r="ADC335" s="50" t="s">
        <v>611</v>
      </c>
      <c r="ADD335" s="50" t="s">
        <v>611</v>
      </c>
      <c r="ADE335" s="50" t="s">
        <v>611</v>
      </c>
      <c r="ADF335" s="50" t="s">
        <v>611</v>
      </c>
      <c r="ADG335" s="50" t="s">
        <v>611</v>
      </c>
      <c r="ADH335" s="50" t="s">
        <v>611</v>
      </c>
      <c r="ADI335" s="50" t="s">
        <v>611</v>
      </c>
      <c r="ADJ335" s="50" t="s">
        <v>611</v>
      </c>
      <c r="ADK335" s="50" t="s">
        <v>611</v>
      </c>
      <c r="ADL335" s="50" t="s">
        <v>611</v>
      </c>
      <c r="ADM335" s="50" t="s">
        <v>611</v>
      </c>
      <c r="ADN335" s="50" t="s">
        <v>611</v>
      </c>
      <c r="ADO335" s="50" t="s">
        <v>611</v>
      </c>
      <c r="ADP335" s="50" t="s">
        <v>611</v>
      </c>
      <c r="ADQ335" s="50" t="s">
        <v>611</v>
      </c>
      <c r="ADR335" s="50" t="s">
        <v>611</v>
      </c>
      <c r="ADS335" s="50" t="s">
        <v>611</v>
      </c>
      <c r="ADT335" s="50" t="s">
        <v>611</v>
      </c>
      <c r="ADU335" s="50" t="s">
        <v>611</v>
      </c>
      <c r="ADV335" s="50" t="s">
        <v>611</v>
      </c>
      <c r="ADW335" s="50" t="s">
        <v>611</v>
      </c>
      <c r="ADX335" s="50" t="s">
        <v>611</v>
      </c>
      <c r="ADY335" s="50" t="s">
        <v>611</v>
      </c>
      <c r="ADZ335" s="50" t="s">
        <v>611</v>
      </c>
      <c r="AEA335" s="50" t="s">
        <v>611</v>
      </c>
      <c r="AEB335" s="50" t="s">
        <v>611</v>
      </c>
      <c r="AEC335" s="50" t="s">
        <v>611</v>
      </c>
      <c r="AED335" s="50" t="s">
        <v>611</v>
      </c>
      <c r="AEE335" s="50" t="s">
        <v>611</v>
      </c>
      <c r="AEF335" s="50" t="s">
        <v>611</v>
      </c>
      <c r="AEG335" s="50" t="s">
        <v>611</v>
      </c>
      <c r="AEH335" s="50" t="s">
        <v>611</v>
      </c>
      <c r="AEI335" s="50" t="s">
        <v>611</v>
      </c>
      <c r="AEJ335" s="50" t="s">
        <v>611</v>
      </c>
      <c r="AEK335" s="50" t="s">
        <v>611</v>
      </c>
      <c r="AEL335" s="50" t="s">
        <v>611</v>
      </c>
      <c r="AEM335" s="50" t="s">
        <v>611</v>
      </c>
      <c r="AEN335" s="50" t="s">
        <v>611</v>
      </c>
      <c r="AEO335" s="50" t="s">
        <v>611</v>
      </c>
      <c r="AEP335" s="50" t="s">
        <v>611</v>
      </c>
      <c r="AEQ335" s="50" t="s">
        <v>611</v>
      </c>
      <c r="AER335" s="50" t="s">
        <v>611</v>
      </c>
      <c r="AES335" s="50" t="s">
        <v>611</v>
      </c>
      <c r="AET335" s="50" t="s">
        <v>611</v>
      </c>
      <c r="AEU335" s="50" t="s">
        <v>611</v>
      </c>
      <c r="AEV335" s="50" t="s">
        <v>611</v>
      </c>
      <c r="AEW335" s="50" t="s">
        <v>611</v>
      </c>
      <c r="AEX335" s="50" t="s">
        <v>611</v>
      </c>
      <c r="AEY335" s="50" t="s">
        <v>611</v>
      </c>
      <c r="AEZ335" s="50" t="s">
        <v>611</v>
      </c>
      <c r="AFA335" s="50" t="s">
        <v>611</v>
      </c>
      <c r="AFB335" s="50" t="s">
        <v>611</v>
      </c>
      <c r="AFC335" s="50" t="s">
        <v>611</v>
      </c>
      <c r="AFD335" s="50" t="s">
        <v>611</v>
      </c>
      <c r="AFE335" s="50" t="s">
        <v>611</v>
      </c>
      <c r="AFF335" s="50" t="s">
        <v>611</v>
      </c>
      <c r="AFG335" s="50" t="s">
        <v>611</v>
      </c>
      <c r="AFH335" s="50" t="s">
        <v>611</v>
      </c>
      <c r="AFI335" s="50" t="s">
        <v>611</v>
      </c>
      <c r="AFJ335" s="50" t="s">
        <v>611</v>
      </c>
      <c r="AFK335" s="50" t="s">
        <v>611</v>
      </c>
      <c r="AFL335" s="50" t="s">
        <v>611</v>
      </c>
      <c r="AFM335" s="50" t="s">
        <v>611</v>
      </c>
      <c r="AFN335" s="50" t="s">
        <v>611</v>
      </c>
      <c r="AFO335" s="50" t="s">
        <v>611</v>
      </c>
      <c r="AFP335" s="50" t="s">
        <v>611</v>
      </c>
      <c r="AFQ335" s="50" t="s">
        <v>611</v>
      </c>
      <c r="AFR335" s="50" t="s">
        <v>611</v>
      </c>
      <c r="AFS335" s="50" t="s">
        <v>611</v>
      </c>
      <c r="AFT335" s="50" t="s">
        <v>611</v>
      </c>
      <c r="AFU335" s="50" t="s">
        <v>611</v>
      </c>
      <c r="AFV335" s="50" t="s">
        <v>611</v>
      </c>
      <c r="AFW335" s="50" t="s">
        <v>611</v>
      </c>
      <c r="AFX335" s="50" t="s">
        <v>611</v>
      </c>
      <c r="AFY335" s="50" t="s">
        <v>611</v>
      </c>
      <c r="AFZ335" s="50" t="s">
        <v>611</v>
      </c>
      <c r="AGA335" s="50" t="s">
        <v>611</v>
      </c>
      <c r="AGB335" s="50" t="s">
        <v>611</v>
      </c>
      <c r="AGC335" s="50" t="s">
        <v>611</v>
      </c>
      <c r="AGD335" s="50" t="s">
        <v>611</v>
      </c>
      <c r="AGE335" s="50" t="s">
        <v>611</v>
      </c>
      <c r="AGF335" s="50" t="s">
        <v>611</v>
      </c>
      <c r="AGG335" s="50" t="s">
        <v>611</v>
      </c>
      <c r="AGH335" s="50" t="s">
        <v>611</v>
      </c>
      <c r="AGI335" s="50" t="s">
        <v>611</v>
      </c>
      <c r="AGJ335" s="50" t="s">
        <v>611</v>
      </c>
      <c r="AGK335" s="50" t="s">
        <v>611</v>
      </c>
      <c r="AGL335" s="50" t="s">
        <v>611</v>
      </c>
      <c r="AGM335" s="50" t="s">
        <v>611</v>
      </c>
      <c r="AGN335" s="50" t="s">
        <v>611</v>
      </c>
      <c r="AGO335" s="50" t="s">
        <v>611</v>
      </c>
      <c r="AGP335" s="50" t="s">
        <v>611</v>
      </c>
      <c r="AGQ335" s="50" t="s">
        <v>611</v>
      </c>
      <c r="AGR335" s="50" t="s">
        <v>611</v>
      </c>
      <c r="AGS335" s="50" t="s">
        <v>611</v>
      </c>
      <c r="AGT335" s="50" t="s">
        <v>611</v>
      </c>
      <c r="AGU335" s="50" t="s">
        <v>611</v>
      </c>
      <c r="AGV335" s="50" t="s">
        <v>611</v>
      </c>
      <c r="AGW335" s="50" t="s">
        <v>611</v>
      </c>
      <c r="AGX335" s="50" t="s">
        <v>611</v>
      </c>
      <c r="AGY335" s="50" t="s">
        <v>611</v>
      </c>
      <c r="AGZ335" s="50" t="s">
        <v>611</v>
      </c>
      <c r="AHA335" s="50" t="s">
        <v>611</v>
      </c>
      <c r="AHB335" s="50" t="s">
        <v>611</v>
      </c>
      <c r="AHC335" s="50" t="s">
        <v>611</v>
      </c>
      <c r="AHD335" s="50" t="s">
        <v>611</v>
      </c>
      <c r="AHE335" s="50" t="s">
        <v>611</v>
      </c>
      <c r="AHF335" s="50" t="s">
        <v>611</v>
      </c>
      <c r="AHG335" s="50" t="s">
        <v>611</v>
      </c>
      <c r="AHH335" s="50" t="s">
        <v>611</v>
      </c>
      <c r="AHI335" s="50" t="s">
        <v>611</v>
      </c>
      <c r="AHJ335" s="50" t="s">
        <v>611</v>
      </c>
      <c r="AHK335" s="50" t="s">
        <v>611</v>
      </c>
      <c r="AHL335" s="50" t="s">
        <v>611</v>
      </c>
      <c r="AHM335" s="50" t="s">
        <v>611</v>
      </c>
      <c r="AHN335" s="50" t="s">
        <v>611</v>
      </c>
      <c r="AHO335" s="50" t="s">
        <v>611</v>
      </c>
      <c r="AHP335" s="50" t="s">
        <v>611</v>
      </c>
      <c r="AHQ335" s="50" t="s">
        <v>611</v>
      </c>
      <c r="AHR335" s="50" t="s">
        <v>611</v>
      </c>
      <c r="AHS335" s="50" t="s">
        <v>611</v>
      </c>
      <c r="AHT335" s="50" t="s">
        <v>611</v>
      </c>
      <c r="AHU335" s="50" t="s">
        <v>611</v>
      </c>
      <c r="AHV335" s="50" t="s">
        <v>611</v>
      </c>
      <c r="AHW335" s="50" t="s">
        <v>611</v>
      </c>
      <c r="AHX335" s="50" t="s">
        <v>611</v>
      </c>
      <c r="AHY335" s="50" t="s">
        <v>611</v>
      </c>
      <c r="AHZ335" s="50" t="s">
        <v>611</v>
      </c>
      <c r="AIA335" s="50" t="s">
        <v>611</v>
      </c>
      <c r="AIB335" s="50" t="s">
        <v>611</v>
      </c>
      <c r="AIC335" s="50" t="s">
        <v>611</v>
      </c>
      <c r="AID335" s="50" t="s">
        <v>611</v>
      </c>
      <c r="AIE335" s="50" t="s">
        <v>611</v>
      </c>
      <c r="AIF335" s="50" t="s">
        <v>611</v>
      </c>
      <c r="AIG335" s="50" t="s">
        <v>611</v>
      </c>
      <c r="AIH335" s="50" t="s">
        <v>611</v>
      </c>
      <c r="AII335" s="50" t="s">
        <v>611</v>
      </c>
      <c r="AIJ335" s="50" t="s">
        <v>611</v>
      </c>
      <c r="AIK335" s="50" t="s">
        <v>611</v>
      </c>
      <c r="AIL335" s="50" t="s">
        <v>611</v>
      </c>
      <c r="AIM335" s="50" t="s">
        <v>611</v>
      </c>
      <c r="AIN335" s="50" t="s">
        <v>611</v>
      </c>
      <c r="AIO335" s="50" t="s">
        <v>611</v>
      </c>
      <c r="AIP335" s="50" t="s">
        <v>611</v>
      </c>
      <c r="AIQ335" s="50" t="s">
        <v>611</v>
      </c>
      <c r="AIR335" s="50" t="s">
        <v>611</v>
      </c>
      <c r="AIS335" s="50" t="s">
        <v>611</v>
      </c>
      <c r="AIT335" s="50" t="s">
        <v>611</v>
      </c>
      <c r="AIU335" s="50" t="s">
        <v>611</v>
      </c>
      <c r="AIV335" s="50" t="s">
        <v>611</v>
      </c>
      <c r="AIW335" s="50" t="s">
        <v>611</v>
      </c>
      <c r="AIX335" s="50" t="s">
        <v>611</v>
      </c>
      <c r="AIY335" s="50" t="s">
        <v>611</v>
      </c>
      <c r="AIZ335" s="50" t="s">
        <v>611</v>
      </c>
      <c r="AJA335" s="50" t="s">
        <v>611</v>
      </c>
      <c r="AJB335" s="50" t="s">
        <v>611</v>
      </c>
      <c r="AJC335" s="50" t="s">
        <v>611</v>
      </c>
      <c r="AJD335" s="50" t="s">
        <v>611</v>
      </c>
      <c r="AJE335" s="50" t="s">
        <v>611</v>
      </c>
      <c r="AJF335" s="50" t="s">
        <v>611</v>
      </c>
      <c r="AJG335" s="50" t="s">
        <v>611</v>
      </c>
      <c r="AJH335" s="50" t="s">
        <v>611</v>
      </c>
      <c r="AJI335" s="50" t="s">
        <v>611</v>
      </c>
      <c r="AJJ335" s="50" t="s">
        <v>611</v>
      </c>
      <c r="AJK335" s="50" t="s">
        <v>611</v>
      </c>
      <c r="AJL335" s="50" t="s">
        <v>611</v>
      </c>
      <c r="AJM335" s="50" t="s">
        <v>611</v>
      </c>
      <c r="AJN335" s="50" t="s">
        <v>611</v>
      </c>
      <c r="AJO335" s="50" t="s">
        <v>611</v>
      </c>
      <c r="AJP335" s="50" t="s">
        <v>611</v>
      </c>
      <c r="AJQ335" s="50" t="s">
        <v>611</v>
      </c>
      <c r="AJR335" s="50" t="s">
        <v>611</v>
      </c>
      <c r="AJS335" s="50" t="s">
        <v>611</v>
      </c>
      <c r="AJT335" s="50" t="s">
        <v>611</v>
      </c>
      <c r="AJU335" s="50" t="s">
        <v>611</v>
      </c>
      <c r="AJV335" s="50" t="s">
        <v>611</v>
      </c>
      <c r="AJW335" s="50" t="s">
        <v>611</v>
      </c>
      <c r="AJX335" s="50" t="s">
        <v>611</v>
      </c>
      <c r="AJY335" s="50" t="s">
        <v>611</v>
      </c>
      <c r="AJZ335" s="50" t="s">
        <v>611</v>
      </c>
      <c r="AKA335" s="50" t="s">
        <v>611</v>
      </c>
      <c r="AKB335" s="50" t="s">
        <v>611</v>
      </c>
      <c r="AKC335" s="50" t="s">
        <v>611</v>
      </c>
      <c r="AKD335" s="50" t="s">
        <v>611</v>
      </c>
      <c r="AKE335" s="50" t="s">
        <v>611</v>
      </c>
      <c r="AKF335" s="50" t="s">
        <v>611</v>
      </c>
      <c r="AKG335" s="50" t="s">
        <v>611</v>
      </c>
      <c r="AKH335" s="50" t="s">
        <v>611</v>
      </c>
      <c r="AKI335" s="50" t="s">
        <v>611</v>
      </c>
      <c r="AKJ335" s="50" t="s">
        <v>611</v>
      </c>
      <c r="AKK335" s="50" t="s">
        <v>611</v>
      </c>
      <c r="AKL335" s="50" t="s">
        <v>611</v>
      </c>
      <c r="AKM335" s="50" t="s">
        <v>611</v>
      </c>
      <c r="AKN335" s="50" t="s">
        <v>611</v>
      </c>
      <c r="AKO335" s="50" t="s">
        <v>611</v>
      </c>
      <c r="AKP335" s="50" t="s">
        <v>611</v>
      </c>
      <c r="AKQ335" s="50" t="s">
        <v>611</v>
      </c>
      <c r="AKR335" s="50" t="s">
        <v>611</v>
      </c>
      <c r="AKS335" s="50" t="s">
        <v>611</v>
      </c>
      <c r="AKT335" s="50" t="s">
        <v>611</v>
      </c>
      <c r="AKU335" s="50" t="s">
        <v>611</v>
      </c>
      <c r="AKV335" s="50" t="s">
        <v>611</v>
      </c>
      <c r="AKW335" s="50" t="s">
        <v>611</v>
      </c>
      <c r="AKX335" s="50" t="s">
        <v>611</v>
      </c>
      <c r="AKY335" s="50" t="s">
        <v>611</v>
      </c>
      <c r="AKZ335" s="50" t="s">
        <v>611</v>
      </c>
      <c r="ALA335" s="50" t="s">
        <v>611</v>
      </c>
      <c r="ALB335" s="50" t="s">
        <v>611</v>
      </c>
      <c r="ALC335" s="50" t="s">
        <v>611</v>
      </c>
      <c r="ALD335" s="50" t="s">
        <v>611</v>
      </c>
      <c r="ALE335" s="50" t="s">
        <v>611</v>
      </c>
      <c r="ALF335" s="50" t="s">
        <v>611</v>
      </c>
      <c r="ALG335" s="50" t="s">
        <v>611</v>
      </c>
      <c r="ALH335" s="50" t="s">
        <v>611</v>
      </c>
      <c r="ALI335" s="50" t="s">
        <v>611</v>
      </c>
      <c r="ALJ335" s="50" t="s">
        <v>611</v>
      </c>
      <c r="ALK335" s="50" t="s">
        <v>611</v>
      </c>
      <c r="ALL335" s="50" t="s">
        <v>611</v>
      </c>
      <c r="ALM335" s="50" t="s">
        <v>611</v>
      </c>
      <c r="ALN335" s="50" t="s">
        <v>611</v>
      </c>
      <c r="ALO335" s="50" t="s">
        <v>611</v>
      </c>
      <c r="ALP335" s="50" t="s">
        <v>611</v>
      </c>
      <c r="ALQ335" s="50" t="s">
        <v>611</v>
      </c>
      <c r="ALR335" s="50" t="s">
        <v>611</v>
      </c>
      <c r="ALS335" s="50" t="s">
        <v>611</v>
      </c>
      <c r="ALT335" s="50" t="s">
        <v>611</v>
      </c>
      <c r="ALU335" s="50" t="s">
        <v>611</v>
      </c>
      <c r="ALV335" s="50" t="s">
        <v>611</v>
      </c>
      <c r="ALW335" s="50" t="s">
        <v>611</v>
      </c>
      <c r="ALX335" s="50" t="s">
        <v>611</v>
      </c>
      <c r="ALY335" s="50" t="s">
        <v>611</v>
      </c>
      <c r="ALZ335" s="50" t="s">
        <v>611</v>
      </c>
      <c r="AMA335" s="50" t="s">
        <v>611</v>
      </c>
      <c r="AMB335" s="50" t="s">
        <v>611</v>
      </c>
      <c r="AMC335" s="50" t="s">
        <v>611</v>
      </c>
      <c r="AMD335" s="50" t="s">
        <v>611</v>
      </c>
      <c r="AME335" s="50" t="s">
        <v>611</v>
      </c>
      <c r="AMF335" s="50" t="s">
        <v>611</v>
      </c>
      <c r="AMG335" s="50" t="s">
        <v>611</v>
      </c>
      <c r="AMH335" s="50" t="s">
        <v>611</v>
      </c>
      <c r="AMI335" s="50" t="s">
        <v>611</v>
      </c>
      <c r="AMJ335" s="50" t="s">
        <v>611</v>
      </c>
      <c r="AMK335" s="50" t="s">
        <v>611</v>
      </c>
      <c r="AML335" s="50" t="s">
        <v>611</v>
      </c>
      <c r="AMM335" s="50" t="s">
        <v>611</v>
      </c>
      <c r="AMN335" s="50" t="s">
        <v>611</v>
      </c>
      <c r="AMO335" s="50" t="s">
        <v>611</v>
      </c>
      <c r="AMP335" s="50" t="s">
        <v>611</v>
      </c>
      <c r="AMQ335" s="50" t="s">
        <v>611</v>
      </c>
      <c r="AMR335" s="50" t="s">
        <v>611</v>
      </c>
      <c r="AMS335" s="50" t="s">
        <v>611</v>
      </c>
      <c r="AMT335" s="50" t="s">
        <v>611</v>
      </c>
      <c r="AMU335" s="50" t="s">
        <v>611</v>
      </c>
      <c r="AMV335" s="50" t="s">
        <v>611</v>
      </c>
      <c r="AMW335" s="50" t="s">
        <v>611</v>
      </c>
      <c r="AMX335" s="50" t="s">
        <v>611</v>
      </c>
      <c r="AMY335" s="50" t="s">
        <v>611</v>
      </c>
      <c r="AMZ335" s="50" t="s">
        <v>611</v>
      </c>
      <c r="ANA335" s="50" t="s">
        <v>611</v>
      </c>
      <c r="ANB335" s="50" t="s">
        <v>611</v>
      </c>
      <c r="ANC335" s="50" t="s">
        <v>611</v>
      </c>
      <c r="AND335" s="50" t="s">
        <v>611</v>
      </c>
      <c r="ANE335" s="50" t="s">
        <v>611</v>
      </c>
      <c r="ANF335" s="50" t="s">
        <v>611</v>
      </c>
      <c r="ANG335" s="50" t="s">
        <v>611</v>
      </c>
      <c r="ANH335" s="50" t="s">
        <v>611</v>
      </c>
      <c r="ANI335" s="50" t="s">
        <v>611</v>
      </c>
      <c r="ANJ335" s="50" t="s">
        <v>611</v>
      </c>
      <c r="ANK335" s="50" t="s">
        <v>611</v>
      </c>
      <c r="ANL335" s="50" t="s">
        <v>611</v>
      </c>
      <c r="ANM335" s="50" t="s">
        <v>611</v>
      </c>
      <c r="ANN335" s="50" t="s">
        <v>611</v>
      </c>
      <c r="ANO335" s="50" t="s">
        <v>611</v>
      </c>
      <c r="ANP335" s="50" t="s">
        <v>611</v>
      </c>
      <c r="ANQ335" s="50" t="s">
        <v>611</v>
      </c>
      <c r="ANR335" s="50" t="s">
        <v>611</v>
      </c>
      <c r="ANS335" s="50" t="s">
        <v>611</v>
      </c>
      <c r="ANT335" s="50" t="s">
        <v>611</v>
      </c>
      <c r="ANU335" s="50" t="s">
        <v>611</v>
      </c>
      <c r="ANV335" s="50" t="s">
        <v>611</v>
      </c>
      <c r="ANW335" s="50" t="s">
        <v>611</v>
      </c>
      <c r="ANX335" s="50" t="s">
        <v>611</v>
      </c>
      <c r="ANY335" s="50" t="s">
        <v>611</v>
      </c>
      <c r="ANZ335" s="50" t="s">
        <v>611</v>
      </c>
      <c r="AOA335" s="50" t="s">
        <v>611</v>
      </c>
      <c r="AOB335" s="50" t="s">
        <v>611</v>
      </c>
      <c r="AOC335" s="50" t="s">
        <v>611</v>
      </c>
      <c r="AOD335" s="50" t="s">
        <v>611</v>
      </c>
      <c r="AOE335" s="50" t="s">
        <v>611</v>
      </c>
      <c r="AOF335" s="50" t="s">
        <v>611</v>
      </c>
      <c r="AOG335" s="50" t="s">
        <v>611</v>
      </c>
      <c r="AOH335" s="50" t="s">
        <v>611</v>
      </c>
      <c r="AOI335" s="50" t="s">
        <v>611</v>
      </c>
      <c r="AOJ335" s="50" t="s">
        <v>611</v>
      </c>
      <c r="AOK335" s="50" t="s">
        <v>611</v>
      </c>
      <c r="AOL335" s="50" t="s">
        <v>611</v>
      </c>
      <c r="AOM335" s="50" t="s">
        <v>611</v>
      </c>
      <c r="AON335" s="50" t="s">
        <v>611</v>
      </c>
      <c r="AOO335" s="50" t="s">
        <v>611</v>
      </c>
      <c r="AOP335" s="50" t="s">
        <v>611</v>
      </c>
      <c r="AOQ335" s="50" t="s">
        <v>611</v>
      </c>
      <c r="AOR335" s="50" t="s">
        <v>611</v>
      </c>
      <c r="AOS335" s="50" t="s">
        <v>611</v>
      </c>
      <c r="AOT335" s="50" t="s">
        <v>611</v>
      </c>
      <c r="AOU335" s="50" t="s">
        <v>611</v>
      </c>
      <c r="AOV335" s="50" t="s">
        <v>611</v>
      </c>
      <c r="AOW335" s="50" t="s">
        <v>611</v>
      </c>
      <c r="AOX335" s="50" t="s">
        <v>611</v>
      </c>
      <c r="AOY335" s="50" t="s">
        <v>611</v>
      </c>
      <c r="AOZ335" s="50" t="s">
        <v>611</v>
      </c>
      <c r="APA335" s="50" t="s">
        <v>611</v>
      </c>
      <c r="APB335" s="50" t="s">
        <v>611</v>
      </c>
      <c r="APC335" s="50" t="s">
        <v>611</v>
      </c>
      <c r="APD335" s="50" t="s">
        <v>611</v>
      </c>
      <c r="APE335" s="50" t="s">
        <v>611</v>
      </c>
      <c r="APF335" s="50" t="s">
        <v>611</v>
      </c>
      <c r="APG335" s="50" t="s">
        <v>611</v>
      </c>
      <c r="APH335" s="50" t="s">
        <v>611</v>
      </c>
      <c r="API335" s="50" t="s">
        <v>611</v>
      </c>
      <c r="APJ335" s="50" t="s">
        <v>611</v>
      </c>
      <c r="APK335" s="50" t="s">
        <v>611</v>
      </c>
      <c r="APL335" s="50" t="s">
        <v>611</v>
      </c>
      <c r="APM335" s="50" t="s">
        <v>611</v>
      </c>
      <c r="APN335" s="50" t="s">
        <v>611</v>
      </c>
      <c r="APO335" s="50" t="s">
        <v>611</v>
      </c>
      <c r="APP335" s="50" t="s">
        <v>611</v>
      </c>
      <c r="APQ335" s="50" t="s">
        <v>611</v>
      </c>
      <c r="APR335" s="50" t="s">
        <v>611</v>
      </c>
      <c r="APS335" s="50" t="s">
        <v>611</v>
      </c>
      <c r="APT335" s="50" t="s">
        <v>611</v>
      </c>
      <c r="APU335" s="50" t="s">
        <v>611</v>
      </c>
      <c r="APV335" s="50" t="s">
        <v>611</v>
      </c>
      <c r="APW335" s="50" t="s">
        <v>611</v>
      </c>
      <c r="APX335" s="50" t="s">
        <v>611</v>
      </c>
      <c r="APY335" s="50" t="s">
        <v>611</v>
      </c>
      <c r="APZ335" s="50" t="s">
        <v>611</v>
      </c>
      <c r="AQA335" s="50" t="s">
        <v>611</v>
      </c>
      <c r="AQB335" s="50" t="s">
        <v>611</v>
      </c>
      <c r="AQC335" s="50" t="s">
        <v>611</v>
      </c>
      <c r="AQD335" s="50" t="s">
        <v>611</v>
      </c>
      <c r="AQE335" s="50" t="s">
        <v>611</v>
      </c>
      <c r="AQF335" s="50" t="s">
        <v>611</v>
      </c>
      <c r="AQG335" s="50" t="s">
        <v>611</v>
      </c>
      <c r="AQH335" s="50" t="s">
        <v>611</v>
      </c>
      <c r="AQI335" s="50" t="s">
        <v>611</v>
      </c>
      <c r="AQJ335" s="50" t="s">
        <v>611</v>
      </c>
      <c r="AQK335" s="50" t="s">
        <v>611</v>
      </c>
      <c r="AQL335" s="50" t="s">
        <v>611</v>
      </c>
      <c r="AQM335" s="50" t="s">
        <v>611</v>
      </c>
      <c r="AQN335" s="50" t="s">
        <v>611</v>
      </c>
      <c r="AQO335" s="50" t="s">
        <v>611</v>
      </c>
      <c r="AQP335" s="50" t="s">
        <v>611</v>
      </c>
      <c r="AQQ335" s="50" t="s">
        <v>611</v>
      </c>
      <c r="AQR335" s="50" t="s">
        <v>611</v>
      </c>
      <c r="AQS335" s="50" t="s">
        <v>611</v>
      </c>
      <c r="AQT335" s="50" t="s">
        <v>611</v>
      </c>
      <c r="AQU335" s="50" t="s">
        <v>611</v>
      </c>
      <c r="AQV335" s="50" t="s">
        <v>611</v>
      </c>
      <c r="AQW335" s="50" t="s">
        <v>611</v>
      </c>
      <c r="AQX335" s="50" t="s">
        <v>611</v>
      </c>
      <c r="AQY335" s="50" t="s">
        <v>611</v>
      </c>
      <c r="AQZ335" s="50" t="s">
        <v>611</v>
      </c>
      <c r="ARA335" s="50" t="s">
        <v>611</v>
      </c>
      <c r="ARB335" s="50" t="s">
        <v>611</v>
      </c>
      <c r="ARC335" s="50" t="s">
        <v>611</v>
      </c>
      <c r="ARD335" s="50" t="s">
        <v>611</v>
      </c>
      <c r="ARE335" s="50" t="s">
        <v>611</v>
      </c>
      <c r="ARF335" s="50" t="s">
        <v>611</v>
      </c>
      <c r="ARG335" s="50" t="s">
        <v>611</v>
      </c>
      <c r="ARH335" s="50" t="s">
        <v>611</v>
      </c>
      <c r="ARI335" s="50" t="s">
        <v>611</v>
      </c>
      <c r="ARJ335" s="50" t="s">
        <v>611</v>
      </c>
      <c r="ARK335" s="50" t="s">
        <v>611</v>
      </c>
      <c r="ARL335" s="50" t="s">
        <v>611</v>
      </c>
      <c r="ARM335" s="50" t="s">
        <v>611</v>
      </c>
      <c r="ARN335" s="50" t="s">
        <v>611</v>
      </c>
      <c r="ARO335" s="50" t="s">
        <v>611</v>
      </c>
      <c r="ARP335" s="50" t="s">
        <v>611</v>
      </c>
      <c r="ARQ335" s="50" t="s">
        <v>611</v>
      </c>
      <c r="ARR335" s="50" t="s">
        <v>611</v>
      </c>
      <c r="ARS335" s="50" t="s">
        <v>611</v>
      </c>
      <c r="ART335" s="50" t="s">
        <v>611</v>
      </c>
      <c r="ARU335" s="50" t="s">
        <v>611</v>
      </c>
      <c r="ARV335" s="50" t="s">
        <v>611</v>
      </c>
      <c r="ARW335" s="50" t="s">
        <v>611</v>
      </c>
      <c r="ARX335" s="50" t="s">
        <v>611</v>
      </c>
      <c r="ARY335" s="50" t="s">
        <v>611</v>
      </c>
      <c r="ARZ335" s="50" t="s">
        <v>611</v>
      </c>
      <c r="ASA335" s="50" t="s">
        <v>611</v>
      </c>
      <c r="ASB335" s="50" t="s">
        <v>611</v>
      </c>
      <c r="ASC335" s="50" t="s">
        <v>611</v>
      </c>
      <c r="ASD335" s="50" t="s">
        <v>611</v>
      </c>
      <c r="ASE335" s="50" t="s">
        <v>611</v>
      </c>
      <c r="ASF335" s="50" t="s">
        <v>611</v>
      </c>
      <c r="ASG335" s="50" t="s">
        <v>611</v>
      </c>
      <c r="ASH335" s="50" t="s">
        <v>611</v>
      </c>
      <c r="ASI335" s="50" t="s">
        <v>611</v>
      </c>
      <c r="ASJ335" s="50" t="s">
        <v>611</v>
      </c>
      <c r="ASK335" s="50" t="s">
        <v>611</v>
      </c>
      <c r="ASL335" s="50" t="s">
        <v>611</v>
      </c>
      <c r="ASM335" s="50" t="s">
        <v>611</v>
      </c>
      <c r="ASN335" s="50" t="s">
        <v>611</v>
      </c>
      <c r="ASO335" s="50" t="s">
        <v>611</v>
      </c>
      <c r="ASP335" s="50" t="s">
        <v>611</v>
      </c>
      <c r="ASQ335" s="50" t="s">
        <v>611</v>
      </c>
      <c r="ASR335" s="50" t="s">
        <v>611</v>
      </c>
      <c r="ASS335" s="50" t="s">
        <v>611</v>
      </c>
      <c r="AST335" s="50" t="s">
        <v>611</v>
      </c>
      <c r="ASU335" s="50" t="s">
        <v>611</v>
      </c>
      <c r="ASV335" s="50" t="s">
        <v>611</v>
      </c>
      <c r="ASW335" s="50" t="s">
        <v>611</v>
      </c>
      <c r="ASX335" s="50" t="s">
        <v>611</v>
      </c>
      <c r="ASY335" s="50" t="s">
        <v>611</v>
      </c>
      <c r="ASZ335" s="50" t="s">
        <v>611</v>
      </c>
      <c r="ATA335" s="50" t="s">
        <v>611</v>
      </c>
      <c r="ATB335" s="50" t="s">
        <v>611</v>
      </c>
      <c r="ATC335" s="50" t="s">
        <v>611</v>
      </c>
      <c r="ATD335" s="50" t="s">
        <v>611</v>
      </c>
      <c r="ATE335" s="50" t="s">
        <v>611</v>
      </c>
      <c r="ATF335" s="50" t="s">
        <v>611</v>
      </c>
      <c r="ATG335" s="50" t="s">
        <v>611</v>
      </c>
      <c r="ATH335" s="50" t="s">
        <v>611</v>
      </c>
      <c r="ATI335" s="50" t="s">
        <v>611</v>
      </c>
      <c r="ATJ335" s="50" t="s">
        <v>611</v>
      </c>
      <c r="ATK335" s="50" t="s">
        <v>611</v>
      </c>
      <c r="ATL335" s="50" t="s">
        <v>611</v>
      </c>
      <c r="ATM335" s="50" t="s">
        <v>611</v>
      </c>
      <c r="ATN335" s="50" t="s">
        <v>611</v>
      </c>
      <c r="ATO335" s="50" t="s">
        <v>611</v>
      </c>
      <c r="ATP335" s="50" t="s">
        <v>611</v>
      </c>
      <c r="ATQ335" s="50" t="s">
        <v>611</v>
      </c>
      <c r="ATR335" s="50" t="s">
        <v>611</v>
      </c>
      <c r="ATS335" s="50" t="s">
        <v>611</v>
      </c>
      <c r="ATT335" s="50" t="s">
        <v>611</v>
      </c>
      <c r="ATU335" s="50" t="s">
        <v>611</v>
      </c>
      <c r="ATV335" s="50" t="s">
        <v>611</v>
      </c>
      <c r="ATW335" s="50" t="s">
        <v>611</v>
      </c>
      <c r="ATX335" s="50" t="s">
        <v>611</v>
      </c>
      <c r="ATY335" s="50" t="s">
        <v>611</v>
      </c>
      <c r="ATZ335" s="50" t="s">
        <v>611</v>
      </c>
      <c r="AUA335" s="50" t="s">
        <v>611</v>
      </c>
      <c r="AUB335" s="50" t="s">
        <v>611</v>
      </c>
      <c r="AUC335" s="50" t="s">
        <v>611</v>
      </c>
      <c r="AUD335" s="50" t="s">
        <v>611</v>
      </c>
      <c r="AUE335" s="50" t="s">
        <v>611</v>
      </c>
      <c r="AUF335" s="50" t="s">
        <v>611</v>
      </c>
      <c r="AUG335" s="50" t="s">
        <v>611</v>
      </c>
      <c r="AUH335" s="50" t="s">
        <v>611</v>
      </c>
      <c r="AUI335" s="50" t="s">
        <v>611</v>
      </c>
      <c r="AUJ335" s="50" t="s">
        <v>611</v>
      </c>
      <c r="AUK335" s="50" t="s">
        <v>611</v>
      </c>
      <c r="AUL335" s="50" t="s">
        <v>611</v>
      </c>
      <c r="AUM335" s="50" t="s">
        <v>611</v>
      </c>
      <c r="AUN335" s="50" t="s">
        <v>611</v>
      </c>
      <c r="AUO335" s="50" t="s">
        <v>611</v>
      </c>
      <c r="AUP335" s="50" t="s">
        <v>611</v>
      </c>
      <c r="AUQ335" s="50" t="s">
        <v>611</v>
      </c>
      <c r="AUR335" s="50" t="s">
        <v>611</v>
      </c>
      <c r="AUS335" s="50" t="s">
        <v>611</v>
      </c>
      <c r="AUT335" s="50" t="s">
        <v>611</v>
      </c>
      <c r="AUU335" s="50" t="s">
        <v>611</v>
      </c>
      <c r="AUV335" s="50" t="s">
        <v>611</v>
      </c>
      <c r="AUW335" s="50" t="s">
        <v>611</v>
      </c>
      <c r="AUX335" s="50" t="s">
        <v>611</v>
      </c>
      <c r="AUY335" s="50" t="s">
        <v>611</v>
      </c>
      <c r="AUZ335" s="50" t="s">
        <v>611</v>
      </c>
      <c r="AVA335" s="50" t="s">
        <v>611</v>
      </c>
      <c r="AVB335" s="50" t="s">
        <v>611</v>
      </c>
      <c r="AVC335" s="50" t="s">
        <v>611</v>
      </c>
      <c r="AVD335" s="50" t="s">
        <v>611</v>
      </c>
      <c r="AVE335" s="50" t="s">
        <v>611</v>
      </c>
      <c r="AVF335" s="50" t="s">
        <v>611</v>
      </c>
      <c r="AVG335" s="50" t="s">
        <v>611</v>
      </c>
      <c r="AVH335" s="50" t="s">
        <v>611</v>
      </c>
      <c r="AVI335" s="50" t="s">
        <v>611</v>
      </c>
      <c r="AVJ335" s="50" t="s">
        <v>611</v>
      </c>
      <c r="AVK335" s="50" t="s">
        <v>611</v>
      </c>
      <c r="AVL335" s="50" t="s">
        <v>611</v>
      </c>
      <c r="AVM335" s="50" t="s">
        <v>611</v>
      </c>
      <c r="AVN335" s="50" t="s">
        <v>611</v>
      </c>
      <c r="AVO335" s="50" t="s">
        <v>611</v>
      </c>
      <c r="AVP335" s="50" t="s">
        <v>611</v>
      </c>
      <c r="AVQ335" s="50" t="s">
        <v>611</v>
      </c>
      <c r="AVR335" s="50" t="s">
        <v>611</v>
      </c>
      <c r="AVS335" s="50" t="s">
        <v>611</v>
      </c>
      <c r="AVT335" s="50" t="s">
        <v>611</v>
      </c>
      <c r="AVU335" s="50" t="s">
        <v>611</v>
      </c>
      <c r="AVV335" s="50" t="s">
        <v>611</v>
      </c>
      <c r="AVW335" s="50" t="s">
        <v>611</v>
      </c>
      <c r="AVX335" s="50" t="s">
        <v>611</v>
      </c>
      <c r="AVY335" s="50" t="s">
        <v>611</v>
      </c>
      <c r="AVZ335" s="50" t="s">
        <v>611</v>
      </c>
      <c r="AWA335" s="50" t="s">
        <v>611</v>
      </c>
      <c r="AWB335" s="50" t="s">
        <v>611</v>
      </c>
      <c r="AWC335" s="50" t="s">
        <v>611</v>
      </c>
      <c r="AWD335" s="50" t="s">
        <v>611</v>
      </c>
      <c r="AWE335" s="50" t="s">
        <v>611</v>
      </c>
      <c r="AWF335" s="50" t="s">
        <v>611</v>
      </c>
      <c r="AWG335" s="50" t="s">
        <v>611</v>
      </c>
      <c r="AWH335" s="50" t="s">
        <v>611</v>
      </c>
      <c r="AWI335" s="50" t="s">
        <v>611</v>
      </c>
      <c r="AWJ335" s="50" t="s">
        <v>611</v>
      </c>
      <c r="AWK335" s="50" t="s">
        <v>611</v>
      </c>
      <c r="AWL335" s="50" t="s">
        <v>611</v>
      </c>
      <c r="AWM335" s="50" t="s">
        <v>611</v>
      </c>
      <c r="AWN335" s="50" t="s">
        <v>611</v>
      </c>
      <c r="AWO335" s="50" t="s">
        <v>611</v>
      </c>
      <c r="AWP335" s="50" t="s">
        <v>611</v>
      </c>
      <c r="AWQ335" s="50" t="s">
        <v>611</v>
      </c>
      <c r="AWR335" s="50" t="s">
        <v>611</v>
      </c>
      <c r="AWS335" s="50" t="s">
        <v>611</v>
      </c>
      <c r="AWT335" s="50" t="s">
        <v>611</v>
      </c>
      <c r="AWU335" s="50" t="s">
        <v>611</v>
      </c>
      <c r="AWV335" s="50" t="s">
        <v>611</v>
      </c>
      <c r="AWW335" s="50" t="s">
        <v>611</v>
      </c>
      <c r="AWX335" s="50" t="s">
        <v>611</v>
      </c>
      <c r="AWY335" s="50" t="s">
        <v>611</v>
      </c>
      <c r="AWZ335" s="50" t="s">
        <v>611</v>
      </c>
      <c r="AXA335" s="50" t="s">
        <v>611</v>
      </c>
      <c r="AXB335" s="50" t="s">
        <v>611</v>
      </c>
      <c r="AXC335" s="50" t="s">
        <v>611</v>
      </c>
      <c r="AXD335" s="50" t="s">
        <v>611</v>
      </c>
      <c r="AXE335" s="50" t="s">
        <v>611</v>
      </c>
      <c r="AXF335" s="50" t="s">
        <v>611</v>
      </c>
      <c r="AXG335" s="50" t="s">
        <v>611</v>
      </c>
      <c r="AXH335" s="50" t="s">
        <v>611</v>
      </c>
      <c r="AXI335" s="50" t="s">
        <v>611</v>
      </c>
      <c r="AXJ335" s="50" t="s">
        <v>611</v>
      </c>
      <c r="AXK335" s="50" t="s">
        <v>611</v>
      </c>
      <c r="AXL335" s="50" t="s">
        <v>611</v>
      </c>
      <c r="AXM335" s="50" t="s">
        <v>611</v>
      </c>
      <c r="AXN335" s="50" t="s">
        <v>611</v>
      </c>
      <c r="AXO335" s="50" t="s">
        <v>611</v>
      </c>
      <c r="AXP335" s="50" t="s">
        <v>611</v>
      </c>
      <c r="AXQ335" s="50" t="s">
        <v>611</v>
      </c>
      <c r="AXR335" s="50" t="s">
        <v>611</v>
      </c>
      <c r="AXS335" s="50" t="s">
        <v>611</v>
      </c>
      <c r="AXT335" s="50" t="s">
        <v>611</v>
      </c>
      <c r="AXU335" s="50" t="s">
        <v>611</v>
      </c>
      <c r="AXV335" s="50" t="s">
        <v>611</v>
      </c>
      <c r="AXW335" s="50" t="s">
        <v>611</v>
      </c>
      <c r="AXX335" s="50" t="s">
        <v>611</v>
      </c>
      <c r="AXY335" s="50" t="s">
        <v>611</v>
      </c>
      <c r="AXZ335" s="50" t="s">
        <v>611</v>
      </c>
      <c r="AYA335" s="50" t="s">
        <v>611</v>
      </c>
      <c r="AYB335" s="50" t="s">
        <v>611</v>
      </c>
      <c r="AYC335" s="50" t="s">
        <v>611</v>
      </c>
      <c r="AYD335" s="50" t="s">
        <v>611</v>
      </c>
      <c r="AYE335" s="50" t="s">
        <v>611</v>
      </c>
      <c r="AYF335" s="50" t="s">
        <v>611</v>
      </c>
      <c r="AYG335" s="50" t="s">
        <v>611</v>
      </c>
      <c r="AYH335" s="50" t="s">
        <v>611</v>
      </c>
      <c r="AYI335" s="50" t="s">
        <v>611</v>
      </c>
      <c r="AYJ335" s="50" t="s">
        <v>611</v>
      </c>
      <c r="AYK335" s="50" t="s">
        <v>611</v>
      </c>
      <c r="AYL335" s="50" t="s">
        <v>611</v>
      </c>
      <c r="AYM335" s="50" t="s">
        <v>611</v>
      </c>
      <c r="AYN335" s="50" t="s">
        <v>611</v>
      </c>
      <c r="AYO335" s="50" t="s">
        <v>611</v>
      </c>
      <c r="AYP335" s="50" t="s">
        <v>611</v>
      </c>
      <c r="AYQ335" s="50" t="s">
        <v>611</v>
      </c>
      <c r="AYR335" s="50" t="s">
        <v>611</v>
      </c>
      <c r="AYS335" s="50" t="s">
        <v>611</v>
      </c>
      <c r="AYT335" s="50" t="s">
        <v>611</v>
      </c>
      <c r="AYU335" s="50" t="s">
        <v>611</v>
      </c>
      <c r="AYV335" s="50" t="s">
        <v>611</v>
      </c>
      <c r="AYW335" s="50" t="s">
        <v>611</v>
      </c>
      <c r="AYX335" s="50" t="s">
        <v>611</v>
      </c>
      <c r="AYY335" s="50" t="s">
        <v>611</v>
      </c>
      <c r="AYZ335" s="50" t="s">
        <v>611</v>
      </c>
      <c r="AZA335" s="50" t="s">
        <v>611</v>
      </c>
      <c r="AZB335" s="50" t="s">
        <v>611</v>
      </c>
      <c r="AZC335" s="50" t="s">
        <v>611</v>
      </c>
      <c r="AZD335" s="50" t="s">
        <v>611</v>
      </c>
      <c r="AZE335" s="50" t="s">
        <v>611</v>
      </c>
      <c r="AZF335" s="50" t="s">
        <v>611</v>
      </c>
      <c r="AZG335" s="50" t="s">
        <v>611</v>
      </c>
      <c r="AZH335" s="50" t="s">
        <v>611</v>
      </c>
      <c r="AZI335" s="50" t="s">
        <v>611</v>
      </c>
      <c r="AZJ335" s="50" t="s">
        <v>611</v>
      </c>
      <c r="AZK335" s="50" t="s">
        <v>611</v>
      </c>
      <c r="AZL335" s="50" t="s">
        <v>611</v>
      </c>
      <c r="AZM335" s="50" t="s">
        <v>611</v>
      </c>
      <c r="AZN335" s="50" t="s">
        <v>611</v>
      </c>
      <c r="AZO335" s="50" t="s">
        <v>611</v>
      </c>
      <c r="AZP335" s="50" t="s">
        <v>611</v>
      </c>
      <c r="AZQ335" s="50" t="s">
        <v>611</v>
      </c>
      <c r="AZR335" s="50" t="s">
        <v>611</v>
      </c>
      <c r="AZS335" s="50" t="s">
        <v>611</v>
      </c>
      <c r="AZT335" s="50" t="s">
        <v>611</v>
      </c>
      <c r="AZU335" s="50" t="s">
        <v>611</v>
      </c>
      <c r="AZV335" s="50" t="s">
        <v>611</v>
      </c>
      <c r="AZW335" s="50" t="s">
        <v>611</v>
      </c>
      <c r="AZX335" s="50" t="s">
        <v>611</v>
      </c>
      <c r="AZY335" s="50" t="s">
        <v>611</v>
      </c>
      <c r="AZZ335" s="50" t="s">
        <v>611</v>
      </c>
      <c r="BAA335" s="50" t="s">
        <v>611</v>
      </c>
      <c r="BAB335" s="50" t="s">
        <v>611</v>
      </c>
      <c r="BAC335" s="50" t="s">
        <v>611</v>
      </c>
      <c r="BAD335" s="50" t="s">
        <v>611</v>
      </c>
      <c r="BAE335" s="50" t="s">
        <v>611</v>
      </c>
      <c r="BAF335" s="50" t="s">
        <v>611</v>
      </c>
      <c r="BAG335" s="50" t="s">
        <v>611</v>
      </c>
      <c r="BAH335" s="50" t="s">
        <v>611</v>
      </c>
      <c r="BAI335" s="50" t="s">
        <v>611</v>
      </c>
      <c r="BAJ335" s="50" t="s">
        <v>611</v>
      </c>
      <c r="BAK335" s="50" t="s">
        <v>611</v>
      </c>
      <c r="BAL335" s="50" t="s">
        <v>611</v>
      </c>
      <c r="BAM335" s="50" t="s">
        <v>611</v>
      </c>
      <c r="BAN335" s="50" t="s">
        <v>611</v>
      </c>
      <c r="BAO335" s="50" t="s">
        <v>611</v>
      </c>
      <c r="BAP335" s="50" t="s">
        <v>611</v>
      </c>
      <c r="BAQ335" s="50" t="s">
        <v>611</v>
      </c>
      <c r="BAR335" s="50" t="s">
        <v>611</v>
      </c>
      <c r="BAS335" s="50" t="s">
        <v>611</v>
      </c>
      <c r="BAT335" s="50" t="s">
        <v>611</v>
      </c>
      <c r="BAU335" s="50" t="s">
        <v>611</v>
      </c>
      <c r="BAV335" s="50" t="s">
        <v>611</v>
      </c>
      <c r="BAW335" s="50" t="s">
        <v>611</v>
      </c>
      <c r="BAX335" s="50" t="s">
        <v>611</v>
      </c>
      <c r="BAY335" s="50" t="s">
        <v>611</v>
      </c>
      <c r="BAZ335" s="50" t="s">
        <v>611</v>
      </c>
      <c r="BBA335" s="50" t="s">
        <v>611</v>
      </c>
      <c r="BBB335" s="50" t="s">
        <v>611</v>
      </c>
      <c r="BBC335" s="50" t="s">
        <v>611</v>
      </c>
      <c r="BBD335" s="50" t="s">
        <v>611</v>
      </c>
      <c r="BBE335" s="50" t="s">
        <v>611</v>
      </c>
      <c r="BBF335" s="50" t="s">
        <v>611</v>
      </c>
      <c r="BBG335" s="50" t="s">
        <v>611</v>
      </c>
      <c r="BBH335" s="50" t="s">
        <v>611</v>
      </c>
      <c r="BBI335" s="50" t="s">
        <v>611</v>
      </c>
      <c r="BBJ335" s="50" t="s">
        <v>611</v>
      </c>
      <c r="BBK335" s="50" t="s">
        <v>611</v>
      </c>
      <c r="BBL335" s="50" t="s">
        <v>611</v>
      </c>
      <c r="BBM335" s="50" t="s">
        <v>611</v>
      </c>
      <c r="BBN335" s="50" t="s">
        <v>611</v>
      </c>
      <c r="BBO335" s="50" t="s">
        <v>611</v>
      </c>
      <c r="BBP335" s="50" t="s">
        <v>611</v>
      </c>
      <c r="BBQ335" s="50" t="s">
        <v>611</v>
      </c>
      <c r="BBR335" s="50" t="s">
        <v>611</v>
      </c>
      <c r="BBS335" s="50" t="s">
        <v>611</v>
      </c>
      <c r="BBT335" s="50" t="s">
        <v>611</v>
      </c>
      <c r="BBU335" s="50" t="s">
        <v>611</v>
      </c>
      <c r="BBV335" s="50" t="s">
        <v>611</v>
      </c>
      <c r="BBW335" s="50" t="s">
        <v>611</v>
      </c>
      <c r="BBX335" s="50" t="s">
        <v>611</v>
      </c>
      <c r="BBY335" s="50" t="s">
        <v>611</v>
      </c>
      <c r="BBZ335" s="50" t="s">
        <v>611</v>
      </c>
      <c r="BCA335" s="50" t="s">
        <v>611</v>
      </c>
      <c r="BCB335" s="50" t="s">
        <v>611</v>
      </c>
      <c r="BCC335" s="50" t="s">
        <v>611</v>
      </c>
      <c r="BCD335" s="50" t="s">
        <v>611</v>
      </c>
      <c r="BCE335" s="50" t="s">
        <v>611</v>
      </c>
      <c r="BCF335" s="50" t="s">
        <v>611</v>
      </c>
      <c r="BCG335" s="50" t="s">
        <v>611</v>
      </c>
      <c r="BCH335" s="50" t="s">
        <v>611</v>
      </c>
      <c r="BCI335" s="50" t="s">
        <v>611</v>
      </c>
      <c r="BCJ335" s="50" t="s">
        <v>611</v>
      </c>
      <c r="BCK335" s="50" t="s">
        <v>611</v>
      </c>
      <c r="BCL335" s="50" t="s">
        <v>611</v>
      </c>
      <c r="BCM335" s="50" t="s">
        <v>611</v>
      </c>
      <c r="BCN335" s="50" t="s">
        <v>611</v>
      </c>
      <c r="BCO335" s="50" t="s">
        <v>611</v>
      </c>
      <c r="BCP335" s="50" t="s">
        <v>611</v>
      </c>
      <c r="BCQ335" s="50" t="s">
        <v>611</v>
      </c>
      <c r="BCR335" s="50" t="s">
        <v>611</v>
      </c>
      <c r="BCS335" s="50" t="s">
        <v>611</v>
      </c>
      <c r="BCT335" s="50" t="s">
        <v>611</v>
      </c>
      <c r="BCU335" s="50" t="s">
        <v>611</v>
      </c>
      <c r="BCV335" s="50" t="s">
        <v>611</v>
      </c>
      <c r="BCW335" s="50" t="s">
        <v>611</v>
      </c>
      <c r="BCX335" s="50" t="s">
        <v>611</v>
      </c>
      <c r="BCY335" s="50" t="s">
        <v>611</v>
      </c>
      <c r="BCZ335" s="50" t="s">
        <v>611</v>
      </c>
      <c r="BDA335" s="50" t="s">
        <v>611</v>
      </c>
      <c r="BDB335" s="50" t="s">
        <v>611</v>
      </c>
      <c r="BDC335" s="50" t="s">
        <v>611</v>
      </c>
      <c r="BDD335" s="50" t="s">
        <v>611</v>
      </c>
      <c r="BDE335" s="50" t="s">
        <v>611</v>
      </c>
      <c r="BDF335" s="50" t="s">
        <v>611</v>
      </c>
      <c r="BDG335" s="50" t="s">
        <v>611</v>
      </c>
      <c r="BDH335" s="50" t="s">
        <v>611</v>
      </c>
      <c r="BDI335" s="50" t="s">
        <v>611</v>
      </c>
      <c r="BDJ335" s="50" t="s">
        <v>611</v>
      </c>
      <c r="BDK335" s="50" t="s">
        <v>611</v>
      </c>
      <c r="BDL335" s="50" t="s">
        <v>611</v>
      </c>
      <c r="BDM335" s="50" t="s">
        <v>611</v>
      </c>
      <c r="BDN335" s="50" t="s">
        <v>611</v>
      </c>
      <c r="BDO335" s="50" t="s">
        <v>611</v>
      </c>
      <c r="BDP335" s="50" t="s">
        <v>611</v>
      </c>
      <c r="BDQ335" s="50" t="s">
        <v>611</v>
      </c>
      <c r="BDR335" s="50" t="s">
        <v>611</v>
      </c>
      <c r="BDS335" s="50" t="s">
        <v>611</v>
      </c>
      <c r="BDT335" s="50" t="s">
        <v>611</v>
      </c>
      <c r="BDU335" s="50" t="s">
        <v>611</v>
      </c>
      <c r="BDV335" s="50" t="s">
        <v>611</v>
      </c>
      <c r="BDW335" s="50" t="s">
        <v>611</v>
      </c>
      <c r="BDX335" s="50" t="s">
        <v>611</v>
      </c>
      <c r="BDY335" s="50" t="s">
        <v>611</v>
      </c>
      <c r="BDZ335" s="50" t="s">
        <v>611</v>
      </c>
      <c r="BEA335" s="50" t="s">
        <v>611</v>
      </c>
      <c r="BEB335" s="50" t="s">
        <v>611</v>
      </c>
      <c r="BEC335" s="50" t="s">
        <v>611</v>
      </c>
      <c r="BED335" s="50" t="s">
        <v>611</v>
      </c>
      <c r="BEE335" s="50" t="s">
        <v>611</v>
      </c>
      <c r="BEF335" s="50" t="s">
        <v>611</v>
      </c>
      <c r="BEG335" s="50" t="s">
        <v>611</v>
      </c>
      <c r="BEH335" s="50" t="s">
        <v>611</v>
      </c>
      <c r="BEI335" s="50" t="s">
        <v>611</v>
      </c>
      <c r="BEJ335" s="50" t="s">
        <v>611</v>
      </c>
      <c r="BEK335" s="50" t="s">
        <v>611</v>
      </c>
      <c r="BEL335" s="50" t="s">
        <v>611</v>
      </c>
      <c r="BEM335" s="50" t="s">
        <v>611</v>
      </c>
      <c r="BEN335" s="50" t="s">
        <v>611</v>
      </c>
      <c r="BEO335" s="50" t="s">
        <v>611</v>
      </c>
      <c r="BEP335" s="50" t="s">
        <v>611</v>
      </c>
      <c r="BEQ335" s="50" t="s">
        <v>611</v>
      </c>
      <c r="BER335" s="50" t="s">
        <v>611</v>
      </c>
      <c r="BES335" s="50" t="s">
        <v>611</v>
      </c>
      <c r="BET335" s="50" t="s">
        <v>611</v>
      </c>
      <c r="BEU335" s="50" t="s">
        <v>611</v>
      </c>
      <c r="BEV335" s="50" t="s">
        <v>611</v>
      </c>
      <c r="BEW335" s="50" t="s">
        <v>611</v>
      </c>
      <c r="BEX335" s="50" t="s">
        <v>611</v>
      </c>
      <c r="BEY335" s="50" t="s">
        <v>611</v>
      </c>
      <c r="BEZ335" s="50" t="s">
        <v>611</v>
      </c>
      <c r="BFA335" s="50" t="s">
        <v>611</v>
      </c>
      <c r="BFB335" s="50" t="s">
        <v>611</v>
      </c>
      <c r="BFC335" s="50" t="s">
        <v>611</v>
      </c>
      <c r="BFD335" s="50" t="s">
        <v>611</v>
      </c>
      <c r="BFE335" s="50" t="s">
        <v>611</v>
      </c>
      <c r="BFF335" s="50" t="s">
        <v>611</v>
      </c>
      <c r="BFG335" s="50" t="s">
        <v>611</v>
      </c>
      <c r="BFH335" s="50" t="s">
        <v>611</v>
      </c>
      <c r="BFI335" s="50" t="s">
        <v>611</v>
      </c>
      <c r="BFJ335" s="50" t="s">
        <v>611</v>
      </c>
      <c r="BFK335" s="50" t="s">
        <v>611</v>
      </c>
      <c r="BFL335" s="50" t="s">
        <v>611</v>
      </c>
      <c r="BFM335" s="50" t="s">
        <v>611</v>
      </c>
      <c r="BFN335" s="50" t="s">
        <v>611</v>
      </c>
      <c r="BFO335" s="50" t="s">
        <v>611</v>
      </c>
      <c r="BFP335" s="50" t="s">
        <v>611</v>
      </c>
      <c r="BFQ335" s="50" t="s">
        <v>611</v>
      </c>
      <c r="BFR335" s="50" t="s">
        <v>611</v>
      </c>
      <c r="BFS335" s="50" t="s">
        <v>611</v>
      </c>
      <c r="BFT335" s="50" t="s">
        <v>611</v>
      </c>
      <c r="BFU335" s="50" t="s">
        <v>611</v>
      </c>
      <c r="BFV335" s="50" t="s">
        <v>611</v>
      </c>
      <c r="BFW335" s="50" t="s">
        <v>611</v>
      </c>
      <c r="BFX335" s="50" t="s">
        <v>611</v>
      </c>
      <c r="BFY335" s="50" t="s">
        <v>611</v>
      </c>
      <c r="BFZ335" s="50" t="s">
        <v>611</v>
      </c>
      <c r="BGA335" s="50" t="s">
        <v>611</v>
      </c>
      <c r="BGB335" s="50" t="s">
        <v>611</v>
      </c>
      <c r="BGC335" s="50" t="s">
        <v>611</v>
      </c>
      <c r="BGD335" s="50" t="s">
        <v>611</v>
      </c>
      <c r="BGE335" s="50" t="s">
        <v>611</v>
      </c>
      <c r="BGF335" s="50" t="s">
        <v>611</v>
      </c>
      <c r="BGG335" s="50" t="s">
        <v>611</v>
      </c>
      <c r="BGH335" s="50" t="s">
        <v>611</v>
      </c>
      <c r="BGI335" s="50" t="s">
        <v>611</v>
      </c>
      <c r="BGJ335" s="50" t="s">
        <v>611</v>
      </c>
      <c r="BGK335" s="50" t="s">
        <v>611</v>
      </c>
      <c r="BGL335" s="50" t="s">
        <v>611</v>
      </c>
      <c r="BGM335" s="50" t="s">
        <v>611</v>
      </c>
      <c r="BGN335" s="50" t="s">
        <v>611</v>
      </c>
      <c r="BGO335" s="50" t="s">
        <v>611</v>
      </c>
      <c r="BGP335" s="50" t="s">
        <v>611</v>
      </c>
      <c r="BGQ335" s="50" t="s">
        <v>611</v>
      </c>
      <c r="BGR335" s="50" t="s">
        <v>611</v>
      </c>
      <c r="BGS335" s="50" t="s">
        <v>611</v>
      </c>
      <c r="BGT335" s="50" t="s">
        <v>611</v>
      </c>
      <c r="BGU335" s="50" t="s">
        <v>611</v>
      </c>
      <c r="BGV335" s="50" t="s">
        <v>611</v>
      </c>
      <c r="BGW335" s="50" t="s">
        <v>611</v>
      </c>
      <c r="BGX335" s="50" t="s">
        <v>611</v>
      </c>
      <c r="BGY335" s="50" t="s">
        <v>611</v>
      </c>
      <c r="BGZ335" s="50" t="s">
        <v>611</v>
      </c>
      <c r="BHA335" s="50" t="s">
        <v>611</v>
      </c>
      <c r="BHB335" s="50" t="s">
        <v>611</v>
      </c>
      <c r="BHC335" s="50" t="s">
        <v>611</v>
      </c>
      <c r="BHD335" s="50" t="s">
        <v>611</v>
      </c>
      <c r="BHE335" s="50" t="s">
        <v>611</v>
      </c>
      <c r="BHF335" s="50" t="s">
        <v>611</v>
      </c>
      <c r="BHG335" s="50" t="s">
        <v>611</v>
      </c>
      <c r="BHH335" s="50" t="s">
        <v>611</v>
      </c>
      <c r="BHI335" s="50" t="s">
        <v>611</v>
      </c>
      <c r="BHJ335" s="50" t="s">
        <v>611</v>
      </c>
      <c r="BHK335" s="50" t="s">
        <v>611</v>
      </c>
      <c r="BHL335" s="50" t="s">
        <v>611</v>
      </c>
      <c r="BHM335" s="50" t="s">
        <v>611</v>
      </c>
      <c r="BHN335" s="50" t="s">
        <v>611</v>
      </c>
      <c r="BHO335" s="50" t="s">
        <v>611</v>
      </c>
      <c r="BHP335" s="50" t="s">
        <v>611</v>
      </c>
      <c r="BHQ335" s="50" t="s">
        <v>611</v>
      </c>
      <c r="BHR335" s="50" t="s">
        <v>611</v>
      </c>
      <c r="BHS335" s="50" t="s">
        <v>611</v>
      </c>
      <c r="BHT335" s="50" t="s">
        <v>611</v>
      </c>
      <c r="BHU335" s="50" t="s">
        <v>611</v>
      </c>
      <c r="BHV335" s="50" t="s">
        <v>611</v>
      </c>
      <c r="BHW335" s="50" t="s">
        <v>611</v>
      </c>
      <c r="BHX335" s="50" t="s">
        <v>611</v>
      </c>
      <c r="BHY335" s="50" t="s">
        <v>611</v>
      </c>
      <c r="BHZ335" s="50" t="s">
        <v>611</v>
      </c>
      <c r="BIA335" s="50" t="s">
        <v>611</v>
      </c>
      <c r="BIB335" s="50" t="s">
        <v>611</v>
      </c>
      <c r="BIC335" s="50" t="s">
        <v>611</v>
      </c>
      <c r="BID335" s="50" t="s">
        <v>611</v>
      </c>
      <c r="BIE335" s="50" t="s">
        <v>611</v>
      </c>
      <c r="BIF335" s="50" t="s">
        <v>611</v>
      </c>
      <c r="BIG335" s="50" t="s">
        <v>611</v>
      </c>
      <c r="BIH335" s="50" t="s">
        <v>611</v>
      </c>
      <c r="BII335" s="50" t="s">
        <v>611</v>
      </c>
      <c r="BIJ335" s="50" t="s">
        <v>611</v>
      </c>
      <c r="BIK335" s="50" t="s">
        <v>611</v>
      </c>
      <c r="BIL335" s="50" t="s">
        <v>611</v>
      </c>
      <c r="BIM335" s="50" t="s">
        <v>611</v>
      </c>
      <c r="BIN335" s="50" t="s">
        <v>611</v>
      </c>
      <c r="BIO335" s="50" t="s">
        <v>611</v>
      </c>
      <c r="BIP335" s="50" t="s">
        <v>611</v>
      </c>
      <c r="BIQ335" s="50" t="s">
        <v>611</v>
      </c>
      <c r="BIR335" s="50" t="s">
        <v>611</v>
      </c>
      <c r="BIS335" s="50" t="s">
        <v>611</v>
      </c>
      <c r="BIT335" s="50" t="s">
        <v>611</v>
      </c>
      <c r="BIU335" s="50" t="s">
        <v>611</v>
      </c>
      <c r="BIV335" s="50" t="s">
        <v>611</v>
      </c>
      <c r="BIW335" s="50" t="s">
        <v>611</v>
      </c>
      <c r="BIX335" s="50" t="s">
        <v>611</v>
      </c>
      <c r="BIY335" s="50" t="s">
        <v>611</v>
      </c>
      <c r="BIZ335" s="50" t="s">
        <v>611</v>
      </c>
      <c r="BJA335" s="50" t="s">
        <v>611</v>
      </c>
      <c r="BJB335" s="50" t="s">
        <v>611</v>
      </c>
      <c r="BJC335" s="50" t="s">
        <v>611</v>
      </c>
      <c r="BJD335" s="50" t="s">
        <v>611</v>
      </c>
      <c r="BJE335" s="50" t="s">
        <v>611</v>
      </c>
      <c r="BJF335" s="50" t="s">
        <v>611</v>
      </c>
      <c r="BJG335" s="50" t="s">
        <v>611</v>
      </c>
      <c r="BJH335" s="50" t="s">
        <v>611</v>
      </c>
      <c r="BJI335" s="50" t="s">
        <v>611</v>
      </c>
      <c r="BJJ335" s="50" t="s">
        <v>611</v>
      </c>
      <c r="BJK335" s="50" t="s">
        <v>611</v>
      </c>
      <c r="BJL335" s="50" t="s">
        <v>611</v>
      </c>
      <c r="BJM335" s="50" t="s">
        <v>611</v>
      </c>
      <c r="BJN335" s="50" t="s">
        <v>611</v>
      </c>
      <c r="BJO335" s="50" t="s">
        <v>611</v>
      </c>
      <c r="BJP335" s="50" t="s">
        <v>611</v>
      </c>
      <c r="BJQ335" s="50" t="s">
        <v>611</v>
      </c>
      <c r="BJR335" s="50" t="s">
        <v>611</v>
      </c>
      <c r="BJS335" s="50" t="s">
        <v>611</v>
      </c>
      <c r="BJT335" s="50" t="s">
        <v>611</v>
      </c>
      <c r="BJU335" s="50" t="s">
        <v>611</v>
      </c>
      <c r="BJV335" s="50" t="s">
        <v>611</v>
      </c>
      <c r="BJW335" s="50" t="s">
        <v>611</v>
      </c>
      <c r="BJX335" s="50" t="s">
        <v>611</v>
      </c>
      <c r="BJY335" s="50" t="s">
        <v>611</v>
      </c>
      <c r="BJZ335" s="50" t="s">
        <v>611</v>
      </c>
      <c r="BKA335" s="50" t="s">
        <v>611</v>
      </c>
      <c r="BKB335" s="50" t="s">
        <v>611</v>
      </c>
      <c r="BKC335" s="50" t="s">
        <v>611</v>
      </c>
      <c r="BKD335" s="50" t="s">
        <v>611</v>
      </c>
      <c r="BKE335" s="50" t="s">
        <v>611</v>
      </c>
      <c r="BKF335" s="50" t="s">
        <v>611</v>
      </c>
      <c r="BKG335" s="50" t="s">
        <v>611</v>
      </c>
      <c r="BKH335" s="50" t="s">
        <v>611</v>
      </c>
      <c r="BKI335" s="50" t="s">
        <v>611</v>
      </c>
      <c r="BKJ335" s="50" t="s">
        <v>611</v>
      </c>
      <c r="BKK335" s="50" t="s">
        <v>611</v>
      </c>
      <c r="BKL335" s="50" t="s">
        <v>611</v>
      </c>
      <c r="BKM335" s="50" t="s">
        <v>611</v>
      </c>
      <c r="BKN335" s="50" t="s">
        <v>611</v>
      </c>
      <c r="BKO335" s="50" t="s">
        <v>611</v>
      </c>
      <c r="BKP335" s="50" t="s">
        <v>611</v>
      </c>
      <c r="BKQ335" s="50" t="s">
        <v>611</v>
      </c>
      <c r="BKR335" s="50" t="s">
        <v>611</v>
      </c>
      <c r="BKS335" s="50" t="s">
        <v>611</v>
      </c>
      <c r="BKT335" s="50" t="s">
        <v>611</v>
      </c>
      <c r="BKU335" s="50" t="s">
        <v>611</v>
      </c>
      <c r="BKV335" s="50" t="s">
        <v>611</v>
      </c>
      <c r="BKW335" s="50" t="s">
        <v>611</v>
      </c>
      <c r="BKX335" s="50" t="s">
        <v>611</v>
      </c>
      <c r="BKY335" s="50" t="s">
        <v>611</v>
      </c>
      <c r="BKZ335" s="50" t="s">
        <v>611</v>
      </c>
      <c r="BLA335" s="50" t="s">
        <v>611</v>
      </c>
      <c r="BLB335" s="50" t="s">
        <v>611</v>
      </c>
      <c r="BLC335" s="50" t="s">
        <v>611</v>
      </c>
      <c r="BLD335" s="50" t="s">
        <v>611</v>
      </c>
      <c r="BLE335" s="50" t="s">
        <v>611</v>
      </c>
      <c r="BLF335" s="50" t="s">
        <v>611</v>
      </c>
      <c r="BLG335" s="50" t="s">
        <v>611</v>
      </c>
      <c r="BLH335" s="50" t="s">
        <v>611</v>
      </c>
      <c r="BLI335" s="50" t="s">
        <v>611</v>
      </c>
      <c r="BLJ335" s="50" t="s">
        <v>611</v>
      </c>
      <c r="BLK335" s="50" t="s">
        <v>611</v>
      </c>
      <c r="BLL335" s="50" t="s">
        <v>611</v>
      </c>
      <c r="BLM335" s="50" t="s">
        <v>611</v>
      </c>
      <c r="BLN335" s="50" t="s">
        <v>611</v>
      </c>
      <c r="BLO335" s="50" t="s">
        <v>611</v>
      </c>
      <c r="BLP335" s="50" t="s">
        <v>611</v>
      </c>
      <c r="BLQ335" s="50" t="s">
        <v>611</v>
      </c>
      <c r="BLR335" s="50" t="s">
        <v>611</v>
      </c>
      <c r="BLS335" s="50" t="s">
        <v>611</v>
      </c>
      <c r="BLT335" s="50" t="s">
        <v>611</v>
      </c>
      <c r="BLU335" s="50" t="s">
        <v>611</v>
      </c>
      <c r="BLV335" s="50" t="s">
        <v>611</v>
      </c>
      <c r="BLW335" s="50" t="s">
        <v>611</v>
      </c>
      <c r="BLX335" s="50" t="s">
        <v>611</v>
      </c>
      <c r="BLY335" s="50" t="s">
        <v>611</v>
      </c>
      <c r="BLZ335" s="50" t="s">
        <v>611</v>
      </c>
      <c r="BMA335" s="50" t="s">
        <v>611</v>
      </c>
      <c r="BMB335" s="50" t="s">
        <v>611</v>
      </c>
      <c r="BMC335" s="50" t="s">
        <v>611</v>
      </c>
      <c r="BMD335" s="50" t="s">
        <v>611</v>
      </c>
      <c r="BME335" s="50" t="s">
        <v>611</v>
      </c>
      <c r="BMF335" s="50" t="s">
        <v>611</v>
      </c>
      <c r="BMG335" s="50" t="s">
        <v>611</v>
      </c>
      <c r="BMH335" s="50" t="s">
        <v>611</v>
      </c>
      <c r="BMI335" s="50" t="s">
        <v>611</v>
      </c>
      <c r="BMJ335" s="50" t="s">
        <v>611</v>
      </c>
      <c r="BMK335" s="50" t="s">
        <v>611</v>
      </c>
      <c r="BML335" s="50" t="s">
        <v>611</v>
      </c>
      <c r="BMM335" s="50" t="s">
        <v>611</v>
      </c>
      <c r="BMN335" s="50" t="s">
        <v>611</v>
      </c>
      <c r="BMO335" s="50" t="s">
        <v>611</v>
      </c>
      <c r="BMP335" s="50" t="s">
        <v>611</v>
      </c>
      <c r="BMQ335" s="50" t="s">
        <v>611</v>
      </c>
      <c r="BMR335" s="50" t="s">
        <v>611</v>
      </c>
      <c r="BMS335" s="50" t="s">
        <v>611</v>
      </c>
      <c r="BMT335" s="50" t="s">
        <v>611</v>
      </c>
      <c r="BMU335" s="50" t="s">
        <v>611</v>
      </c>
      <c r="BMV335" s="50" t="s">
        <v>611</v>
      </c>
      <c r="BMW335" s="50" t="s">
        <v>611</v>
      </c>
      <c r="BMX335" s="50" t="s">
        <v>611</v>
      </c>
      <c r="BMY335" s="50" t="s">
        <v>611</v>
      </c>
      <c r="BMZ335" s="50" t="s">
        <v>611</v>
      </c>
      <c r="BNA335" s="50" t="s">
        <v>611</v>
      </c>
      <c r="BNB335" s="50" t="s">
        <v>611</v>
      </c>
      <c r="BNC335" s="50" t="s">
        <v>611</v>
      </c>
      <c r="BND335" s="50" t="s">
        <v>611</v>
      </c>
      <c r="BNE335" s="50" t="s">
        <v>611</v>
      </c>
      <c r="BNF335" s="50" t="s">
        <v>611</v>
      </c>
      <c r="BNG335" s="50" t="s">
        <v>611</v>
      </c>
      <c r="BNH335" s="50" t="s">
        <v>611</v>
      </c>
      <c r="BNI335" s="50" t="s">
        <v>611</v>
      </c>
      <c r="BNJ335" s="50" t="s">
        <v>611</v>
      </c>
      <c r="BNK335" s="50" t="s">
        <v>611</v>
      </c>
      <c r="BNL335" s="50" t="s">
        <v>611</v>
      </c>
      <c r="BNM335" s="50" t="s">
        <v>611</v>
      </c>
      <c r="BNN335" s="50" t="s">
        <v>611</v>
      </c>
      <c r="BNO335" s="50" t="s">
        <v>611</v>
      </c>
      <c r="BNP335" s="50" t="s">
        <v>611</v>
      </c>
      <c r="BNQ335" s="50" t="s">
        <v>611</v>
      </c>
      <c r="BNR335" s="50" t="s">
        <v>611</v>
      </c>
      <c r="BNS335" s="50" t="s">
        <v>611</v>
      </c>
      <c r="BNT335" s="50" t="s">
        <v>611</v>
      </c>
      <c r="BNU335" s="50" t="s">
        <v>611</v>
      </c>
      <c r="BNV335" s="50" t="s">
        <v>611</v>
      </c>
      <c r="BNW335" s="50" t="s">
        <v>611</v>
      </c>
      <c r="BNX335" s="50" t="s">
        <v>611</v>
      </c>
      <c r="BNY335" s="50" t="s">
        <v>611</v>
      </c>
      <c r="BNZ335" s="50" t="s">
        <v>611</v>
      </c>
      <c r="BOA335" s="50" t="s">
        <v>611</v>
      </c>
      <c r="BOB335" s="50" t="s">
        <v>611</v>
      </c>
      <c r="BOC335" s="50" t="s">
        <v>611</v>
      </c>
      <c r="BOD335" s="50" t="s">
        <v>611</v>
      </c>
      <c r="BOE335" s="50" t="s">
        <v>611</v>
      </c>
      <c r="BOF335" s="50" t="s">
        <v>611</v>
      </c>
      <c r="BOG335" s="50" t="s">
        <v>611</v>
      </c>
      <c r="BOH335" s="50" t="s">
        <v>611</v>
      </c>
      <c r="BOI335" s="50" t="s">
        <v>611</v>
      </c>
      <c r="BOJ335" s="50" t="s">
        <v>611</v>
      </c>
      <c r="BOK335" s="50" t="s">
        <v>611</v>
      </c>
      <c r="BOL335" s="50" t="s">
        <v>611</v>
      </c>
      <c r="BOM335" s="50" t="s">
        <v>611</v>
      </c>
      <c r="BON335" s="50" t="s">
        <v>611</v>
      </c>
      <c r="BOO335" s="50" t="s">
        <v>611</v>
      </c>
      <c r="BOP335" s="50" t="s">
        <v>611</v>
      </c>
      <c r="BOQ335" s="50" t="s">
        <v>611</v>
      </c>
      <c r="BOR335" s="50" t="s">
        <v>611</v>
      </c>
      <c r="BOS335" s="50" t="s">
        <v>611</v>
      </c>
      <c r="BOT335" s="50" t="s">
        <v>611</v>
      </c>
      <c r="BOU335" s="50" t="s">
        <v>611</v>
      </c>
      <c r="BOV335" s="50" t="s">
        <v>611</v>
      </c>
      <c r="BOW335" s="50" t="s">
        <v>611</v>
      </c>
      <c r="BOX335" s="50" t="s">
        <v>611</v>
      </c>
      <c r="BOY335" s="50" t="s">
        <v>611</v>
      </c>
      <c r="BOZ335" s="50" t="s">
        <v>611</v>
      </c>
      <c r="BPA335" s="50" t="s">
        <v>611</v>
      </c>
      <c r="BPB335" s="50" t="s">
        <v>611</v>
      </c>
      <c r="BPC335" s="50" t="s">
        <v>611</v>
      </c>
      <c r="BPD335" s="50" t="s">
        <v>611</v>
      </c>
      <c r="BPE335" s="50" t="s">
        <v>611</v>
      </c>
      <c r="BPF335" s="50" t="s">
        <v>611</v>
      </c>
      <c r="BPG335" s="50" t="s">
        <v>611</v>
      </c>
      <c r="BPH335" s="50" t="s">
        <v>611</v>
      </c>
      <c r="BPI335" s="50" t="s">
        <v>611</v>
      </c>
      <c r="BPJ335" s="50" t="s">
        <v>611</v>
      </c>
      <c r="BPK335" s="50" t="s">
        <v>611</v>
      </c>
      <c r="BPL335" s="50" t="s">
        <v>611</v>
      </c>
      <c r="BPM335" s="50" t="s">
        <v>611</v>
      </c>
      <c r="BPN335" s="50" t="s">
        <v>611</v>
      </c>
      <c r="BPO335" s="50" t="s">
        <v>611</v>
      </c>
      <c r="BPP335" s="50" t="s">
        <v>611</v>
      </c>
      <c r="BPQ335" s="50" t="s">
        <v>611</v>
      </c>
      <c r="BPR335" s="50" t="s">
        <v>611</v>
      </c>
      <c r="BPS335" s="50" t="s">
        <v>611</v>
      </c>
      <c r="BPT335" s="50" t="s">
        <v>611</v>
      </c>
      <c r="BPU335" s="50" t="s">
        <v>611</v>
      </c>
      <c r="BPV335" s="50" t="s">
        <v>611</v>
      </c>
      <c r="BPW335" s="50" t="s">
        <v>611</v>
      </c>
      <c r="BPX335" s="50" t="s">
        <v>611</v>
      </c>
      <c r="BPY335" s="50" t="s">
        <v>611</v>
      </c>
      <c r="BPZ335" s="50" t="s">
        <v>611</v>
      </c>
      <c r="BQA335" s="50" t="s">
        <v>611</v>
      </c>
      <c r="BQB335" s="50" t="s">
        <v>611</v>
      </c>
      <c r="BQC335" s="50" t="s">
        <v>611</v>
      </c>
      <c r="BQD335" s="50" t="s">
        <v>611</v>
      </c>
      <c r="BQE335" s="50" t="s">
        <v>611</v>
      </c>
      <c r="BQF335" s="50" t="s">
        <v>611</v>
      </c>
      <c r="BQG335" s="50" t="s">
        <v>611</v>
      </c>
      <c r="BQH335" s="50" t="s">
        <v>611</v>
      </c>
      <c r="BQI335" s="50" t="s">
        <v>611</v>
      </c>
      <c r="BQJ335" s="50" t="s">
        <v>611</v>
      </c>
      <c r="BQK335" s="50" t="s">
        <v>611</v>
      </c>
      <c r="BQL335" s="50" t="s">
        <v>611</v>
      </c>
      <c r="BQM335" s="50" t="s">
        <v>611</v>
      </c>
      <c r="BQN335" s="50" t="s">
        <v>611</v>
      </c>
      <c r="BQO335" s="50" t="s">
        <v>611</v>
      </c>
      <c r="BQP335" s="50" t="s">
        <v>611</v>
      </c>
      <c r="BQQ335" s="50" t="s">
        <v>611</v>
      </c>
      <c r="BQR335" s="50" t="s">
        <v>611</v>
      </c>
      <c r="BQS335" s="50" t="s">
        <v>611</v>
      </c>
      <c r="BQT335" s="50" t="s">
        <v>611</v>
      </c>
      <c r="BQU335" s="50" t="s">
        <v>611</v>
      </c>
      <c r="BQV335" s="50" t="s">
        <v>611</v>
      </c>
      <c r="BQW335" s="50" t="s">
        <v>611</v>
      </c>
      <c r="BQX335" s="50" t="s">
        <v>611</v>
      </c>
      <c r="BQY335" s="50" t="s">
        <v>611</v>
      </c>
      <c r="BQZ335" s="50" t="s">
        <v>611</v>
      </c>
      <c r="BRA335" s="50" t="s">
        <v>611</v>
      </c>
      <c r="BRB335" s="50" t="s">
        <v>611</v>
      </c>
      <c r="BRC335" s="50" t="s">
        <v>611</v>
      </c>
      <c r="BRD335" s="50" t="s">
        <v>611</v>
      </c>
      <c r="BRE335" s="50" t="s">
        <v>611</v>
      </c>
      <c r="BRF335" s="50" t="s">
        <v>611</v>
      </c>
      <c r="BRG335" s="50" t="s">
        <v>611</v>
      </c>
      <c r="BRH335" s="50" t="s">
        <v>611</v>
      </c>
      <c r="BRI335" s="50" t="s">
        <v>611</v>
      </c>
      <c r="BRJ335" s="50" t="s">
        <v>611</v>
      </c>
      <c r="BRK335" s="50" t="s">
        <v>611</v>
      </c>
      <c r="BRL335" s="50" t="s">
        <v>611</v>
      </c>
      <c r="BRM335" s="50" t="s">
        <v>611</v>
      </c>
      <c r="BRN335" s="50" t="s">
        <v>611</v>
      </c>
      <c r="BRO335" s="50" t="s">
        <v>611</v>
      </c>
      <c r="BRP335" s="50" t="s">
        <v>611</v>
      </c>
      <c r="BRQ335" s="50" t="s">
        <v>611</v>
      </c>
      <c r="BRR335" s="50" t="s">
        <v>611</v>
      </c>
      <c r="BRS335" s="50" t="s">
        <v>611</v>
      </c>
      <c r="BRT335" s="50" t="s">
        <v>611</v>
      </c>
      <c r="BRU335" s="50" t="s">
        <v>611</v>
      </c>
      <c r="BRV335" s="50" t="s">
        <v>611</v>
      </c>
      <c r="BRW335" s="50" t="s">
        <v>611</v>
      </c>
      <c r="BRX335" s="50" t="s">
        <v>611</v>
      </c>
      <c r="BRY335" s="50" t="s">
        <v>611</v>
      </c>
      <c r="BRZ335" s="50" t="s">
        <v>611</v>
      </c>
      <c r="BSA335" s="50" t="s">
        <v>611</v>
      </c>
      <c r="BSB335" s="50" t="s">
        <v>611</v>
      </c>
      <c r="BSC335" s="50" t="s">
        <v>611</v>
      </c>
      <c r="BSD335" s="50" t="s">
        <v>611</v>
      </c>
      <c r="BSE335" s="50" t="s">
        <v>611</v>
      </c>
      <c r="BSF335" s="50" t="s">
        <v>611</v>
      </c>
      <c r="BSG335" s="50" t="s">
        <v>611</v>
      </c>
      <c r="BSH335" s="50" t="s">
        <v>611</v>
      </c>
      <c r="BSI335" s="50" t="s">
        <v>611</v>
      </c>
      <c r="BSJ335" s="50" t="s">
        <v>611</v>
      </c>
      <c r="BSK335" s="50" t="s">
        <v>611</v>
      </c>
      <c r="BSL335" s="50" t="s">
        <v>611</v>
      </c>
      <c r="BSM335" s="50" t="s">
        <v>611</v>
      </c>
      <c r="BSN335" s="50" t="s">
        <v>611</v>
      </c>
      <c r="BSO335" s="50" t="s">
        <v>611</v>
      </c>
      <c r="BSP335" s="50" t="s">
        <v>611</v>
      </c>
      <c r="BSQ335" s="50" t="s">
        <v>611</v>
      </c>
      <c r="BSR335" s="50" t="s">
        <v>611</v>
      </c>
      <c r="BSS335" s="50" t="s">
        <v>611</v>
      </c>
      <c r="BST335" s="50" t="s">
        <v>611</v>
      </c>
      <c r="BSU335" s="50" t="s">
        <v>611</v>
      </c>
      <c r="BSV335" s="50" t="s">
        <v>611</v>
      </c>
      <c r="BSW335" s="50" t="s">
        <v>611</v>
      </c>
      <c r="BSX335" s="50" t="s">
        <v>611</v>
      </c>
      <c r="BSY335" s="50" t="s">
        <v>611</v>
      </c>
      <c r="BSZ335" s="50" t="s">
        <v>611</v>
      </c>
      <c r="BTA335" s="50" t="s">
        <v>611</v>
      </c>
      <c r="BTB335" s="50" t="s">
        <v>611</v>
      </c>
      <c r="BTC335" s="50" t="s">
        <v>611</v>
      </c>
      <c r="BTD335" s="50" t="s">
        <v>611</v>
      </c>
      <c r="BTE335" s="50" t="s">
        <v>611</v>
      </c>
      <c r="BTF335" s="50" t="s">
        <v>611</v>
      </c>
      <c r="BTG335" s="50" t="s">
        <v>611</v>
      </c>
      <c r="BTH335" s="50" t="s">
        <v>611</v>
      </c>
      <c r="BTI335" s="50" t="s">
        <v>611</v>
      </c>
      <c r="BTJ335" s="50" t="s">
        <v>611</v>
      </c>
      <c r="BTK335" s="50" t="s">
        <v>611</v>
      </c>
      <c r="BTL335" s="50" t="s">
        <v>611</v>
      </c>
      <c r="BTM335" s="50" t="s">
        <v>611</v>
      </c>
      <c r="BTN335" s="50" t="s">
        <v>611</v>
      </c>
      <c r="BTO335" s="50" t="s">
        <v>611</v>
      </c>
      <c r="BTP335" s="50" t="s">
        <v>611</v>
      </c>
      <c r="BTQ335" s="50" t="s">
        <v>611</v>
      </c>
      <c r="BTR335" s="50" t="s">
        <v>611</v>
      </c>
      <c r="BTS335" s="50" t="s">
        <v>611</v>
      </c>
      <c r="BTT335" s="50" t="s">
        <v>611</v>
      </c>
      <c r="BTU335" s="50" t="s">
        <v>611</v>
      </c>
      <c r="BTV335" s="50" t="s">
        <v>611</v>
      </c>
      <c r="BTW335" s="50" t="s">
        <v>611</v>
      </c>
      <c r="BTX335" s="50" t="s">
        <v>611</v>
      </c>
      <c r="BTY335" s="50" t="s">
        <v>611</v>
      </c>
      <c r="BTZ335" s="50" t="s">
        <v>611</v>
      </c>
      <c r="BUA335" s="50" t="s">
        <v>611</v>
      </c>
      <c r="BUB335" s="50" t="s">
        <v>611</v>
      </c>
      <c r="BUC335" s="50" t="s">
        <v>611</v>
      </c>
      <c r="BUD335" s="50" t="s">
        <v>611</v>
      </c>
      <c r="BUE335" s="50" t="s">
        <v>611</v>
      </c>
      <c r="BUF335" s="50" t="s">
        <v>611</v>
      </c>
      <c r="BUG335" s="50" t="s">
        <v>611</v>
      </c>
      <c r="BUH335" s="50" t="s">
        <v>611</v>
      </c>
      <c r="BUI335" s="50" t="s">
        <v>611</v>
      </c>
      <c r="BUJ335" s="50" t="s">
        <v>611</v>
      </c>
      <c r="BUK335" s="50" t="s">
        <v>611</v>
      </c>
      <c r="BUL335" s="50" t="s">
        <v>611</v>
      </c>
      <c r="BUM335" s="50" t="s">
        <v>611</v>
      </c>
      <c r="BUN335" s="50" t="s">
        <v>611</v>
      </c>
      <c r="BUO335" s="50" t="s">
        <v>611</v>
      </c>
      <c r="BUP335" s="50" t="s">
        <v>611</v>
      </c>
      <c r="BUQ335" s="50" t="s">
        <v>611</v>
      </c>
      <c r="BUR335" s="50" t="s">
        <v>611</v>
      </c>
      <c r="BUS335" s="50" t="s">
        <v>611</v>
      </c>
      <c r="BUT335" s="50" t="s">
        <v>611</v>
      </c>
      <c r="BUU335" s="50" t="s">
        <v>611</v>
      </c>
      <c r="BUV335" s="50" t="s">
        <v>611</v>
      </c>
      <c r="BUW335" s="50" t="s">
        <v>611</v>
      </c>
      <c r="BUX335" s="50" t="s">
        <v>611</v>
      </c>
      <c r="BUY335" s="50" t="s">
        <v>611</v>
      </c>
      <c r="BUZ335" s="50" t="s">
        <v>611</v>
      </c>
      <c r="BVA335" s="50" t="s">
        <v>611</v>
      </c>
      <c r="BVB335" s="50" t="s">
        <v>611</v>
      </c>
      <c r="BVC335" s="50" t="s">
        <v>611</v>
      </c>
      <c r="BVD335" s="50" t="s">
        <v>611</v>
      </c>
      <c r="BVE335" s="50" t="s">
        <v>611</v>
      </c>
      <c r="BVF335" s="50" t="s">
        <v>611</v>
      </c>
      <c r="BVG335" s="50" t="s">
        <v>611</v>
      </c>
      <c r="BVH335" s="50" t="s">
        <v>611</v>
      </c>
      <c r="BVI335" s="50" t="s">
        <v>611</v>
      </c>
      <c r="BVJ335" s="50" t="s">
        <v>611</v>
      </c>
      <c r="BVK335" s="50" t="s">
        <v>611</v>
      </c>
      <c r="BVL335" s="50" t="s">
        <v>611</v>
      </c>
      <c r="BVM335" s="50" t="s">
        <v>611</v>
      </c>
      <c r="BVN335" s="50" t="s">
        <v>611</v>
      </c>
      <c r="BVO335" s="50" t="s">
        <v>611</v>
      </c>
      <c r="BVP335" s="50" t="s">
        <v>611</v>
      </c>
      <c r="BVQ335" s="50" t="s">
        <v>611</v>
      </c>
      <c r="BVR335" s="50" t="s">
        <v>611</v>
      </c>
      <c r="BVS335" s="50" t="s">
        <v>611</v>
      </c>
      <c r="BVT335" s="50" t="s">
        <v>611</v>
      </c>
      <c r="BVU335" s="50" t="s">
        <v>611</v>
      </c>
      <c r="BVV335" s="50" t="s">
        <v>611</v>
      </c>
      <c r="BVW335" s="50" t="s">
        <v>611</v>
      </c>
      <c r="BVX335" s="50" t="s">
        <v>611</v>
      </c>
      <c r="BVY335" s="50" t="s">
        <v>611</v>
      </c>
      <c r="BVZ335" s="50" t="s">
        <v>611</v>
      </c>
      <c r="BWA335" s="50" t="s">
        <v>611</v>
      </c>
      <c r="BWB335" s="50" t="s">
        <v>611</v>
      </c>
      <c r="BWC335" s="50" t="s">
        <v>611</v>
      </c>
      <c r="BWD335" s="50" t="s">
        <v>611</v>
      </c>
      <c r="BWE335" s="50" t="s">
        <v>611</v>
      </c>
      <c r="BWF335" s="50" t="s">
        <v>611</v>
      </c>
      <c r="BWG335" s="50" t="s">
        <v>611</v>
      </c>
      <c r="BWH335" s="50" t="s">
        <v>611</v>
      </c>
      <c r="BWI335" s="50" t="s">
        <v>611</v>
      </c>
      <c r="BWJ335" s="50" t="s">
        <v>611</v>
      </c>
      <c r="BWK335" s="50" t="s">
        <v>611</v>
      </c>
      <c r="BWL335" s="50" t="s">
        <v>611</v>
      </c>
      <c r="BWM335" s="50" t="s">
        <v>611</v>
      </c>
      <c r="BWN335" s="50" t="s">
        <v>611</v>
      </c>
      <c r="BWO335" s="50" t="s">
        <v>611</v>
      </c>
      <c r="BWP335" s="50" t="s">
        <v>611</v>
      </c>
      <c r="BWQ335" s="50" t="s">
        <v>611</v>
      </c>
      <c r="BWR335" s="50" t="s">
        <v>611</v>
      </c>
      <c r="BWS335" s="50" t="s">
        <v>611</v>
      </c>
      <c r="BWT335" s="50" t="s">
        <v>611</v>
      </c>
      <c r="BWU335" s="50" t="s">
        <v>611</v>
      </c>
      <c r="BWV335" s="50" t="s">
        <v>611</v>
      </c>
      <c r="BWW335" s="50" t="s">
        <v>611</v>
      </c>
      <c r="BWX335" s="50" t="s">
        <v>611</v>
      </c>
      <c r="BWY335" s="50" t="s">
        <v>611</v>
      </c>
      <c r="BWZ335" s="50" t="s">
        <v>611</v>
      </c>
      <c r="BXA335" s="50" t="s">
        <v>611</v>
      </c>
      <c r="BXB335" s="50" t="s">
        <v>611</v>
      </c>
      <c r="BXC335" s="50" t="s">
        <v>611</v>
      </c>
      <c r="BXD335" s="50" t="s">
        <v>611</v>
      </c>
      <c r="BXE335" s="50" t="s">
        <v>611</v>
      </c>
      <c r="BXF335" s="50" t="s">
        <v>611</v>
      </c>
      <c r="BXG335" s="50" t="s">
        <v>611</v>
      </c>
      <c r="BXH335" s="50" t="s">
        <v>611</v>
      </c>
      <c r="BXI335" s="50" t="s">
        <v>611</v>
      </c>
      <c r="BXJ335" s="50" t="s">
        <v>611</v>
      </c>
      <c r="BXK335" s="50" t="s">
        <v>611</v>
      </c>
      <c r="BXL335" s="50" t="s">
        <v>611</v>
      </c>
      <c r="BXM335" s="50" t="s">
        <v>611</v>
      </c>
      <c r="BXN335" s="50" t="s">
        <v>611</v>
      </c>
      <c r="BXO335" s="50" t="s">
        <v>611</v>
      </c>
      <c r="BXP335" s="50" t="s">
        <v>611</v>
      </c>
      <c r="BXQ335" s="50" t="s">
        <v>611</v>
      </c>
      <c r="BXR335" s="50" t="s">
        <v>611</v>
      </c>
      <c r="BXS335" s="50" t="s">
        <v>611</v>
      </c>
      <c r="BXT335" s="50" t="s">
        <v>611</v>
      </c>
      <c r="BXU335" s="50" t="s">
        <v>611</v>
      </c>
      <c r="BXV335" s="50" t="s">
        <v>611</v>
      </c>
      <c r="BXW335" s="50" t="s">
        <v>611</v>
      </c>
      <c r="BXX335" s="50" t="s">
        <v>611</v>
      </c>
      <c r="BXY335" s="50" t="s">
        <v>611</v>
      </c>
      <c r="BXZ335" s="50" t="s">
        <v>611</v>
      </c>
      <c r="BYA335" s="50" t="s">
        <v>611</v>
      </c>
      <c r="BYB335" s="50" t="s">
        <v>611</v>
      </c>
      <c r="BYC335" s="50" t="s">
        <v>611</v>
      </c>
      <c r="BYD335" s="50" t="s">
        <v>611</v>
      </c>
      <c r="BYE335" s="50" t="s">
        <v>611</v>
      </c>
      <c r="BYF335" s="50" t="s">
        <v>611</v>
      </c>
      <c r="BYG335" s="50" t="s">
        <v>611</v>
      </c>
      <c r="BYH335" s="50" t="s">
        <v>611</v>
      </c>
      <c r="BYI335" s="50" t="s">
        <v>611</v>
      </c>
      <c r="BYJ335" s="50" t="s">
        <v>611</v>
      </c>
      <c r="BYK335" s="50" t="s">
        <v>611</v>
      </c>
      <c r="BYL335" s="50" t="s">
        <v>611</v>
      </c>
      <c r="BYM335" s="50" t="s">
        <v>611</v>
      </c>
      <c r="BYN335" s="50" t="s">
        <v>611</v>
      </c>
      <c r="BYO335" s="50" t="s">
        <v>611</v>
      </c>
      <c r="BYP335" s="50" t="s">
        <v>611</v>
      </c>
      <c r="BYQ335" s="50" t="s">
        <v>611</v>
      </c>
      <c r="BYR335" s="50" t="s">
        <v>611</v>
      </c>
      <c r="BYS335" s="50" t="s">
        <v>611</v>
      </c>
      <c r="BYT335" s="50" t="s">
        <v>611</v>
      </c>
      <c r="BYU335" s="50" t="s">
        <v>611</v>
      </c>
      <c r="BYV335" s="50" t="s">
        <v>611</v>
      </c>
      <c r="BYW335" s="50" t="s">
        <v>611</v>
      </c>
      <c r="BYX335" s="50" t="s">
        <v>611</v>
      </c>
      <c r="BYY335" s="50" t="s">
        <v>611</v>
      </c>
      <c r="BYZ335" s="50" t="s">
        <v>611</v>
      </c>
      <c r="BZA335" s="50" t="s">
        <v>611</v>
      </c>
      <c r="BZB335" s="50" t="s">
        <v>611</v>
      </c>
      <c r="BZC335" s="50" t="s">
        <v>611</v>
      </c>
      <c r="BZD335" s="50" t="s">
        <v>611</v>
      </c>
      <c r="BZE335" s="50" t="s">
        <v>611</v>
      </c>
      <c r="BZF335" s="50" t="s">
        <v>611</v>
      </c>
      <c r="BZG335" s="50" t="s">
        <v>611</v>
      </c>
      <c r="BZH335" s="50" t="s">
        <v>611</v>
      </c>
      <c r="BZI335" s="50" t="s">
        <v>611</v>
      </c>
      <c r="BZJ335" s="50" t="s">
        <v>611</v>
      </c>
      <c r="BZK335" s="50" t="s">
        <v>611</v>
      </c>
      <c r="BZL335" s="50" t="s">
        <v>611</v>
      </c>
      <c r="BZM335" s="50" t="s">
        <v>611</v>
      </c>
      <c r="BZN335" s="50" t="s">
        <v>611</v>
      </c>
      <c r="BZO335" s="50" t="s">
        <v>611</v>
      </c>
      <c r="BZP335" s="50" t="s">
        <v>611</v>
      </c>
      <c r="BZQ335" s="50" t="s">
        <v>611</v>
      </c>
      <c r="BZR335" s="50" t="s">
        <v>611</v>
      </c>
      <c r="BZS335" s="50" t="s">
        <v>611</v>
      </c>
      <c r="BZT335" s="50" t="s">
        <v>611</v>
      </c>
      <c r="BZU335" s="50" t="s">
        <v>611</v>
      </c>
      <c r="BZV335" s="50" t="s">
        <v>611</v>
      </c>
      <c r="BZW335" s="50" t="s">
        <v>611</v>
      </c>
      <c r="BZX335" s="50" t="s">
        <v>611</v>
      </c>
      <c r="BZY335" s="50" t="s">
        <v>611</v>
      </c>
      <c r="BZZ335" s="50" t="s">
        <v>611</v>
      </c>
      <c r="CAA335" s="50" t="s">
        <v>611</v>
      </c>
      <c r="CAB335" s="50" t="s">
        <v>611</v>
      </c>
      <c r="CAC335" s="50" t="s">
        <v>611</v>
      </c>
      <c r="CAD335" s="50" t="s">
        <v>611</v>
      </c>
      <c r="CAE335" s="50" t="s">
        <v>611</v>
      </c>
      <c r="CAF335" s="50" t="s">
        <v>611</v>
      </c>
      <c r="CAG335" s="50" t="s">
        <v>611</v>
      </c>
      <c r="CAH335" s="50" t="s">
        <v>611</v>
      </c>
      <c r="CAI335" s="50" t="s">
        <v>611</v>
      </c>
      <c r="CAJ335" s="50" t="s">
        <v>611</v>
      </c>
      <c r="CAK335" s="50" t="s">
        <v>611</v>
      </c>
      <c r="CAL335" s="50" t="s">
        <v>611</v>
      </c>
      <c r="CAM335" s="50" t="s">
        <v>611</v>
      </c>
      <c r="CAN335" s="50" t="s">
        <v>611</v>
      </c>
      <c r="CAO335" s="50" t="s">
        <v>611</v>
      </c>
      <c r="CAP335" s="50" t="s">
        <v>611</v>
      </c>
      <c r="CAQ335" s="50" t="s">
        <v>611</v>
      </c>
      <c r="CAR335" s="50" t="s">
        <v>611</v>
      </c>
      <c r="CAS335" s="50" t="s">
        <v>611</v>
      </c>
      <c r="CAT335" s="50" t="s">
        <v>611</v>
      </c>
      <c r="CAU335" s="50" t="s">
        <v>611</v>
      </c>
      <c r="CAV335" s="50" t="s">
        <v>611</v>
      </c>
      <c r="CAW335" s="50" t="s">
        <v>611</v>
      </c>
      <c r="CAX335" s="50" t="s">
        <v>611</v>
      </c>
      <c r="CAY335" s="50" t="s">
        <v>611</v>
      </c>
      <c r="CAZ335" s="50" t="s">
        <v>611</v>
      </c>
      <c r="CBA335" s="50" t="s">
        <v>611</v>
      </c>
      <c r="CBB335" s="50" t="s">
        <v>611</v>
      </c>
      <c r="CBC335" s="50" t="s">
        <v>611</v>
      </c>
      <c r="CBD335" s="50" t="s">
        <v>611</v>
      </c>
      <c r="CBE335" s="50" t="s">
        <v>611</v>
      </c>
      <c r="CBF335" s="50" t="s">
        <v>611</v>
      </c>
      <c r="CBG335" s="50" t="s">
        <v>611</v>
      </c>
      <c r="CBH335" s="50" t="s">
        <v>611</v>
      </c>
      <c r="CBI335" s="50" t="s">
        <v>611</v>
      </c>
      <c r="CBJ335" s="50" t="s">
        <v>611</v>
      </c>
      <c r="CBK335" s="50" t="s">
        <v>611</v>
      </c>
      <c r="CBL335" s="50" t="s">
        <v>611</v>
      </c>
      <c r="CBM335" s="50" t="s">
        <v>611</v>
      </c>
      <c r="CBN335" s="50" t="s">
        <v>611</v>
      </c>
      <c r="CBO335" s="50" t="s">
        <v>611</v>
      </c>
      <c r="CBP335" s="50" t="s">
        <v>611</v>
      </c>
      <c r="CBQ335" s="50" t="s">
        <v>611</v>
      </c>
      <c r="CBR335" s="50" t="s">
        <v>611</v>
      </c>
      <c r="CBS335" s="50" t="s">
        <v>611</v>
      </c>
      <c r="CBT335" s="50" t="s">
        <v>611</v>
      </c>
      <c r="CBU335" s="50" t="s">
        <v>611</v>
      </c>
      <c r="CBV335" s="50" t="s">
        <v>611</v>
      </c>
      <c r="CBW335" s="50" t="s">
        <v>611</v>
      </c>
      <c r="CBX335" s="50" t="s">
        <v>611</v>
      </c>
      <c r="CBY335" s="50" t="s">
        <v>611</v>
      </c>
      <c r="CBZ335" s="50" t="s">
        <v>611</v>
      </c>
      <c r="CCA335" s="50" t="s">
        <v>611</v>
      </c>
      <c r="CCB335" s="50" t="s">
        <v>611</v>
      </c>
      <c r="CCC335" s="50" t="s">
        <v>611</v>
      </c>
      <c r="CCD335" s="50" t="s">
        <v>611</v>
      </c>
      <c r="CCE335" s="50" t="s">
        <v>611</v>
      </c>
      <c r="CCF335" s="50" t="s">
        <v>611</v>
      </c>
      <c r="CCG335" s="50" t="s">
        <v>611</v>
      </c>
      <c r="CCH335" s="50" t="s">
        <v>611</v>
      </c>
      <c r="CCI335" s="50" t="s">
        <v>611</v>
      </c>
      <c r="CCJ335" s="50" t="s">
        <v>611</v>
      </c>
      <c r="CCK335" s="50" t="s">
        <v>611</v>
      </c>
      <c r="CCL335" s="50" t="s">
        <v>611</v>
      </c>
      <c r="CCM335" s="50" t="s">
        <v>611</v>
      </c>
      <c r="CCN335" s="50" t="s">
        <v>611</v>
      </c>
      <c r="CCO335" s="50" t="s">
        <v>611</v>
      </c>
      <c r="CCP335" s="50" t="s">
        <v>611</v>
      </c>
      <c r="CCQ335" s="50" t="s">
        <v>611</v>
      </c>
      <c r="CCR335" s="50" t="s">
        <v>611</v>
      </c>
      <c r="CCS335" s="50" t="s">
        <v>611</v>
      </c>
      <c r="CCT335" s="50" t="s">
        <v>611</v>
      </c>
      <c r="CCU335" s="50" t="s">
        <v>611</v>
      </c>
      <c r="CCV335" s="50" t="s">
        <v>611</v>
      </c>
      <c r="CCW335" s="50" t="s">
        <v>611</v>
      </c>
      <c r="CCX335" s="50" t="s">
        <v>611</v>
      </c>
      <c r="CCY335" s="50" t="s">
        <v>611</v>
      </c>
      <c r="CCZ335" s="50" t="s">
        <v>611</v>
      </c>
      <c r="CDA335" s="50" t="s">
        <v>611</v>
      </c>
      <c r="CDB335" s="50" t="s">
        <v>611</v>
      </c>
      <c r="CDC335" s="50" t="s">
        <v>611</v>
      </c>
      <c r="CDD335" s="50" t="s">
        <v>611</v>
      </c>
      <c r="CDE335" s="50" t="s">
        <v>611</v>
      </c>
      <c r="CDF335" s="50" t="s">
        <v>611</v>
      </c>
      <c r="CDG335" s="50" t="s">
        <v>611</v>
      </c>
      <c r="CDH335" s="50" t="s">
        <v>611</v>
      </c>
      <c r="CDI335" s="50" t="s">
        <v>611</v>
      </c>
      <c r="CDJ335" s="50" t="s">
        <v>611</v>
      </c>
      <c r="CDK335" s="50" t="s">
        <v>611</v>
      </c>
      <c r="CDL335" s="50" t="s">
        <v>611</v>
      </c>
      <c r="CDM335" s="50" t="s">
        <v>611</v>
      </c>
      <c r="CDN335" s="50" t="s">
        <v>611</v>
      </c>
      <c r="CDO335" s="50" t="s">
        <v>611</v>
      </c>
      <c r="CDP335" s="50" t="s">
        <v>611</v>
      </c>
      <c r="CDQ335" s="50" t="s">
        <v>611</v>
      </c>
      <c r="CDR335" s="50" t="s">
        <v>611</v>
      </c>
      <c r="CDS335" s="50" t="s">
        <v>611</v>
      </c>
      <c r="CDT335" s="50" t="s">
        <v>611</v>
      </c>
      <c r="CDU335" s="50" t="s">
        <v>611</v>
      </c>
      <c r="CDV335" s="50" t="s">
        <v>611</v>
      </c>
      <c r="CDW335" s="50" t="s">
        <v>611</v>
      </c>
      <c r="CDX335" s="50" t="s">
        <v>611</v>
      </c>
      <c r="CDY335" s="50" t="s">
        <v>611</v>
      </c>
      <c r="CDZ335" s="50" t="s">
        <v>611</v>
      </c>
      <c r="CEA335" s="50" t="s">
        <v>611</v>
      </c>
      <c r="CEB335" s="50" t="s">
        <v>611</v>
      </c>
      <c r="CEC335" s="50" t="s">
        <v>611</v>
      </c>
      <c r="CED335" s="50" t="s">
        <v>611</v>
      </c>
      <c r="CEE335" s="50" t="s">
        <v>611</v>
      </c>
      <c r="CEF335" s="50" t="s">
        <v>611</v>
      </c>
      <c r="CEG335" s="50" t="s">
        <v>611</v>
      </c>
      <c r="CEH335" s="50" t="s">
        <v>611</v>
      </c>
      <c r="CEI335" s="50" t="s">
        <v>611</v>
      </c>
      <c r="CEJ335" s="50" t="s">
        <v>611</v>
      </c>
      <c r="CEK335" s="50" t="s">
        <v>611</v>
      </c>
      <c r="CEL335" s="50" t="s">
        <v>611</v>
      </c>
      <c r="CEM335" s="50" t="s">
        <v>611</v>
      </c>
      <c r="CEN335" s="50" t="s">
        <v>611</v>
      </c>
      <c r="CEO335" s="50" t="s">
        <v>611</v>
      </c>
      <c r="CEP335" s="50" t="s">
        <v>611</v>
      </c>
      <c r="CEQ335" s="50" t="s">
        <v>611</v>
      </c>
      <c r="CER335" s="50" t="s">
        <v>611</v>
      </c>
      <c r="CES335" s="50" t="s">
        <v>611</v>
      </c>
      <c r="CET335" s="50" t="s">
        <v>611</v>
      </c>
      <c r="CEU335" s="50" t="s">
        <v>611</v>
      </c>
      <c r="CEV335" s="50" t="s">
        <v>611</v>
      </c>
      <c r="CEW335" s="50" t="s">
        <v>611</v>
      </c>
      <c r="CEX335" s="50" t="s">
        <v>611</v>
      </c>
      <c r="CEY335" s="50" t="s">
        <v>611</v>
      </c>
      <c r="CEZ335" s="50" t="s">
        <v>611</v>
      </c>
      <c r="CFA335" s="50" t="s">
        <v>611</v>
      </c>
      <c r="CFB335" s="50" t="s">
        <v>611</v>
      </c>
      <c r="CFC335" s="50" t="s">
        <v>611</v>
      </c>
      <c r="CFD335" s="50" t="s">
        <v>611</v>
      </c>
      <c r="CFE335" s="50" t="s">
        <v>611</v>
      </c>
      <c r="CFF335" s="50" t="s">
        <v>611</v>
      </c>
      <c r="CFG335" s="50" t="s">
        <v>611</v>
      </c>
      <c r="CFH335" s="50" t="s">
        <v>611</v>
      </c>
      <c r="CFI335" s="50" t="s">
        <v>611</v>
      </c>
      <c r="CFJ335" s="50" t="s">
        <v>611</v>
      </c>
      <c r="CFK335" s="50" t="s">
        <v>611</v>
      </c>
      <c r="CFL335" s="50" t="s">
        <v>611</v>
      </c>
      <c r="CFM335" s="50" t="s">
        <v>611</v>
      </c>
      <c r="CFN335" s="50" t="s">
        <v>611</v>
      </c>
      <c r="CFO335" s="50" t="s">
        <v>611</v>
      </c>
      <c r="CFP335" s="50" t="s">
        <v>611</v>
      </c>
      <c r="CFQ335" s="50" t="s">
        <v>611</v>
      </c>
      <c r="CFR335" s="50" t="s">
        <v>611</v>
      </c>
      <c r="CFS335" s="50" t="s">
        <v>611</v>
      </c>
      <c r="CFT335" s="50" t="s">
        <v>611</v>
      </c>
      <c r="CFU335" s="50" t="s">
        <v>611</v>
      </c>
      <c r="CFV335" s="50" t="s">
        <v>611</v>
      </c>
      <c r="CFW335" s="50" t="s">
        <v>611</v>
      </c>
      <c r="CFX335" s="50" t="s">
        <v>611</v>
      </c>
      <c r="CFY335" s="50" t="s">
        <v>611</v>
      </c>
      <c r="CFZ335" s="50" t="s">
        <v>611</v>
      </c>
      <c r="CGA335" s="50" t="s">
        <v>611</v>
      </c>
      <c r="CGB335" s="50" t="s">
        <v>611</v>
      </c>
      <c r="CGC335" s="50" t="s">
        <v>611</v>
      </c>
      <c r="CGD335" s="50" t="s">
        <v>611</v>
      </c>
      <c r="CGE335" s="50" t="s">
        <v>611</v>
      </c>
      <c r="CGF335" s="50" t="s">
        <v>611</v>
      </c>
      <c r="CGG335" s="50" t="s">
        <v>611</v>
      </c>
      <c r="CGH335" s="50" t="s">
        <v>611</v>
      </c>
      <c r="CGI335" s="50" t="s">
        <v>611</v>
      </c>
      <c r="CGJ335" s="50" t="s">
        <v>611</v>
      </c>
      <c r="CGK335" s="50" t="s">
        <v>611</v>
      </c>
      <c r="CGL335" s="50" t="s">
        <v>611</v>
      </c>
      <c r="CGM335" s="50" t="s">
        <v>611</v>
      </c>
      <c r="CGN335" s="50" t="s">
        <v>611</v>
      </c>
      <c r="CGO335" s="50" t="s">
        <v>611</v>
      </c>
      <c r="CGP335" s="50" t="s">
        <v>611</v>
      </c>
      <c r="CGQ335" s="50" t="s">
        <v>611</v>
      </c>
      <c r="CGR335" s="50" t="s">
        <v>611</v>
      </c>
      <c r="CGS335" s="50" t="s">
        <v>611</v>
      </c>
      <c r="CGT335" s="50" t="s">
        <v>611</v>
      </c>
      <c r="CGU335" s="50" t="s">
        <v>611</v>
      </c>
      <c r="CGV335" s="50" t="s">
        <v>611</v>
      </c>
      <c r="CGW335" s="50" t="s">
        <v>611</v>
      </c>
      <c r="CGX335" s="50" t="s">
        <v>611</v>
      </c>
      <c r="CGY335" s="50" t="s">
        <v>611</v>
      </c>
      <c r="CGZ335" s="50" t="s">
        <v>611</v>
      </c>
      <c r="CHA335" s="50" t="s">
        <v>611</v>
      </c>
      <c r="CHB335" s="50" t="s">
        <v>611</v>
      </c>
      <c r="CHC335" s="50" t="s">
        <v>611</v>
      </c>
      <c r="CHD335" s="50" t="s">
        <v>611</v>
      </c>
      <c r="CHE335" s="50" t="s">
        <v>611</v>
      </c>
      <c r="CHF335" s="50" t="s">
        <v>611</v>
      </c>
      <c r="CHG335" s="50" t="s">
        <v>611</v>
      </c>
      <c r="CHH335" s="50" t="s">
        <v>611</v>
      </c>
      <c r="CHI335" s="50" t="s">
        <v>611</v>
      </c>
      <c r="CHJ335" s="50" t="s">
        <v>611</v>
      </c>
      <c r="CHK335" s="50" t="s">
        <v>611</v>
      </c>
      <c r="CHL335" s="50" t="s">
        <v>611</v>
      </c>
      <c r="CHM335" s="50" t="s">
        <v>611</v>
      </c>
      <c r="CHN335" s="50" t="s">
        <v>611</v>
      </c>
      <c r="CHO335" s="50" t="s">
        <v>611</v>
      </c>
      <c r="CHP335" s="50" t="s">
        <v>611</v>
      </c>
      <c r="CHQ335" s="50" t="s">
        <v>611</v>
      </c>
      <c r="CHR335" s="50" t="s">
        <v>611</v>
      </c>
      <c r="CHS335" s="50" t="s">
        <v>611</v>
      </c>
      <c r="CHT335" s="50" t="s">
        <v>611</v>
      </c>
      <c r="CHU335" s="50" t="s">
        <v>611</v>
      </c>
      <c r="CHV335" s="50" t="s">
        <v>611</v>
      </c>
      <c r="CHW335" s="50" t="s">
        <v>611</v>
      </c>
      <c r="CHX335" s="50" t="s">
        <v>611</v>
      </c>
      <c r="CHY335" s="50" t="s">
        <v>611</v>
      </c>
      <c r="CHZ335" s="50" t="s">
        <v>611</v>
      </c>
      <c r="CIA335" s="50" t="s">
        <v>611</v>
      </c>
      <c r="CIB335" s="50" t="s">
        <v>611</v>
      </c>
      <c r="CIC335" s="50" t="s">
        <v>611</v>
      </c>
      <c r="CID335" s="50" t="s">
        <v>611</v>
      </c>
      <c r="CIE335" s="50" t="s">
        <v>611</v>
      </c>
      <c r="CIF335" s="50" t="s">
        <v>611</v>
      </c>
      <c r="CIG335" s="50" t="s">
        <v>611</v>
      </c>
      <c r="CIH335" s="50" t="s">
        <v>611</v>
      </c>
      <c r="CII335" s="50" t="s">
        <v>611</v>
      </c>
      <c r="CIJ335" s="50" t="s">
        <v>611</v>
      </c>
      <c r="CIK335" s="50" t="s">
        <v>611</v>
      </c>
      <c r="CIL335" s="50" t="s">
        <v>611</v>
      </c>
      <c r="CIM335" s="50" t="s">
        <v>611</v>
      </c>
      <c r="CIN335" s="50" t="s">
        <v>611</v>
      </c>
      <c r="CIO335" s="50" t="s">
        <v>611</v>
      </c>
      <c r="CIP335" s="50" t="s">
        <v>611</v>
      </c>
      <c r="CIQ335" s="50" t="s">
        <v>611</v>
      </c>
      <c r="CIR335" s="50" t="s">
        <v>611</v>
      </c>
      <c r="CIS335" s="50" t="s">
        <v>611</v>
      </c>
      <c r="CIT335" s="50" t="s">
        <v>611</v>
      </c>
      <c r="CIU335" s="50" t="s">
        <v>611</v>
      </c>
      <c r="CIV335" s="50" t="s">
        <v>611</v>
      </c>
      <c r="CIW335" s="50" t="s">
        <v>611</v>
      </c>
      <c r="CIX335" s="50" t="s">
        <v>611</v>
      </c>
      <c r="CIY335" s="50" t="s">
        <v>611</v>
      </c>
      <c r="CIZ335" s="50" t="s">
        <v>611</v>
      </c>
      <c r="CJA335" s="50" t="s">
        <v>611</v>
      </c>
      <c r="CJB335" s="50" t="s">
        <v>611</v>
      </c>
      <c r="CJC335" s="50" t="s">
        <v>611</v>
      </c>
      <c r="CJD335" s="50" t="s">
        <v>611</v>
      </c>
      <c r="CJE335" s="50" t="s">
        <v>611</v>
      </c>
      <c r="CJF335" s="50" t="s">
        <v>611</v>
      </c>
      <c r="CJG335" s="50" t="s">
        <v>611</v>
      </c>
      <c r="CJH335" s="50" t="s">
        <v>611</v>
      </c>
      <c r="CJI335" s="50" t="s">
        <v>611</v>
      </c>
      <c r="CJJ335" s="50" t="s">
        <v>611</v>
      </c>
      <c r="CJK335" s="50" t="s">
        <v>611</v>
      </c>
      <c r="CJL335" s="50" t="s">
        <v>611</v>
      </c>
      <c r="CJM335" s="50" t="s">
        <v>611</v>
      </c>
      <c r="CJN335" s="50" t="s">
        <v>611</v>
      </c>
      <c r="CJO335" s="50" t="s">
        <v>611</v>
      </c>
      <c r="CJP335" s="50" t="s">
        <v>611</v>
      </c>
      <c r="CJQ335" s="50" t="s">
        <v>611</v>
      </c>
      <c r="CJR335" s="50" t="s">
        <v>611</v>
      </c>
      <c r="CJS335" s="50" t="s">
        <v>611</v>
      </c>
      <c r="CJT335" s="50" t="s">
        <v>611</v>
      </c>
      <c r="CJU335" s="50" t="s">
        <v>611</v>
      </c>
      <c r="CJV335" s="50" t="s">
        <v>611</v>
      </c>
      <c r="CJW335" s="50" t="s">
        <v>611</v>
      </c>
      <c r="CJX335" s="50" t="s">
        <v>611</v>
      </c>
      <c r="CJY335" s="50" t="s">
        <v>611</v>
      </c>
      <c r="CJZ335" s="50" t="s">
        <v>611</v>
      </c>
      <c r="CKA335" s="50" t="s">
        <v>611</v>
      </c>
      <c r="CKB335" s="50" t="s">
        <v>611</v>
      </c>
      <c r="CKC335" s="50" t="s">
        <v>611</v>
      </c>
      <c r="CKD335" s="50" t="s">
        <v>611</v>
      </c>
      <c r="CKE335" s="50" t="s">
        <v>611</v>
      </c>
      <c r="CKF335" s="50" t="s">
        <v>611</v>
      </c>
      <c r="CKG335" s="50" t="s">
        <v>611</v>
      </c>
      <c r="CKH335" s="50" t="s">
        <v>611</v>
      </c>
      <c r="CKI335" s="50" t="s">
        <v>611</v>
      </c>
      <c r="CKJ335" s="50" t="s">
        <v>611</v>
      </c>
      <c r="CKK335" s="50" t="s">
        <v>611</v>
      </c>
      <c r="CKL335" s="50" t="s">
        <v>611</v>
      </c>
      <c r="CKM335" s="50" t="s">
        <v>611</v>
      </c>
      <c r="CKN335" s="50" t="s">
        <v>611</v>
      </c>
      <c r="CKO335" s="50" t="s">
        <v>611</v>
      </c>
      <c r="CKP335" s="50" t="s">
        <v>611</v>
      </c>
      <c r="CKQ335" s="50" t="s">
        <v>611</v>
      </c>
      <c r="CKR335" s="50" t="s">
        <v>611</v>
      </c>
      <c r="CKS335" s="50" t="s">
        <v>611</v>
      </c>
      <c r="CKT335" s="50" t="s">
        <v>611</v>
      </c>
      <c r="CKU335" s="50" t="s">
        <v>611</v>
      </c>
      <c r="CKV335" s="50" t="s">
        <v>611</v>
      </c>
      <c r="CKW335" s="50" t="s">
        <v>611</v>
      </c>
      <c r="CKX335" s="50" t="s">
        <v>611</v>
      </c>
      <c r="CKY335" s="50" t="s">
        <v>611</v>
      </c>
      <c r="CKZ335" s="50" t="s">
        <v>611</v>
      </c>
      <c r="CLA335" s="50" t="s">
        <v>611</v>
      </c>
      <c r="CLB335" s="50" t="s">
        <v>611</v>
      </c>
      <c r="CLC335" s="50" t="s">
        <v>611</v>
      </c>
      <c r="CLD335" s="50" t="s">
        <v>611</v>
      </c>
      <c r="CLE335" s="50" t="s">
        <v>611</v>
      </c>
      <c r="CLF335" s="50" t="s">
        <v>611</v>
      </c>
      <c r="CLG335" s="50" t="s">
        <v>611</v>
      </c>
      <c r="CLH335" s="50" t="s">
        <v>611</v>
      </c>
      <c r="CLI335" s="50" t="s">
        <v>611</v>
      </c>
      <c r="CLJ335" s="50" t="s">
        <v>611</v>
      </c>
      <c r="CLK335" s="50" t="s">
        <v>611</v>
      </c>
      <c r="CLL335" s="50" t="s">
        <v>611</v>
      </c>
      <c r="CLM335" s="50" t="s">
        <v>611</v>
      </c>
      <c r="CLN335" s="50" t="s">
        <v>611</v>
      </c>
      <c r="CLO335" s="50" t="s">
        <v>611</v>
      </c>
      <c r="CLP335" s="50" t="s">
        <v>611</v>
      </c>
      <c r="CLQ335" s="50" t="s">
        <v>611</v>
      </c>
      <c r="CLR335" s="50" t="s">
        <v>611</v>
      </c>
      <c r="CLS335" s="50" t="s">
        <v>611</v>
      </c>
      <c r="CLT335" s="50" t="s">
        <v>611</v>
      </c>
      <c r="CLU335" s="50" t="s">
        <v>611</v>
      </c>
      <c r="CLV335" s="50" t="s">
        <v>611</v>
      </c>
      <c r="CLW335" s="50" t="s">
        <v>611</v>
      </c>
      <c r="CLX335" s="50" t="s">
        <v>611</v>
      </c>
      <c r="CLY335" s="50" t="s">
        <v>611</v>
      </c>
      <c r="CLZ335" s="50" t="s">
        <v>611</v>
      </c>
      <c r="CMA335" s="50" t="s">
        <v>611</v>
      </c>
      <c r="CMB335" s="50" t="s">
        <v>611</v>
      </c>
      <c r="CMC335" s="50" t="s">
        <v>611</v>
      </c>
      <c r="CMD335" s="50" t="s">
        <v>611</v>
      </c>
      <c r="CME335" s="50" t="s">
        <v>611</v>
      </c>
      <c r="CMF335" s="50" t="s">
        <v>611</v>
      </c>
      <c r="CMG335" s="50" t="s">
        <v>611</v>
      </c>
      <c r="CMH335" s="50" t="s">
        <v>611</v>
      </c>
      <c r="CMI335" s="50" t="s">
        <v>611</v>
      </c>
      <c r="CMJ335" s="50" t="s">
        <v>611</v>
      </c>
      <c r="CMK335" s="50" t="s">
        <v>611</v>
      </c>
      <c r="CML335" s="50" t="s">
        <v>611</v>
      </c>
      <c r="CMM335" s="50" t="s">
        <v>611</v>
      </c>
      <c r="CMN335" s="50" t="s">
        <v>611</v>
      </c>
      <c r="CMO335" s="50" t="s">
        <v>611</v>
      </c>
      <c r="CMP335" s="50" t="s">
        <v>611</v>
      </c>
      <c r="CMQ335" s="50" t="s">
        <v>611</v>
      </c>
      <c r="CMR335" s="50" t="s">
        <v>611</v>
      </c>
      <c r="CMS335" s="50" t="s">
        <v>611</v>
      </c>
      <c r="CMT335" s="50" t="s">
        <v>611</v>
      </c>
      <c r="CMU335" s="50" t="s">
        <v>611</v>
      </c>
      <c r="CMV335" s="50" t="s">
        <v>611</v>
      </c>
      <c r="CMW335" s="50" t="s">
        <v>611</v>
      </c>
      <c r="CMX335" s="50" t="s">
        <v>611</v>
      </c>
      <c r="CMY335" s="50" t="s">
        <v>611</v>
      </c>
      <c r="CMZ335" s="50" t="s">
        <v>611</v>
      </c>
      <c r="CNA335" s="50" t="s">
        <v>611</v>
      </c>
      <c r="CNB335" s="50" t="s">
        <v>611</v>
      </c>
      <c r="CNC335" s="50" t="s">
        <v>611</v>
      </c>
      <c r="CND335" s="50" t="s">
        <v>611</v>
      </c>
      <c r="CNE335" s="50" t="s">
        <v>611</v>
      </c>
      <c r="CNF335" s="50" t="s">
        <v>611</v>
      </c>
      <c r="CNG335" s="50" t="s">
        <v>611</v>
      </c>
      <c r="CNH335" s="50" t="s">
        <v>611</v>
      </c>
      <c r="CNI335" s="50" t="s">
        <v>611</v>
      </c>
      <c r="CNJ335" s="50" t="s">
        <v>611</v>
      </c>
      <c r="CNK335" s="50" t="s">
        <v>611</v>
      </c>
      <c r="CNL335" s="50" t="s">
        <v>611</v>
      </c>
      <c r="CNM335" s="50" t="s">
        <v>611</v>
      </c>
      <c r="CNN335" s="50" t="s">
        <v>611</v>
      </c>
      <c r="CNO335" s="50" t="s">
        <v>611</v>
      </c>
      <c r="CNP335" s="50" t="s">
        <v>611</v>
      </c>
      <c r="CNQ335" s="50" t="s">
        <v>611</v>
      </c>
      <c r="CNR335" s="50" t="s">
        <v>611</v>
      </c>
      <c r="CNS335" s="50" t="s">
        <v>611</v>
      </c>
      <c r="CNT335" s="50" t="s">
        <v>611</v>
      </c>
      <c r="CNU335" s="50" t="s">
        <v>611</v>
      </c>
      <c r="CNV335" s="50" t="s">
        <v>611</v>
      </c>
      <c r="CNW335" s="50" t="s">
        <v>611</v>
      </c>
      <c r="CNX335" s="50" t="s">
        <v>611</v>
      </c>
      <c r="CNY335" s="50" t="s">
        <v>611</v>
      </c>
      <c r="CNZ335" s="50" t="s">
        <v>611</v>
      </c>
      <c r="COA335" s="50" t="s">
        <v>611</v>
      </c>
      <c r="COB335" s="50" t="s">
        <v>611</v>
      </c>
      <c r="COC335" s="50" t="s">
        <v>611</v>
      </c>
      <c r="COD335" s="50" t="s">
        <v>611</v>
      </c>
      <c r="COE335" s="50" t="s">
        <v>611</v>
      </c>
      <c r="COF335" s="50" t="s">
        <v>611</v>
      </c>
      <c r="COG335" s="50" t="s">
        <v>611</v>
      </c>
      <c r="COH335" s="50" t="s">
        <v>611</v>
      </c>
      <c r="COI335" s="50" t="s">
        <v>611</v>
      </c>
      <c r="COJ335" s="50" t="s">
        <v>611</v>
      </c>
      <c r="COK335" s="50" t="s">
        <v>611</v>
      </c>
      <c r="COL335" s="50" t="s">
        <v>611</v>
      </c>
      <c r="COM335" s="50" t="s">
        <v>611</v>
      </c>
      <c r="CON335" s="50" t="s">
        <v>611</v>
      </c>
      <c r="COO335" s="50" t="s">
        <v>611</v>
      </c>
      <c r="COP335" s="50" t="s">
        <v>611</v>
      </c>
      <c r="COQ335" s="50" t="s">
        <v>611</v>
      </c>
      <c r="COR335" s="50" t="s">
        <v>611</v>
      </c>
      <c r="COS335" s="50" t="s">
        <v>611</v>
      </c>
      <c r="COT335" s="50" t="s">
        <v>611</v>
      </c>
      <c r="COU335" s="50" t="s">
        <v>611</v>
      </c>
      <c r="COV335" s="50" t="s">
        <v>611</v>
      </c>
      <c r="COW335" s="50" t="s">
        <v>611</v>
      </c>
      <c r="COX335" s="50" t="s">
        <v>611</v>
      </c>
      <c r="COY335" s="50" t="s">
        <v>611</v>
      </c>
      <c r="COZ335" s="50" t="s">
        <v>611</v>
      </c>
      <c r="CPA335" s="50" t="s">
        <v>611</v>
      </c>
      <c r="CPB335" s="50" t="s">
        <v>611</v>
      </c>
      <c r="CPC335" s="50" t="s">
        <v>611</v>
      </c>
      <c r="CPD335" s="50" t="s">
        <v>611</v>
      </c>
      <c r="CPE335" s="50" t="s">
        <v>611</v>
      </c>
      <c r="CPF335" s="50" t="s">
        <v>611</v>
      </c>
      <c r="CPG335" s="50" t="s">
        <v>611</v>
      </c>
      <c r="CPH335" s="50" t="s">
        <v>611</v>
      </c>
      <c r="CPI335" s="50" t="s">
        <v>611</v>
      </c>
      <c r="CPJ335" s="50" t="s">
        <v>611</v>
      </c>
      <c r="CPK335" s="50" t="s">
        <v>611</v>
      </c>
      <c r="CPL335" s="50" t="s">
        <v>611</v>
      </c>
      <c r="CPM335" s="50" t="s">
        <v>611</v>
      </c>
      <c r="CPN335" s="50" t="s">
        <v>611</v>
      </c>
      <c r="CPO335" s="50" t="s">
        <v>611</v>
      </c>
      <c r="CPP335" s="50" t="s">
        <v>611</v>
      </c>
      <c r="CPQ335" s="50" t="s">
        <v>611</v>
      </c>
      <c r="CPR335" s="50" t="s">
        <v>611</v>
      </c>
      <c r="CPS335" s="50" t="s">
        <v>611</v>
      </c>
      <c r="CPT335" s="50" t="s">
        <v>611</v>
      </c>
      <c r="CPU335" s="50" t="s">
        <v>611</v>
      </c>
      <c r="CPV335" s="50" t="s">
        <v>611</v>
      </c>
      <c r="CPW335" s="50" t="s">
        <v>611</v>
      </c>
      <c r="CPX335" s="50" t="s">
        <v>611</v>
      </c>
      <c r="CPY335" s="50" t="s">
        <v>611</v>
      </c>
      <c r="CPZ335" s="50" t="s">
        <v>611</v>
      </c>
      <c r="CQA335" s="50" t="s">
        <v>611</v>
      </c>
      <c r="CQB335" s="50" t="s">
        <v>611</v>
      </c>
      <c r="CQC335" s="50" t="s">
        <v>611</v>
      </c>
      <c r="CQD335" s="50" t="s">
        <v>611</v>
      </c>
      <c r="CQE335" s="50" t="s">
        <v>611</v>
      </c>
      <c r="CQF335" s="50" t="s">
        <v>611</v>
      </c>
      <c r="CQG335" s="50" t="s">
        <v>611</v>
      </c>
      <c r="CQH335" s="50" t="s">
        <v>611</v>
      </c>
      <c r="CQI335" s="50" t="s">
        <v>611</v>
      </c>
      <c r="CQJ335" s="50" t="s">
        <v>611</v>
      </c>
      <c r="CQK335" s="50" t="s">
        <v>611</v>
      </c>
      <c r="CQL335" s="50" t="s">
        <v>611</v>
      </c>
      <c r="CQM335" s="50" t="s">
        <v>611</v>
      </c>
      <c r="CQN335" s="50" t="s">
        <v>611</v>
      </c>
      <c r="CQO335" s="50" t="s">
        <v>611</v>
      </c>
      <c r="CQP335" s="50" t="s">
        <v>611</v>
      </c>
      <c r="CQQ335" s="50" t="s">
        <v>611</v>
      </c>
      <c r="CQR335" s="50" t="s">
        <v>611</v>
      </c>
      <c r="CQS335" s="50" t="s">
        <v>611</v>
      </c>
      <c r="CQT335" s="50" t="s">
        <v>611</v>
      </c>
      <c r="CQU335" s="50" t="s">
        <v>611</v>
      </c>
      <c r="CQV335" s="50" t="s">
        <v>611</v>
      </c>
      <c r="CQW335" s="50" t="s">
        <v>611</v>
      </c>
      <c r="CQX335" s="50" t="s">
        <v>611</v>
      </c>
      <c r="CQY335" s="50" t="s">
        <v>611</v>
      </c>
      <c r="CQZ335" s="50" t="s">
        <v>611</v>
      </c>
      <c r="CRA335" s="50" t="s">
        <v>611</v>
      </c>
      <c r="CRB335" s="50" t="s">
        <v>611</v>
      </c>
      <c r="CRC335" s="50" t="s">
        <v>611</v>
      </c>
      <c r="CRD335" s="50" t="s">
        <v>611</v>
      </c>
      <c r="CRE335" s="50" t="s">
        <v>611</v>
      </c>
      <c r="CRF335" s="50" t="s">
        <v>611</v>
      </c>
      <c r="CRG335" s="50" t="s">
        <v>611</v>
      </c>
      <c r="CRH335" s="50" t="s">
        <v>611</v>
      </c>
      <c r="CRI335" s="50" t="s">
        <v>611</v>
      </c>
      <c r="CRJ335" s="50" t="s">
        <v>611</v>
      </c>
      <c r="CRK335" s="50" t="s">
        <v>611</v>
      </c>
      <c r="CRL335" s="50" t="s">
        <v>611</v>
      </c>
      <c r="CRM335" s="50" t="s">
        <v>611</v>
      </c>
      <c r="CRN335" s="50" t="s">
        <v>611</v>
      </c>
      <c r="CRO335" s="50" t="s">
        <v>611</v>
      </c>
      <c r="CRP335" s="50" t="s">
        <v>611</v>
      </c>
      <c r="CRQ335" s="50" t="s">
        <v>611</v>
      </c>
      <c r="CRR335" s="50" t="s">
        <v>611</v>
      </c>
      <c r="CRS335" s="50" t="s">
        <v>611</v>
      </c>
      <c r="CRT335" s="50" t="s">
        <v>611</v>
      </c>
      <c r="CRU335" s="50" t="s">
        <v>611</v>
      </c>
      <c r="CRV335" s="50" t="s">
        <v>611</v>
      </c>
      <c r="CRW335" s="50" t="s">
        <v>611</v>
      </c>
      <c r="CRX335" s="50" t="s">
        <v>611</v>
      </c>
      <c r="CRY335" s="50" t="s">
        <v>611</v>
      </c>
      <c r="CRZ335" s="50" t="s">
        <v>611</v>
      </c>
      <c r="CSA335" s="50" t="s">
        <v>611</v>
      </c>
      <c r="CSB335" s="50" t="s">
        <v>611</v>
      </c>
      <c r="CSC335" s="50" t="s">
        <v>611</v>
      </c>
      <c r="CSD335" s="50" t="s">
        <v>611</v>
      </c>
      <c r="CSE335" s="50" t="s">
        <v>611</v>
      </c>
      <c r="CSF335" s="50" t="s">
        <v>611</v>
      </c>
      <c r="CSG335" s="50" t="s">
        <v>611</v>
      </c>
      <c r="CSH335" s="50" t="s">
        <v>611</v>
      </c>
      <c r="CSI335" s="50" t="s">
        <v>611</v>
      </c>
      <c r="CSJ335" s="50" t="s">
        <v>611</v>
      </c>
      <c r="CSK335" s="50" t="s">
        <v>611</v>
      </c>
      <c r="CSL335" s="50" t="s">
        <v>611</v>
      </c>
      <c r="CSM335" s="50" t="s">
        <v>611</v>
      </c>
      <c r="CSN335" s="50" t="s">
        <v>611</v>
      </c>
      <c r="CSO335" s="50" t="s">
        <v>611</v>
      </c>
      <c r="CSP335" s="50" t="s">
        <v>611</v>
      </c>
      <c r="CSQ335" s="50" t="s">
        <v>611</v>
      </c>
      <c r="CSR335" s="50" t="s">
        <v>611</v>
      </c>
      <c r="CSS335" s="50" t="s">
        <v>611</v>
      </c>
      <c r="CST335" s="50" t="s">
        <v>611</v>
      </c>
      <c r="CSU335" s="50" t="s">
        <v>611</v>
      </c>
      <c r="CSV335" s="50" t="s">
        <v>611</v>
      </c>
      <c r="CSW335" s="50" t="s">
        <v>611</v>
      </c>
      <c r="CSX335" s="50" t="s">
        <v>611</v>
      </c>
      <c r="CSY335" s="50" t="s">
        <v>611</v>
      </c>
      <c r="CSZ335" s="50" t="s">
        <v>611</v>
      </c>
      <c r="CTA335" s="50" t="s">
        <v>611</v>
      </c>
      <c r="CTB335" s="50" t="s">
        <v>611</v>
      </c>
      <c r="CTC335" s="50" t="s">
        <v>611</v>
      </c>
      <c r="CTD335" s="50" t="s">
        <v>611</v>
      </c>
      <c r="CTE335" s="50" t="s">
        <v>611</v>
      </c>
      <c r="CTF335" s="50" t="s">
        <v>611</v>
      </c>
      <c r="CTG335" s="50" t="s">
        <v>611</v>
      </c>
      <c r="CTH335" s="50" t="s">
        <v>611</v>
      </c>
      <c r="CTI335" s="50" t="s">
        <v>611</v>
      </c>
      <c r="CTJ335" s="50" t="s">
        <v>611</v>
      </c>
      <c r="CTK335" s="50" t="s">
        <v>611</v>
      </c>
      <c r="CTL335" s="50" t="s">
        <v>611</v>
      </c>
      <c r="CTM335" s="50" t="s">
        <v>611</v>
      </c>
      <c r="CTN335" s="50" t="s">
        <v>611</v>
      </c>
      <c r="CTO335" s="50" t="s">
        <v>611</v>
      </c>
      <c r="CTP335" s="50" t="s">
        <v>611</v>
      </c>
      <c r="CTQ335" s="50" t="s">
        <v>611</v>
      </c>
      <c r="CTR335" s="50" t="s">
        <v>611</v>
      </c>
      <c r="CTS335" s="50" t="s">
        <v>611</v>
      </c>
      <c r="CTT335" s="50" t="s">
        <v>611</v>
      </c>
      <c r="CTU335" s="50" t="s">
        <v>611</v>
      </c>
      <c r="CTV335" s="50" t="s">
        <v>611</v>
      </c>
      <c r="CTW335" s="50" t="s">
        <v>611</v>
      </c>
      <c r="CTX335" s="50" t="s">
        <v>611</v>
      </c>
      <c r="CTY335" s="50" t="s">
        <v>611</v>
      </c>
      <c r="CTZ335" s="50" t="s">
        <v>611</v>
      </c>
      <c r="CUA335" s="50" t="s">
        <v>611</v>
      </c>
      <c r="CUB335" s="50" t="s">
        <v>611</v>
      </c>
      <c r="CUC335" s="50" t="s">
        <v>611</v>
      </c>
      <c r="CUD335" s="50" t="s">
        <v>611</v>
      </c>
      <c r="CUE335" s="50" t="s">
        <v>611</v>
      </c>
      <c r="CUF335" s="50" t="s">
        <v>611</v>
      </c>
      <c r="CUG335" s="50" t="s">
        <v>611</v>
      </c>
      <c r="CUH335" s="50" t="s">
        <v>611</v>
      </c>
      <c r="CUI335" s="50" t="s">
        <v>611</v>
      </c>
      <c r="CUJ335" s="50" t="s">
        <v>611</v>
      </c>
      <c r="CUK335" s="50" t="s">
        <v>611</v>
      </c>
      <c r="CUL335" s="50" t="s">
        <v>611</v>
      </c>
      <c r="CUM335" s="50" t="s">
        <v>611</v>
      </c>
      <c r="CUN335" s="50" t="s">
        <v>611</v>
      </c>
      <c r="CUO335" s="50" t="s">
        <v>611</v>
      </c>
      <c r="CUP335" s="50" t="s">
        <v>611</v>
      </c>
      <c r="CUQ335" s="50" t="s">
        <v>611</v>
      </c>
      <c r="CUR335" s="50" t="s">
        <v>611</v>
      </c>
      <c r="CUS335" s="50" t="s">
        <v>611</v>
      </c>
      <c r="CUT335" s="50" t="s">
        <v>611</v>
      </c>
      <c r="CUU335" s="50" t="s">
        <v>611</v>
      </c>
      <c r="CUV335" s="50" t="s">
        <v>611</v>
      </c>
      <c r="CUW335" s="50" t="s">
        <v>611</v>
      </c>
      <c r="CUX335" s="50" t="s">
        <v>611</v>
      </c>
      <c r="CUY335" s="50" t="s">
        <v>611</v>
      </c>
      <c r="CUZ335" s="50" t="s">
        <v>611</v>
      </c>
      <c r="CVA335" s="50" t="s">
        <v>611</v>
      </c>
      <c r="CVB335" s="50" t="s">
        <v>611</v>
      </c>
      <c r="CVC335" s="50" t="s">
        <v>611</v>
      </c>
      <c r="CVD335" s="50" t="s">
        <v>611</v>
      </c>
      <c r="CVE335" s="50" t="s">
        <v>611</v>
      </c>
      <c r="CVF335" s="50" t="s">
        <v>611</v>
      </c>
      <c r="CVG335" s="50" t="s">
        <v>611</v>
      </c>
      <c r="CVH335" s="50" t="s">
        <v>611</v>
      </c>
      <c r="CVI335" s="50" t="s">
        <v>611</v>
      </c>
      <c r="CVJ335" s="50" t="s">
        <v>611</v>
      </c>
      <c r="CVK335" s="50" t="s">
        <v>611</v>
      </c>
      <c r="CVL335" s="50" t="s">
        <v>611</v>
      </c>
      <c r="CVM335" s="50" t="s">
        <v>611</v>
      </c>
      <c r="CVN335" s="50" t="s">
        <v>611</v>
      </c>
      <c r="CVO335" s="50" t="s">
        <v>611</v>
      </c>
      <c r="CVP335" s="50" t="s">
        <v>611</v>
      </c>
      <c r="CVQ335" s="50" t="s">
        <v>611</v>
      </c>
      <c r="CVR335" s="50" t="s">
        <v>611</v>
      </c>
      <c r="CVS335" s="50" t="s">
        <v>611</v>
      </c>
      <c r="CVT335" s="50" t="s">
        <v>611</v>
      </c>
      <c r="CVU335" s="50" t="s">
        <v>611</v>
      </c>
      <c r="CVV335" s="50" t="s">
        <v>611</v>
      </c>
      <c r="CVW335" s="50" t="s">
        <v>611</v>
      </c>
      <c r="CVX335" s="50" t="s">
        <v>611</v>
      </c>
      <c r="CVY335" s="50" t="s">
        <v>611</v>
      </c>
      <c r="CVZ335" s="50" t="s">
        <v>611</v>
      </c>
      <c r="CWA335" s="50" t="s">
        <v>611</v>
      </c>
      <c r="CWB335" s="50" t="s">
        <v>611</v>
      </c>
      <c r="CWC335" s="50" t="s">
        <v>611</v>
      </c>
      <c r="CWD335" s="50" t="s">
        <v>611</v>
      </c>
      <c r="CWE335" s="50" t="s">
        <v>611</v>
      </c>
      <c r="CWF335" s="50" t="s">
        <v>611</v>
      </c>
      <c r="CWG335" s="50" t="s">
        <v>611</v>
      </c>
      <c r="CWH335" s="50" t="s">
        <v>611</v>
      </c>
      <c r="CWI335" s="50" t="s">
        <v>611</v>
      </c>
      <c r="CWJ335" s="50" t="s">
        <v>611</v>
      </c>
      <c r="CWK335" s="50" t="s">
        <v>611</v>
      </c>
      <c r="CWL335" s="50" t="s">
        <v>611</v>
      </c>
      <c r="CWM335" s="50" t="s">
        <v>611</v>
      </c>
      <c r="CWN335" s="50" t="s">
        <v>611</v>
      </c>
      <c r="CWO335" s="50" t="s">
        <v>611</v>
      </c>
      <c r="CWP335" s="50" t="s">
        <v>611</v>
      </c>
      <c r="CWQ335" s="50" t="s">
        <v>611</v>
      </c>
      <c r="CWR335" s="50" t="s">
        <v>611</v>
      </c>
      <c r="CWS335" s="50" t="s">
        <v>611</v>
      </c>
      <c r="CWT335" s="50" t="s">
        <v>611</v>
      </c>
      <c r="CWU335" s="50" t="s">
        <v>611</v>
      </c>
      <c r="CWV335" s="50" t="s">
        <v>611</v>
      </c>
      <c r="CWW335" s="50" t="s">
        <v>611</v>
      </c>
      <c r="CWX335" s="50" t="s">
        <v>611</v>
      </c>
      <c r="CWY335" s="50" t="s">
        <v>611</v>
      </c>
      <c r="CWZ335" s="50" t="s">
        <v>611</v>
      </c>
      <c r="CXA335" s="50" t="s">
        <v>611</v>
      </c>
      <c r="CXB335" s="50" t="s">
        <v>611</v>
      </c>
      <c r="CXC335" s="50" t="s">
        <v>611</v>
      </c>
      <c r="CXD335" s="50" t="s">
        <v>611</v>
      </c>
      <c r="CXE335" s="50" t="s">
        <v>611</v>
      </c>
      <c r="CXF335" s="50" t="s">
        <v>611</v>
      </c>
      <c r="CXG335" s="50" t="s">
        <v>611</v>
      </c>
      <c r="CXH335" s="50" t="s">
        <v>611</v>
      </c>
      <c r="CXI335" s="50" t="s">
        <v>611</v>
      </c>
      <c r="CXJ335" s="50" t="s">
        <v>611</v>
      </c>
      <c r="CXK335" s="50" t="s">
        <v>611</v>
      </c>
      <c r="CXL335" s="50" t="s">
        <v>611</v>
      </c>
      <c r="CXM335" s="50" t="s">
        <v>611</v>
      </c>
      <c r="CXN335" s="50" t="s">
        <v>611</v>
      </c>
      <c r="CXO335" s="50" t="s">
        <v>611</v>
      </c>
      <c r="CXP335" s="50" t="s">
        <v>611</v>
      </c>
      <c r="CXQ335" s="50" t="s">
        <v>611</v>
      </c>
      <c r="CXR335" s="50" t="s">
        <v>611</v>
      </c>
      <c r="CXS335" s="50" t="s">
        <v>611</v>
      </c>
      <c r="CXT335" s="50" t="s">
        <v>611</v>
      </c>
      <c r="CXU335" s="50" t="s">
        <v>611</v>
      </c>
      <c r="CXV335" s="50" t="s">
        <v>611</v>
      </c>
      <c r="CXW335" s="50" t="s">
        <v>611</v>
      </c>
      <c r="CXX335" s="50" t="s">
        <v>611</v>
      </c>
      <c r="CXY335" s="50" t="s">
        <v>611</v>
      </c>
      <c r="CXZ335" s="50" t="s">
        <v>611</v>
      </c>
      <c r="CYA335" s="50" t="s">
        <v>611</v>
      </c>
      <c r="CYB335" s="50" t="s">
        <v>611</v>
      </c>
      <c r="CYC335" s="50" t="s">
        <v>611</v>
      </c>
      <c r="CYD335" s="50" t="s">
        <v>611</v>
      </c>
      <c r="CYE335" s="50" t="s">
        <v>611</v>
      </c>
      <c r="CYF335" s="50" t="s">
        <v>611</v>
      </c>
      <c r="CYG335" s="50" t="s">
        <v>611</v>
      </c>
      <c r="CYH335" s="50" t="s">
        <v>611</v>
      </c>
      <c r="CYI335" s="50" t="s">
        <v>611</v>
      </c>
      <c r="CYJ335" s="50" t="s">
        <v>611</v>
      </c>
      <c r="CYK335" s="50" t="s">
        <v>611</v>
      </c>
      <c r="CYL335" s="50" t="s">
        <v>611</v>
      </c>
      <c r="CYM335" s="50" t="s">
        <v>611</v>
      </c>
      <c r="CYN335" s="50" t="s">
        <v>611</v>
      </c>
      <c r="CYO335" s="50" t="s">
        <v>611</v>
      </c>
      <c r="CYP335" s="50" t="s">
        <v>611</v>
      </c>
      <c r="CYQ335" s="50" t="s">
        <v>611</v>
      </c>
      <c r="CYR335" s="50" t="s">
        <v>611</v>
      </c>
      <c r="CYS335" s="50" t="s">
        <v>611</v>
      </c>
      <c r="CYT335" s="50" t="s">
        <v>611</v>
      </c>
      <c r="CYU335" s="50" t="s">
        <v>611</v>
      </c>
      <c r="CYV335" s="50" t="s">
        <v>611</v>
      </c>
      <c r="CYW335" s="50" t="s">
        <v>611</v>
      </c>
      <c r="CYX335" s="50" t="s">
        <v>611</v>
      </c>
      <c r="CYY335" s="50" t="s">
        <v>611</v>
      </c>
      <c r="CYZ335" s="50" t="s">
        <v>611</v>
      </c>
      <c r="CZA335" s="50" t="s">
        <v>611</v>
      </c>
      <c r="CZB335" s="50" t="s">
        <v>611</v>
      </c>
      <c r="CZC335" s="50" t="s">
        <v>611</v>
      </c>
      <c r="CZD335" s="50" t="s">
        <v>611</v>
      </c>
      <c r="CZE335" s="50" t="s">
        <v>611</v>
      </c>
      <c r="CZF335" s="50" t="s">
        <v>611</v>
      </c>
      <c r="CZG335" s="50" t="s">
        <v>611</v>
      </c>
      <c r="CZH335" s="50" t="s">
        <v>611</v>
      </c>
      <c r="CZI335" s="50" t="s">
        <v>611</v>
      </c>
      <c r="CZJ335" s="50" t="s">
        <v>611</v>
      </c>
      <c r="CZK335" s="50" t="s">
        <v>611</v>
      </c>
      <c r="CZL335" s="50" t="s">
        <v>611</v>
      </c>
      <c r="CZM335" s="50" t="s">
        <v>611</v>
      </c>
      <c r="CZN335" s="50" t="s">
        <v>611</v>
      </c>
      <c r="CZO335" s="50" t="s">
        <v>611</v>
      </c>
      <c r="CZP335" s="50" t="s">
        <v>611</v>
      </c>
      <c r="CZQ335" s="50" t="s">
        <v>611</v>
      </c>
      <c r="CZR335" s="50" t="s">
        <v>611</v>
      </c>
      <c r="CZS335" s="50" t="s">
        <v>611</v>
      </c>
      <c r="CZT335" s="50" t="s">
        <v>611</v>
      </c>
      <c r="CZU335" s="50" t="s">
        <v>611</v>
      </c>
      <c r="CZV335" s="50" t="s">
        <v>611</v>
      </c>
      <c r="CZW335" s="50" t="s">
        <v>611</v>
      </c>
      <c r="CZX335" s="50" t="s">
        <v>611</v>
      </c>
      <c r="CZY335" s="50" t="s">
        <v>611</v>
      </c>
      <c r="CZZ335" s="50" t="s">
        <v>611</v>
      </c>
      <c r="DAA335" s="50" t="s">
        <v>611</v>
      </c>
      <c r="DAB335" s="50" t="s">
        <v>611</v>
      </c>
      <c r="DAC335" s="50" t="s">
        <v>611</v>
      </c>
      <c r="DAD335" s="50" t="s">
        <v>611</v>
      </c>
      <c r="DAE335" s="50" t="s">
        <v>611</v>
      </c>
      <c r="DAF335" s="50" t="s">
        <v>611</v>
      </c>
      <c r="DAG335" s="50" t="s">
        <v>611</v>
      </c>
      <c r="DAH335" s="50" t="s">
        <v>611</v>
      </c>
      <c r="DAI335" s="50" t="s">
        <v>611</v>
      </c>
      <c r="DAJ335" s="50" t="s">
        <v>611</v>
      </c>
      <c r="DAK335" s="50" t="s">
        <v>611</v>
      </c>
      <c r="DAL335" s="50" t="s">
        <v>611</v>
      </c>
      <c r="DAM335" s="50" t="s">
        <v>611</v>
      </c>
      <c r="DAN335" s="50" t="s">
        <v>611</v>
      </c>
      <c r="DAO335" s="50" t="s">
        <v>611</v>
      </c>
      <c r="DAP335" s="50" t="s">
        <v>611</v>
      </c>
      <c r="DAQ335" s="50" t="s">
        <v>611</v>
      </c>
      <c r="DAR335" s="50" t="s">
        <v>611</v>
      </c>
      <c r="DAS335" s="50" t="s">
        <v>611</v>
      </c>
      <c r="DAT335" s="50" t="s">
        <v>611</v>
      </c>
      <c r="DAU335" s="50" t="s">
        <v>611</v>
      </c>
      <c r="DAV335" s="50" t="s">
        <v>611</v>
      </c>
      <c r="DAW335" s="50" t="s">
        <v>611</v>
      </c>
      <c r="DAX335" s="50" t="s">
        <v>611</v>
      </c>
      <c r="DAY335" s="50" t="s">
        <v>611</v>
      </c>
      <c r="DAZ335" s="50" t="s">
        <v>611</v>
      </c>
      <c r="DBA335" s="50" t="s">
        <v>611</v>
      </c>
      <c r="DBB335" s="50" t="s">
        <v>611</v>
      </c>
      <c r="DBC335" s="50" t="s">
        <v>611</v>
      </c>
      <c r="DBD335" s="50" t="s">
        <v>611</v>
      </c>
      <c r="DBE335" s="50" t="s">
        <v>611</v>
      </c>
      <c r="DBF335" s="50" t="s">
        <v>611</v>
      </c>
      <c r="DBG335" s="50" t="s">
        <v>611</v>
      </c>
      <c r="DBH335" s="50" t="s">
        <v>611</v>
      </c>
      <c r="DBI335" s="50" t="s">
        <v>611</v>
      </c>
      <c r="DBJ335" s="50" t="s">
        <v>611</v>
      </c>
      <c r="DBK335" s="50" t="s">
        <v>611</v>
      </c>
      <c r="DBL335" s="50" t="s">
        <v>611</v>
      </c>
      <c r="DBM335" s="50" t="s">
        <v>611</v>
      </c>
      <c r="DBN335" s="50" t="s">
        <v>611</v>
      </c>
      <c r="DBO335" s="50" t="s">
        <v>611</v>
      </c>
      <c r="DBP335" s="50" t="s">
        <v>611</v>
      </c>
      <c r="DBQ335" s="50" t="s">
        <v>611</v>
      </c>
      <c r="DBR335" s="50" t="s">
        <v>611</v>
      </c>
      <c r="DBS335" s="50" t="s">
        <v>611</v>
      </c>
      <c r="DBT335" s="50" t="s">
        <v>611</v>
      </c>
      <c r="DBU335" s="50" t="s">
        <v>611</v>
      </c>
      <c r="DBV335" s="50" t="s">
        <v>611</v>
      </c>
      <c r="DBW335" s="50" t="s">
        <v>611</v>
      </c>
      <c r="DBX335" s="50" t="s">
        <v>611</v>
      </c>
      <c r="DBY335" s="50" t="s">
        <v>611</v>
      </c>
      <c r="DBZ335" s="50" t="s">
        <v>611</v>
      </c>
      <c r="DCA335" s="50" t="s">
        <v>611</v>
      </c>
      <c r="DCB335" s="50" t="s">
        <v>611</v>
      </c>
      <c r="DCC335" s="50" t="s">
        <v>611</v>
      </c>
      <c r="DCD335" s="50" t="s">
        <v>611</v>
      </c>
      <c r="DCE335" s="50" t="s">
        <v>611</v>
      </c>
      <c r="DCF335" s="50" t="s">
        <v>611</v>
      </c>
      <c r="DCG335" s="50" t="s">
        <v>611</v>
      </c>
      <c r="DCH335" s="50" t="s">
        <v>611</v>
      </c>
      <c r="DCI335" s="50" t="s">
        <v>611</v>
      </c>
      <c r="DCJ335" s="50" t="s">
        <v>611</v>
      </c>
      <c r="DCK335" s="50" t="s">
        <v>611</v>
      </c>
      <c r="DCL335" s="50" t="s">
        <v>611</v>
      </c>
      <c r="DCM335" s="50" t="s">
        <v>611</v>
      </c>
      <c r="DCN335" s="50" t="s">
        <v>611</v>
      </c>
      <c r="DCO335" s="50" t="s">
        <v>611</v>
      </c>
      <c r="DCP335" s="50" t="s">
        <v>611</v>
      </c>
      <c r="DCQ335" s="50" t="s">
        <v>611</v>
      </c>
      <c r="DCR335" s="50" t="s">
        <v>611</v>
      </c>
      <c r="DCS335" s="50" t="s">
        <v>611</v>
      </c>
      <c r="DCT335" s="50" t="s">
        <v>611</v>
      </c>
      <c r="DCU335" s="50" t="s">
        <v>611</v>
      </c>
      <c r="DCV335" s="50" t="s">
        <v>611</v>
      </c>
      <c r="DCW335" s="50" t="s">
        <v>611</v>
      </c>
      <c r="DCX335" s="50" t="s">
        <v>611</v>
      </c>
      <c r="DCY335" s="50" t="s">
        <v>611</v>
      </c>
      <c r="DCZ335" s="50" t="s">
        <v>611</v>
      </c>
      <c r="DDA335" s="50" t="s">
        <v>611</v>
      </c>
      <c r="DDB335" s="50" t="s">
        <v>611</v>
      </c>
      <c r="DDC335" s="50" t="s">
        <v>611</v>
      </c>
      <c r="DDD335" s="50" t="s">
        <v>611</v>
      </c>
      <c r="DDE335" s="50" t="s">
        <v>611</v>
      </c>
      <c r="DDF335" s="50" t="s">
        <v>611</v>
      </c>
      <c r="DDG335" s="50" t="s">
        <v>611</v>
      </c>
      <c r="DDH335" s="50" t="s">
        <v>611</v>
      </c>
      <c r="DDI335" s="50" t="s">
        <v>611</v>
      </c>
      <c r="DDJ335" s="50" t="s">
        <v>611</v>
      </c>
      <c r="DDK335" s="50" t="s">
        <v>611</v>
      </c>
      <c r="DDL335" s="50" t="s">
        <v>611</v>
      </c>
      <c r="DDM335" s="50" t="s">
        <v>611</v>
      </c>
      <c r="DDN335" s="50" t="s">
        <v>611</v>
      </c>
      <c r="DDO335" s="50" t="s">
        <v>611</v>
      </c>
      <c r="DDP335" s="50" t="s">
        <v>611</v>
      </c>
      <c r="DDQ335" s="50" t="s">
        <v>611</v>
      </c>
      <c r="DDR335" s="50" t="s">
        <v>611</v>
      </c>
      <c r="DDS335" s="50" t="s">
        <v>611</v>
      </c>
      <c r="DDT335" s="50" t="s">
        <v>611</v>
      </c>
      <c r="DDU335" s="50" t="s">
        <v>611</v>
      </c>
      <c r="DDV335" s="50" t="s">
        <v>611</v>
      </c>
      <c r="DDW335" s="50" t="s">
        <v>611</v>
      </c>
      <c r="DDX335" s="50" t="s">
        <v>611</v>
      </c>
      <c r="DDY335" s="50" t="s">
        <v>611</v>
      </c>
      <c r="DDZ335" s="50" t="s">
        <v>611</v>
      </c>
      <c r="DEA335" s="50" t="s">
        <v>611</v>
      </c>
      <c r="DEB335" s="50" t="s">
        <v>611</v>
      </c>
      <c r="DEC335" s="50" t="s">
        <v>611</v>
      </c>
      <c r="DED335" s="50" t="s">
        <v>611</v>
      </c>
      <c r="DEE335" s="50" t="s">
        <v>611</v>
      </c>
      <c r="DEF335" s="50" t="s">
        <v>611</v>
      </c>
      <c r="DEG335" s="50" t="s">
        <v>611</v>
      </c>
      <c r="DEH335" s="50" t="s">
        <v>611</v>
      </c>
      <c r="DEI335" s="50" t="s">
        <v>611</v>
      </c>
      <c r="DEJ335" s="50" t="s">
        <v>611</v>
      </c>
      <c r="DEK335" s="50" t="s">
        <v>611</v>
      </c>
      <c r="DEL335" s="50" t="s">
        <v>611</v>
      </c>
      <c r="DEM335" s="50" t="s">
        <v>611</v>
      </c>
      <c r="DEN335" s="50" t="s">
        <v>611</v>
      </c>
      <c r="DEO335" s="50" t="s">
        <v>611</v>
      </c>
      <c r="DEP335" s="50" t="s">
        <v>611</v>
      </c>
      <c r="DEQ335" s="50" t="s">
        <v>611</v>
      </c>
      <c r="DER335" s="50" t="s">
        <v>611</v>
      </c>
      <c r="DES335" s="50" t="s">
        <v>611</v>
      </c>
      <c r="DET335" s="50" t="s">
        <v>611</v>
      </c>
      <c r="DEU335" s="50" t="s">
        <v>611</v>
      </c>
      <c r="DEV335" s="50" t="s">
        <v>611</v>
      </c>
      <c r="DEW335" s="50" t="s">
        <v>611</v>
      </c>
      <c r="DEX335" s="50" t="s">
        <v>611</v>
      </c>
      <c r="DEY335" s="50" t="s">
        <v>611</v>
      </c>
      <c r="DEZ335" s="50" t="s">
        <v>611</v>
      </c>
      <c r="DFA335" s="50" t="s">
        <v>611</v>
      </c>
      <c r="DFB335" s="50" t="s">
        <v>611</v>
      </c>
      <c r="DFC335" s="50" t="s">
        <v>611</v>
      </c>
      <c r="DFD335" s="50" t="s">
        <v>611</v>
      </c>
      <c r="DFE335" s="50" t="s">
        <v>611</v>
      </c>
      <c r="DFF335" s="50" t="s">
        <v>611</v>
      </c>
      <c r="DFG335" s="50" t="s">
        <v>611</v>
      </c>
      <c r="DFH335" s="50" t="s">
        <v>611</v>
      </c>
      <c r="DFI335" s="50" t="s">
        <v>611</v>
      </c>
      <c r="DFJ335" s="50" t="s">
        <v>611</v>
      </c>
      <c r="DFK335" s="50" t="s">
        <v>611</v>
      </c>
      <c r="DFL335" s="50" t="s">
        <v>611</v>
      </c>
      <c r="DFM335" s="50" t="s">
        <v>611</v>
      </c>
      <c r="DFN335" s="50" t="s">
        <v>611</v>
      </c>
      <c r="DFO335" s="50" t="s">
        <v>611</v>
      </c>
      <c r="DFP335" s="50" t="s">
        <v>611</v>
      </c>
      <c r="DFQ335" s="50" t="s">
        <v>611</v>
      </c>
      <c r="DFR335" s="50" t="s">
        <v>611</v>
      </c>
      <c r="DFS335" s="50" t="s">
        <v>611</v>
      </c>
      <c r="DFT335" s="50" t="s">
        <v>611</v>
      </c>
      <c r="DFU335" s="50" t="s">
        <v>611</v>
      </c>
      <c r="DFV335" s="50" t="s">
        <v>611</v>
      </c>
      <c r="DFW335" s="50" t="s">
        <v>611</v>
      </c>
      <c r="DFX335" s="50" t="s">
        <v>611</v>
      </c>
      <c r="DFY335" s="50" t="s">
        <v>611</v>
      </c>
      <c r="DFZ335" s="50" t="s">
        <v>611</v>
      </c>
      <c r="DGA335" s="50" t="s">
        <v>611</v>
      </c>
      <c r="DGB335" s="50" t="s">
        <v>611</v>
      </c>
      <c r="DGC335" s="50" t="s">
        <v>611</v>
      </c>
      <c r="DGD335" s="50" t="s">
        <v>611</v>
      </c>
      <c r="DGE335" s="50" t="s">
        <v>611</v>
      </c>
      <c r="DGF335" s="50" t="s">
        <v>611</v>
      </c>
      <c r="DGG335" s="50" t="s">
        <v>611</v>
      </c>
      <c r="DGH335" s="50" t="s">
        <v>611</v>
      </c>
      <c r="DGI335" s="50" t="s">
        <v>611</v>
      </c>
      <c r="DGJ335" s="50" t="s">
        <v>611</v>
      </c>
      <c r="DGK335" s="50" t="s">
        <v>611</v>
      </c>
      <c r="DGL335" s="50" t="s">
        <v>611</v>
      </c>
      <c r="DGM335" s="50" t="s">
        <v>611</v>
      </c>
      <c r="DGN335" s="50" t="s">
        <v>611</v>
      </c>
      <c r="DGO335" s="50" t="s">
        <v>611</v>
      </c>
      <c r="DGP335" s="50" t="s">
        <v>611</v>
      </c>
      <c r="DGQ335" s="50" t="s">
        <v>611</v>
      </c>
      <c r="DGR335" s="50" t="s">
        <v>611</v>
      </c>
      <c r="DGS335" s="50" t="s">
        <v>611</v>
      </c>
      <c r="DGT335" s="50" t="s">
        <v>611</v>
      </c>
      <c r="DGU335" s="50" t="s">
        <v>611</v>
      </c>
      <c r="DGV335" s="50" t="s">
        <v>611</v>
      </c>
      <c r="DGW335" s="50" t="s">
        <v>611</v>
      </c>
      <c r="DGX335" s="50" t="s">
        <v>611</v>
      </c>
      <c r="DGY335" s="50" t="s">
        <v>611</v>
      </c>
      <c r="DGZ335" s="50" t="s">
        <v>611</v>
      </c>
      <c r="DHA335" s="50" t="s">
        <v>611</v>
      </c>
      <c r="DHB335" s="50" t="s">
        <v>611</v>
      </c>
      <c r="DHC335" s="50" t="s">
        <v>611</v>
      </c>
      <c r="DHD335" s="50" t="s">
        <v>611</v>
      </c>
      <c r="DHE335" s="50" t="s">
        <v>611</v>
      </c>
      <c r="DHF335" s="50" t="s">
        <v>611</v>
      </c>
      <c r="DHG335" s="50" t="s">
        <v>611</v>
      </c>
      <c r="DHH335" s="50" t="s">
        <v>611</v>
      </c>
      <c r="DHI335" s="50" t="s">
        <v>611</v>
      </c>
      <c r="DHJ335" s="50" t="s">
        <v>611</v>
      </c>
      <c r="DHK335" s="50" t="s">
        <v>611</v>
      </c>
      <c r="DHL335" s="50" t="s">
        <v>611</v>
      </c>
      <c r="DHM335" s="50" t="s">
        <v>611</v>
      </c>
      <c r="DHN335" s="50" t="s">
        <v>611</v>
      </c>
      <c r="DHO335" s="50" t="s">
        <v>611</v>
      </c>
      <c r="DHP335" s="50" t="s">
        <v>611</v>
      </c>
      <c r="DHQ335" s="50" t="s">
        <v>611</v>
      </c>
      <c r="DHR335" s="50" t="s">
        <v>611</v>
      </c>
      <c r="DHS335" s="50" t="s">
        <v>611</v>
      </c>
      <c r="DHT335" s="50" t="s">
        <v>611</v>
      </c>
      <c r="DHU335" s="50" t="s">
        <v>611</v>
      </c>
      <c r="DHV335" s="50" t="s">
        <v>611</v>
      </c>
      <c r="DHW335" s="50" t="s">
        <v>611</v>
      </c>
      <c r="DHX335" s="50" t="s">
        <v>611</v>
      </c>
      <c r="DHY335" s="50" t="s">
        <v>611</v>
      </c>
      <c r="DHZ335" s="50" t="s">
        <v>611</v>
      </c>
      <c r="DIA335" s="50" t="s">
        <v>611</v>
      </c>
      <c r="DIB335" s="50" t="s">
        <v>611</v>
      </c>
      <c r="DIC335" s="50" t="s">
        <v>611</v>
      </c>
      <c r="DID335" s="50" t="s">
        <v>611</v>
      </c>
      <c r="DIE335" s="50" t="s">
        <v>611</v>
      </c>
      <c r="DIF335" s="50" t="s">
        <v>611</v>
      </c>
      <c r="DIG335" s="50" t="s">
        <v>611</v>
      </c>
      <c r="DIH335" s="50" t="s">
        <v>611</v>
      </c>
      <c r="DII335" s="50" t="s">
        <v>611</v>
      </c>
      <c r="DIJ335" s="50" t="s">
        <v>611</v>
      </c>
      <c r="DIK335" s="50" t="s">
        <v>611</v>
      </c>
      <c r="DIL335" s="50" t="s">
        <v>611</v>
      </c>
      <c r="DIM335" s="50" t="s">
        <v>611</v>
      </c>
      <c r="DIN335" s="50" t="s">
        <v>611</v>
      </c>
      <c r="DIO335" s="50" t="s">
        <v>611</v>
      </c>
      <c r="DIP335" s="50" t="s">
        <v>611</v>
      </c>
      <c r="DIQ335" s="50" t="s">
        <v>611</v>
      </c>
      <c r="DIR335" s="50" t="s">
        <v>611</v>
      </c>
      <c r="DIS335" s="50" t="s">
        <v>611</v>
      </c>
      <c r="DIT335" s="50" t="s">
        <v>611</v>
      </c>
      <c r="DIU335" s="50" t="s">
        <v>611</v>
      </c>
      <c r="DIV335" s="50" t="s">
        <v>611</v>
      </c>
      <c r="DIW335" s="50" t="s">
        <v>611</v>
      </c>
      <c r="DIX335" s="50" t="s">
        <v>611</v>
      </c>
      <c r="DIY335" s="50" t="s">
        <v>611</v>
      </c>
      <c r="DIZ335" s="50" t="s">
        <v>611</v>
      </c>
      <c r="DJA335" s="50" t="s">
        <v>611</v>
      </c>
      <c r="DJB335" s="50" t="s">
        <v>611</v>
      </c>
      <c r="DJC335" s="50" t="s">
        <v>611</v>
      </c>
      <c r="DJD335" s="50" t="s">
        <v>611</v>
      </c>
      <c r="DJE335" s="50" t="s">
        <v>611</v>
      </c>
      <c r="DJF335" s="50" t="s">
        <v>611</v>
      </c>
      <c r="DJG335" s="50" t="s">
        <v>611</v>
      </c>
      <c r="DJH335" s="50" t="s">
        <v>611</v>
      </c>
      <c r="DJI335" s="50" t="s">
        <v>611</v>
      </c>
      <c r="DJJ335" s="50" t="s">
        <v>611</v>
      </c>
      <c r="DJK335" s="50" t="s">
        <v>611</v>
      </c>
      <c r="DJL335" s="50" t="s">
        <v>611</v>
      </c>
      <c r="DJM335" s="50" t="s">
        <v>611</v>
      </c>
      <c r="DJN335" s="50" t="s">
        <v>611</v>
      </c>
      <c r="DJO335" s="50" t="s">
        <v>611</v>
      </c>
      <c r="DJP335" s="50" t="s">
        <v>611</v>
      </c>
      <c r="DJQ335" s="50" t="s">
        <v>611</v>
      </c>
      <c r="DJR335" s="50" t="s">
        <v>611</v>
      </c>
      <c r="DJS335" s="50" t="s">
        <v>611</v>
      </c>
      <c r="DJT335" s="50" t="s">
        <v>611</v>
      </c>
      <c r="DJU335" s="50" t="s">
        <v>611</v>
      </c>
      <c r="DJV335" s="50" t="s">
        <v>611</v>
      </c>
      <c r="DJW335" s="50" t="s">
        <v>611</v>
      </c>
      <c r="DJX335" s="50" t="s">
        <v>611</v>
      </c>
      <c r="DJY335" s="50" t="s">
        <v>611</v>
      </c>
      <c r="DJZ335" s="50" t="s">
        <v>611</v>
      </c>
      <c r="DKA335" s="50" t="s">
        <v>611</v>
      </c>
      <c r="DKB335" s="50" t="s">
        <v>611</v>
      </c>
      <c r="DKC335" s="50" t="s">
        <v>611</v>
      </c>
      <c r="DKD335" s="50" t="s">
        <v>611</v>
      </c>
      <c r="DKE335" s="50" t="s">
        <v>611</v>
      </c>
      <c r="DKF335" s="50" t="s">
        <v>611</v>
      </c>
      <c r="DKG335" s="50" t="s">
        <v>611</v>
      </c>
      <c r="DKH335" s="50" t="s">
        <v>611</v>
      </c>
      <c r="DKI335" s="50" t="s">
        <v>611</v>
      </c>
      <c r="DKJ335" s="50" t="s">
        <v>611</v>
      </c>
      <c r="DKK335" s="50" t="s">
        <v>611</v>
      </c>
      <c r="DKL335" s="50" t="s">
        <v>611</v>
      </c>
      <c r="DKM335" s="50" t="s">
        <v>611</v>
      </c>
      <c r="DKN335" s="50" t="s">
        <v>611</v>
      </c>
      <c r="DKO335" s="50" t="s">
        <v>611</v>
      </c>
      <c r="DKP335" s="50" t="s">
        <v>611</v>
      </c>
      <c r="DKQ335" s="50" t="s">
        <v>611</v>
      </c>
      <c r="DKR335" s="50" t="s">
        <v>611</v>
      </c>
      <c r="DKS335" s="50" t="s">
        <v>611</v>
      </c>
      <c r="DKT335" s="50" t="s">
        <v>611</v>
      </c>
      <c r="DKU335" s="50" t="s">
        <v>611</v>
      </c>
      <c r="DKV335" s="50" t="s">
        <v>611</v>
      </c>
      <c r="DKW335" s="50" t="s">
        <v>611</v>
      </c>
      <c r="DKX335" s="50" t="s">
        <v>611</v>
      </c>
      <c r="DKY335" s="50" t="s">
        <v>611</v>
      </c>
      <c r="DKZ335" s="50" t="s">
        <v>611</v>
      </c>
      <c r="DLA335" s="50" t="s">
        <v>611</v>
      </c>
      <c r="DLB335" s="50" t="s">
        <v>611</v>
      </c>
      <c r="DLC335" s="50" t="s">
        <v>611</v>
      </c>
      <c r="DLD335" s="50" t="s">
        <v>611</v>
      </c>
      <c r="DLE335" s="50" t="s">
        <v>611</v>
      </c>
      <c r="DLF335" s="50" t="s">
        <v>611</v>
      </c>
      <c r="DLG335" s="50" t="s">
        <v>611</v>
      </c>
      <c r="DLH335" s="50" t="s">
        <v>611</v>
      </c>
      <c r="DLI335" s="50" t="s">
        <v>611</v>
      </c>
      <c r="DLJ335" s="50" t="s">
        <v>611</v>
      </c>
      <c r="DLK335" s="50" t="s">
        <v>611</v>
      </c>
      <c r="DLL335" s="50" t="s">
        <v>611</v>
      </c>
      <c r="DLM335" s="50" t="s">
        <v>611</v>
      </c>
      <c r="DLN335" s="50" t="s">
        <v>611</v>
      </c>
      <c r="DLO335" s="50" t="s">
        <v>611</v>
      </c>
      <c r="DLP335" s="50" t="s">
        <v>611</v>
      </c>
      <c r="DLQ335" s="50" t="s">
        <v>611</v>
      </c>
      <c r="DLR335" s="50" t="s">
        <v>611</v>
      </c>
      <c r="DLS335" s="50" t="s">
        <v>611</v>
      </c>
      <c r="DLT335" s="50" t="s">
        <v>611</v>
      </c>
      <c r="DLU335" s="50" t="s">
        <v>611</v>
      </c>
      <c r="DLV335" s="50" t="s">
        <v>611</v>
      </c>
      <c r="DLW335" s="50" t="s">
        <v>611</v>
      </c>
      <c r="DLX335" s="50" t="s">
        <v>611</v>
      </c>
      <c r="DLY335" s="50" t="s">
        <v>611</v>
      </c>
      <c r="DLZ335" s="50" t="s">
        <v>611</v>
      </c>
      <c r="DMA335" s="50" t="s">
        <v>611</v>
      </c>
      <c r="DMB335" s="50" t="s">
        <v>611</v>
      </c>
      <c r="DMC335" s="50" t="s">
        <v>611</v>
      </c>
      <c r="DMD335" s="50" t="s">
        <v>611</v>
      </c>
      <c r="DME335" s="50" t="s">
        <v>611</v>
      </c>
      <c r="DMF335" s="50" t="s">
        <v>611</v>
      </c>
      <c r="DMG335" s="50" t="s">
        <v>611</v>
      </c>
      <c r="DMH335" s="50" t="s">
        <v>611</v>
      </c>
      <c r="DMI335" s="50" t="s">
        <v>611</v>
      </c>
      <c r="DMJ335" s="50" t="s">
        <v>611</v>
      </c>
      <c r="DMK335" s="50" t="s">
        <v>611</v>
      </c>
      <c r="DML335" s="50" t="s">
        <v>611</v>
      </c>
      <c r="DMM335" s="50" t="s">
        <v>611</v>
      </c>
      <c r="DMN335" s="50" t="s">
        <v>611</v>
      </c>
      <c r="DMO335" s="50" t="s">
        <v>611</v>
      </c>
      <c r="DMP335" s="50" t="s">
        <v>611</v>
      </c>
      <c r="DMQ335" s="50" t="s">
        <v>611</v>
      </c>
      <c r="DMR335" s="50" t="s">
        <v>611</v>
      </c>
      <c r="DMS335" s="50" t="s">
        <v>611</v>
      </c>
      <c r="DMT335" s="50" t="s">
        <v>611</v>
      </c>
      <c r="DMU335" s="50" t="s">
        <v>611</v>
      </c>
      <c r="DMV335" s="50" t="s">
        <v>611</v>
      </c>
      <c r="DMW335" s="50" t="s">
        <v>611</v>
      </c>
      <c r="DMX335" s="50" t="s">
        <v>611</v>
      </c>
      <c r="DMY335" s="50" t="s">
        <v>611</v>
      </c>
      <c r="DMZ335" s="50" t="s">
        <v>611</v>
      </c>
      <c r="DNA335" s="50" t="s">
        <v>611</v>
      </c>
      <c r="DNB335" s="50" t="s">
        <v>611</v>
      </c>
      <c r="DNC335" s="50" t="s">
        <v>611</v>
      </c>
      <c r="DND335" s="50" t="s">
        <v>611</v>
      </c>
      <c r="DNE335" s="50" t="s">
        <v>611</v>
      </c>
      <c r="DNF335" s="50" t="s">
        <v>611</v>
      </c>
      <c r="DNG335" s="50" t="s">
        <v>611</v>
      </c>
      <c r="DNH335" s="50" t="s">
        <v>611</v>
      </c>
      <c r="DNI335" s="50" t="s">
        <v>611</v>
      </c>
      <c r="DNJ335" s="50" t="s">
        <v>611</v>
      </c>
      <c r="DNK335" s="50" t="s">
        <v>611</v>
      </c>
      <c r="DNL335" s="50" t="s">
        <v>611</v>
      </c>
      <c r="DNM335" s="50" t="s">
        <v>611</v>
      </c>
      <c r="DNN335" s="50" t="s">
        <v>611</v>
      </c>
      <c r="DNO335" s="50" t="s">
        <v>611</v>
      </c>
      <c r="DNP335" s="50" t="s">
        <v>611</v>
      </c>
      <c r="DNQ335" s="50" t="s">
        <v>611</v>
      </c>
      <c r="DNR335" s="50" t="s">
        <v>611</v>
      </c>
      <c r="DNS335" s="50" t="s">
        <v>611</v>
      </c>
      <c r="DNT335" s="50" t="s">
        <v>611</v>
      </c>
      <c r="DNU335" s="50" t="s">
        <v>611</v>
      </c>
      <c r="DNV335" s="50" t="s">
        <v>611</v>
      </c>
      <c r="DNW335" s="50" t="s">
        <v>611</v>
      </c>
      <c r="DNX335" s="50" t="s">
        <v>611</v>
      </c>
      <c r="DNY335" s="50" t="s">
        <v>611</v>
      </c>
      <c r="DNZ335" s="50" t="s">
        <v>611</v>
      </c>
      <c r="DOA335" s="50" t="s">
        <v>611</v>
      </c>
      <c r="DOB335" s="50" t="s">
        <v>611</v>
      </c>
      <c r="DOC335" s="50" t="s">
        <v>611</v>
      </c>
      <c r="DOD335" s="50" t="s">
        <v>611</v>
      </c>
      <c r="DOE335" s="50" t="s">
        <v>611</v>
      </c>
      <c r="DOF335" s="50" t="s">
        <v>611</v>
      </c>
      <c r="DOG335" s="50" t="s">
        <v>611</v>
      </c>
      <c r="DOH335" s="50" t="s">
        <v>611</v>
      </c>
      <c r="DOI335" s="50" t="s">
        <v>611</v>
      </c>
      <c r="DOJ335" s="50" t="s">
        <v>611</v>
      </c>
      <c r="DOK335" s="50" t="s">
        <v>611</v>
      </c>
      <c r="DOL335" s="50" t="s">
        <v>611</v>
      </c>
      <c r="DOM335" s="50" t="s">
        <v>611</v>
      </c>
      <c r="DON335" s="50" t="s">
        <v>611</v>
      </c>
      <c r="DOO335" s="50" t="s">
        <v>611</v>
      </c>
      <c r="DOP335" s="50" t="s">
        <v>611</v>
      </c>
      <c r="DOQ335" s="50" t="s">
        <v>611</v>
      </c>
      <c r="DOR335" s="50" t="s">
        <v>611</v>
      </c>
      <c r="DOS335" s="50" t="s">
        <v>611</v>
      </c>
      <c r="DOT335" s="50" t="s">
        <v>611</v>
      </c>
      <c r="DOU335" s="50" t="s">
        <v>611</v>
      </c>
      <c r="DOV335" s="50" t="s">
        <v>611</v>
      </c>
      <c r="DOW335" s="50" t="s">
        <v>611</v>
      </c>
      <c r="DOX335" s="50" t="s">
        <v>611</v>
      </c>
      <c r="DOY335" s="50" t="s">
        <v>611</v>
      </c>
      <c r="DOZ335" s="50" t="s">
        <v>611</v>
      </c>
      <c r="DPA335" s="50" t="s">
        <v>611</v>
      </c>
      <c r="DPB335" s="50" t="s">
        <v>611</v>
      </c>
      <c r="DPC335" s="50" t="s">
        <v>611</v>
      </c>
      <c r="DPD335" s="50" t="s">
        <v>611</v>
      </c>
      <c r="DPE335" s="50" t="s">
        <v>611</v>
      </c>
      <c r="DPF335" s="50" t="s">
        <v>611</v>
      </c>
      <c r="DPG335" s="50" t="s">
        <v>611</v>
      </c>
      <c r="DPH335" s="50" t="s">
        <v>611</v>
      </c>
      <c r="DPI335" s="50" t="s">
        <v>611</v>
      </c>
      <c r="DPJ335" s="50" t="s">
        <v>611</v>
      </c>
      <c r="DPK335" s="50" t="s">
        <v>611</v>
      </c>
      <c r="DPL335" s="50" t="s">
        <v>611</v>
      </c>
      <c r="DPM335" s="50" t="s">
        <v>611</v>
      </c>
      <c r="DPN335" s="50" t="s">
        <v>611</v>
      </c>
      <c r="DPO335" s="50" t="s">
        <v>611</v>
      </c>
      <c r="DPP335" s="50" t="s">
        <v>611</v>
      </c>
      <c r="DPQ335" s="50" t="s">
        <v>611</v>
      </c>
      <c r="DPR335" s="50" t="s">
        <v>611</v>
      </c>
      <c r="DPS335" s="50" t="s">
        <v>611</v>
      </c>
      <c r="DPT335" s="50" t="s">
        <v>611</v>
      </c>
      <c r="DPU335" s="50" t="s">
        <v>611</v>
      </c>
      <c r="DPV335" s="50" t="s">
        <v>611</v>
      </c>
      <c r="DPW335" s="50" t="s">
        <v>611</v>
      </c>
      <c r="DPX335" s="50" t="s">
        <v>611</v>
      </c>
      <c r="DPY335" s="50" t="s">
        <v>611</v>
      </c>
      <c r="DPZ335" s="50" t="s">
        <v>611</v>
      </c>
      <c r="DQA335" s="50" t="s">
        <v>611</v>
      </c>
      <c r="DQB335" s="50" t="s">
        <v>611</v>
      </c>
      <c r="DQC335" s="50" t="s">
        <v>611</v>
      </c>
      <c r="DQD335" s="50" t="s">
        <v>611</v>
      </c>
      <c r="DQE335" s="50" t="s">
        <v>611</v>
      </c>
      <c r="DQF335" s="50" t="s">
        <v>611</v>
      </c>
      <c r="DQG335" s="50" t="s">
        <v>611</v>
      </c>
      <c r="DQH335" s="50" t="s">
        <v>611</v>
      </c>
      <c r="DQI335" s="50" t="s">
        <v>611</v>
      </c>
      <c r="DQJ335" s="50" t="s">
        <v>611</v>
      </c>
      <c r="DQK335" s="50" t="s">
        <v>611</v>
      </c>
      <c r="DQL335" s="50" t="s">
        <v>611</v>
      </c>
      <c r="DQM335" s="50" t="s">
        <v>611</v>
      </c>
      <c r="DQN335" s="50" t="s">
        <v>611</v>
      </c>
      <c r="DQO335" s="50" t="s">
        <v>611</v>
      </c>
      <c r="DQP335" s="50" t="s">
        <v>611</v>
      </c>
      <c r="DQQ335" s="50" t="s">
        <v>611</v>
      </c>
      <c r="DQR335" s="50" t="s">
        <v>611</v>
      </c>
      <c r="DQS335" s="50" t="s">
        <v>611</v>
      </c>
      <c r="DQT335" s="50" t="s">
        <v>611</v>
      </c>
      <c r="DQU335" s="50" t="s">
        <v>611</v>
      </c>
      <c r="DQV335" s="50" t="s">
        <v>611</v>
      </c>
      <c r="DQW335" s="50" t="s">
        <v>611</v>
      </c>
      <c r="DQX335" s="50" t="s">
        <v>611</v>
      </c>
      <c r="DQY335" s="50" t="s">
        <v>611</v>
      </c>
      <c r="DQZ335" s="50" t="s">
        <v>611</v>
      </c>
      <c r="DRA335" s="50" t="s">
        <v>611</v>
      </c>
      <c r="DRB335" s="50" t="s">
        <v>611</v>
      </c>
      <c r="DRC335" s="50" t="s">
        <v>611</v>
      </c>
      <c r="DRD335" s="50" t="s">
        <v>611</v>
      </c>
      <c r="DRE335" s="50" t="s">
        <v>611</v>
      </c>
      <c r="DRF335" s="50" t="s">
        <v>611</v>
      </c>
      <c r="DRG335" s="50" t="s">
        <v>611</v>
      </c>
      <c r="DRH335" s="50" t="s">
        <v>611</v>
      </c>
      <c r="DRI335" s="50" t="s">
        <v>611</v>
      </c>
      <c r="DRJ335" s="50" t="s">
        <v>611</v>
      </c>
      <c r="DRK335" s="50" t="s">
        <v>611</v>
      </c>
      <c r="DRL335" s="50" t="s">
        <v>611</v>
      </c>
      <c r="DRM335" s="50" t="s">
        <v>611</v>
      </c>
      <c r="DRN335" s="50" t="s">
        <v>611</v>
      </c>
      <c r="DRO335" s="50" t="s">
        <v>611</v>
      </c>
      <c r="DRP335" s="50" t="s">
        <v>611</v>
      </c>
      <c r="DRQ335" s="50" t="s">
        <v>611</v>
      </c>
      <c r="DRR335" s="50" t="s">
        <v>611</v>
      </c>
      <c r="DRS335" s="50" t="s">
        <v>611</v>
      </c>
      <c r="DRT335" s="50" t="s">
        <v>611</v>
      </c>
      <c r="DRU335" s="50" t="s">
        <v>611</v>
      </c>
      <c r="DRV335" s="50" t="s">
        <v>611</v>
      </c>
      <c r="DRW335" s="50" t="s">
        <v>611</v>
      </c>
      <c r="DRX335" s="50" t="s">
        <v>611</v>
      </c>
      <c r="DRY335" s="50" t="s">
        <v>611</v>
      </c>
      <c r="DRZ335" s="50" t="s">
        <v>611</v>
      </c>
      <c r="DSA335" s="50" t="s">
        <v>611</v>
      </c>
      <c r="DSB335" s="50" t="s">
        <v>611</v>
      </c>
      <c r="DSC335" s="50" t="s">
        <v>611</v>
      </c>
      <c r="DSD335" s="50" t="s">
        <v>611</v>
      </c>
      <c r="DSE335" s="50" t="s">
        <v>611</v>
      </c>
      <c r="DSF335" s="50" t="s">
        <v>611</v>
      </c>
      <c r="DSG335" s="50" t="s">
        <v>611</v>
      </c>
      <c r="DSH335" s="50" t="s">
        <v>611</v>
      </c>
      <c r="DSI335" s="50" t="s">
        <v>611</v>
      </c>
      <c r="DSJ335" s="50" t="s">
        <v>611</v>
      </c>
      <c r="DSK335" s="50" t="s">
        <v>611</v>
      </c>
      <c r="DSL335" s="50" t="s">
        <v>611</v>
      </c>
      <c r="DSM335" s="50" t="s">
        <v>611</v>
      </c>
      <c r="DSN335" s="50" t="s">
        <v>611</v>
      </c>
      <c r="DSO335" s="50" t="s">
        <v>611</v>
      </c>
      <c r="DSP335" s="50" t="s">
        <v>611</v>
      </c>
      <c r="DSQ335" s="50" t="s">
        <v>611</v>
      </c>
      <c r="DSR335" s="50" t="s">
        <v>611</v>
      </c>
      <c r="DSS335" s="50" t="s">
        <v>611</v>
      </c>
      <c r="DST335" s="50" t="s">
        <v>611</v>
      </c>
      <c r="DSU335" s="50" t="s">
        <v>611</v>
      </c>
      <c r="DSV335" s="50" t="s">
        <v>611</v>
      </c>
      <c r="DSW335" s="50" t="s">
        <v>611</v>
      </c>
      <c r="DSX335" s="50" t="s">
        <v>611</v>
      </c>
      <c r="DSY335" s="50" t="s">
        <v>611</v>
      </c>
      <c r="DSZ335" s="50" t="s">
        <v>611</v>
      </c>
      <c r="DTA335" s="50" t="s">
        <v>611</v>
      </c>
      <c r="DTB335" s="50" t="s">
        <v>611</v>
      </c>
      <c r="DTC335" s="50" t="s">
        <v>611</v>
      </c>
      <c r="DTD335" s="50" t="s">
        <v>611</v>
      </c>
      <c r="DTE335" s="50" t="s">
        <v>611</v>
      </c>
      <c r="DTF335" s="50" t="s">
        <v>611</v>
      </c>
      <c r="DTG335" s="50" t="s">
        <v>611</v>
      </c>
      <c r="DTH335" s="50" t="s">
        <v>611</v>
      </c>
      <c r="DTI335" s="50" t="s">
        <v>611</v>
      </c>
      <c r="DTJ335" s="50" t="s">
        <v>611</v>
      </c>
      <c r="DTK335" s="50" t="s">
        <v>611</v>
      </c>
      <c r="DTL335" s="50" t="s">
        <v>611</v>
      </c>
      <c r="DTM335" s="50" t="s">
        <v>611</v>
      </c>
      <c r="DTN335" s="50" t="s">
        <v>611</v>
      </c>
      <c r="DTO335" s="50" t="s">
        <v>611</v>
      </c>
      <c r="DTP335" s="50" t="s">
        <v>611</v>
      </c>
      <c r="DTQ335" s="50" t="s">
        <v>611</v>
      </c>
      <c r="DTR335" s="50" t="s">
        <v>611</v>
      </c>
      <c r="DTS335" s="50" t="s">
        <v>611</v>
      </c>
      <c r="DTT335" s="50" t="s">
        <v>611</v>
      </c>
      <c r="DTU335" s="50" t="s">
        <v>611</v>
      </c>
      <c r="DTV335" s="50" t="s">
        <v>611</v>
      </c>
      <c r="DTW335" s="50" t="s">
        <v>611</v>
      </c>
      <c r="DTX335" s="50" t="s">
        <v>611</v>
      </c>
      <c r="DTY335" s="50" t="s">
        <v>611</v>
      </c>
      <c r="DTZ335" s="50" t="s">
        <v>611</v>
      </c>
      <c r="DUA335" s="50" t="s">
        <v>611</v>
      </c>
      <c r="DUB335" s="50" t="s">
        <v>611</v>
      </c>
      <c r="DUC335" s="50" t="s">
        <v>611</v>
      </c>
      <c r="DUD335" s="50" t="s">
        <v>611</v>
      </c>
      <c r="DUE335" s="50" t="s">
        <v>611</v>
      </c>
      <c r="DUF335" s="50" t="s">
        <v>611</v>
      </c>
      <c r="DUG335" s="50" t="s">
        <v>611</v>
      </c>
      <c r="DUH335" s="50" t="s">
        <v>611</v>
      </c>
      <c r="DUI335" s="50" t="s">
        <v>611</v>
      </c>
      <c r="DUJ335" s="50" t="s">
        <v>611</v>
      </c>
      <c r="DUK335" s="50" t="s">
        <v>611</v>
      </c>
      <c r="DUL335" s="50" t="s">
        <v>611</v>
      </c>
      <c r="DUM335" s="50" t="s">
        <v>611</v>
      </c>
      <c r="DUN335" s="50" t="s">
        <v>611</v>
      </c>
      <c r="DUO335" s="50" t="s">
        <v>611</v>
      </c>
      <c r="DUP335" s="50" t="s">
        <v>611</v>
      </c>
      <c r="DUQ335" s="50" t="s">
        <v>611</v>
      </c>
      <c r="DUR335" s="50" t="s">
        <v>611</v>
      </c>
      <c r="DUS335" s="50" t="s">
        <v>611</v>
      </c>
      <c r="DUT335" s="50" t="s">
        <v>611</v>
      </c>
      <c r="DUU335" s="50" t="s">
        <v>611</v>
      </c>
      <c r="DUV335" s="50" t="s">
        <v>611</v>
      </c>
      <c r="DUW335" s="50" t="s">
        <v>611</v>
      </c>
      <c r="DUX335" s="50" t="s">
        <v>611</v>
      </c>
      <c r="DUY335" s="50" t="s">
        <v>611</v>
      </c>
      <c r="DUZ335" s="50" t="s">
        <v>611</v>
      </c>
      <c r="DVA335" s="50" t="s">
        <v>611</v>
      </c>
      <c r="DVB335" s="50" t="s">
        <v>611</v>
      </c>
      <c r="DVC335" s="50" t="s">
        <v>611</v>
      </c>
      <c r="DVD335" s="50" t="s">
        <v>611</v>
      </c>
      <c r="DVE335" s="50" t="s">
        <v>611</v>
      </c>
      <c r="DVF335" s="50" t="s">
        <v>611</v>
      </c>
      <c r="DVG335" s="50" t="s">
        <v>611</v>
      </c>
      <c r="DVH335" s="50" t="s">
        <v>611</v>
      </c>
      <c r="DVI335" s="50" t="s">
        <v>611</v>
      </c>
      <c r="DVJ335" s="50" t="s">
        <v>611</v>
      </c>
      <c r="DVK335" s="50" t="s">
        <v>611</v>
      </c>
      <c r="DVL335" s="50" t="s">
        <v>611</v>
      </c>
      <c r="DVM335" s="50" t="s">
        <v>611</v>
      </c>
      <c r="DVN335" s="50" t="s">
        <v>611</v>
      </c>
      <c r="DVO335" s="50" t="s">
        <v>611</v>
      </c>
      <c r="DVP335" s="50" t="s">
        <v>611</v>
      </c>
      <c r="DVQ335" s="50" t="s">
        <v>611</v>
      </c>
      <c r="DVR335" s="50" t="s">
        <v>611</v>
      </c>
      <c r="DVS335" s="50" t="s">
        <v>611</v>
      </c>
      <c r="DVT335" s="50" t="s">
        <v>611</v>
      </c>
      <c r="DVU335" s="50" t="s">
        <v>611</v>
      </c>
      <c r="DVV335" s="50" t="s">
        <v>611</v>
      </c>
      <c r="DVW335" s="50" t="s">
        <v>611</v>
      </c>
      <c r="DVX335" s="50" t="s">
        <v>611</v>
      </c>
      <c r="DVY335" s="50" t="s">
        <v>611</v>
      </c>
      <c r="DVZ335" s="50" t="s">
        <v>611</v>
      </c>
      <c r="DWA335" s="50" t="s">
        <v>611</v>
      </c>
      <c r="DWB335" s="50" t="s">
        <v>611</v>
      </c>
      <c r="DWC335" s="50" t="s">
        <v>611</v>
      </c>
      <c r="DWD335" s="50" t="s">
        <v>611</v>
      </c>
      <c r="DWE335" s="50" t="s">
        <v>611</v>
      </c>
      <c r="DWF335" s="50" t="s">
        <v>611</v>
      </c>
      <c r="DWG335" s="50" t="s">
        <v>611</v>
      </c>
      <c r="DWH335" s="50" t="s">
        <v>611</v>
      </c>
      <c r="DWI335" s="50" t="s">
        <v>611</v>
      </c>
      <c r="DWJ335" s="50" t="s">
        <v>611</v>
      </c>
      <c r="DWK335" s="50" t="s">
        <v>611</v>
      </c>
      <c r="DWL335" s="50" t="s">
        <v>611</v>
      </c>
      <c r="DWM335" s="50" t="s">
        <v>611</v>
      </c>
      <c r="DWN335" s="50" t="s">
        <v>611</v>
      </c>
      <c r="DWO335" s="50" t="s">
        <v>611</v>
      </c>
      <c r="DWP335" s="50" t="s">
        <v>611</v>
      </c>
      <c r="DWQ335" s="50" t="s">
        <v>611</v>
      </c>
      <c r="DWR335" s="50" t="s">
        <v>611</v>
      </c>
      <c r="DWS335" s="50" t="s">
        <v>611</v>
      </c>
      <c r="DWT335" s="50" t="s">
        <v>611</v>
      </c>
      <c r="DWU335" s="50" t="s">
        <v>611</v>
      </c>
      <c r="DWV335" s="50" t="s">
        <v>611</v>
      </c>
      <c r="DWW335" s="50" t="s">
        <v>611</v>
      </c>
      <c r="DWX335" s="50" t="s">
        <v>611</v>
      </c>
      <c r="DWY335" s="50" t="s">
        <v>611</v>
      </c>
      <c r="DWZ335" s="50" t="s">
        <v>611</v>
      </c>
      <c r="DXA335" s="50" t="s">
        <v>611</v>
      </c>
      <c r="DXB335" s="50" t="s">
        <v>611</v>
      </c>
      <c r="DXC335" s="50" t="s">
        <v>611</v>
      </c>
      <c r="DXD335" s="50" t="s">
        <v>611</v>
      </c>
      <c r="DXE335" s="50" t="s">
        <v>611</v>
      </c>
      <c r="DXF335" s="50" t="s">
        <v>611</v>
      </c>
      <c r="DXG335" s="50" t="s">
        <v>611</v>
      </c>
      <c r="DXH335" s="50" t="s">
        <v>611</v>
      </c>
      <c r="DXI335" s="50" t="s">
        <v>611</v>
      </c>
      <c r="DXJ335" s="50" t="s">
        <v>611</v>
      </c>
      <c r="DXK335" s="50" t="s">
        <v>611</v>
      </c>
      <c r="DXL335" s="50" t="s">
        <v>611</v>
      </c>
      <c r="DXM335" s="50" t="s">
        <v>611</v>
      </c>
      <c r="DXN335" s="50" t="s">
        <v>611</v>
      </c>
      <c r="DXO335" s="50" t="s">
        <v>611</v>
      </c>
      <c r="DXP335" s="50" t="s">
        <v>611</v>
      </c>
      <c r="DXQ335" s="50" t="s">
        <v>611</v>
      </c>
      <c r="DXR335" s="50" t="s">
        <v>611</v>
      </c>
      <c r="DXS335" s="50" t="s">
        <v>611</v>
      </c>
      <c r="DXT335" s="50" t="s">
        <v>611</v>
      </c>
      <c r="DXU335" s="50" t="s">
        <v>611</v>
      </c>
      <c r="DXV335" s="50" t="s">
        <v>611</v>
      </c>
      <c r="DXW335" s="50" t="s">
        <v>611</v>
      </c>
      <c r="DXX335" s="50" t="s">
        <v>611</v>
      </c>
      <c r="DXY335" s="50" t="s">
        <v>611</v>
      </c>
      <c r="DXZ335" s="50" t="s">
        <v>611</v>
      </c>
      <c r="DYA335" s="50" t="s">
        <v>611</v>
      </c>
      <c r="DYB335" s="50" t="s">
        <v>611</v>
      </c>
      <c r="DYC335" s="50" t="s">
        <v>611</v>
      </c>
      <c r="DYD335" s="50" t="s">
        <v>611</v>
      </c>
      <c r="DYE335" s="50" t="s">
        <v>611</v>
      </c>
      <c r="DYF335" s="50" t="s">
        <v>611</v>
      </c>
      <c r="DYG335" s="50" t="s">
        <v>611</v>
      </c>
      <c r="DYH335" s="50" t="s">
        <v>611</v>
      </c>
      <c r="DYI335" s="50" t="s">
        <v>611</v>
      </c>
      <c r="DYJ335" s="50" t="s">
        <v>611</v>
      </c>
      <c r="DYK335" s="50" t="s">
        <v>611</v>
      </c>
      <c r="DYL335" s="50" t="s">
        <v>611</v>
      </c>
      <c r="DYM335" s="50" t="s">
        <v>611</v>
      </c>
      <c r="DYN335" s="50" t="s">
        <v>611</v>
      </c>
      <c r="DYO335" s="50" t="s">
        <v>611</v>
      </c>
      <c r="DYP335" s="50" t="s">
        <v>611</v>
      </c>
      <c r="DYQ335" s="50" t="s">
        <v>611</v>
      </c>
      <c r="DYR335" s="50" t="s">
        <v>611</v>
      </c>
      <c r="DYS335" s="50" t="s">
        <v>611</v>
      </c>
      <c r="DYT335" s="50" t="s">
        <v>611</v>
      </c>
      <c r="DYU335" s="50" t="s">
        <v>611</v>
      </c>
      <c r="DYV335" s="50" t="s">
        <v>611</v>
      </c>
      <c r="DYW335" s="50" t="s">
        <v>611</v>
      </c>
      <c r="DYX335" s="50" t="s">
        <v>611</v>
      </c>
      <c r="DYY335" s="50" t="s">
        <v>611</v>
      </c>
      <c r="DYZ335" s="50" t="s">
        <v>611</v>
      </c>
      <c r="DZA335" s="50" t="s">
        <v>611</v>
      </c>
      <c r="DZB335" s="50" t="s">
        <v>611</v>
      </c>
      <c r="DZC335" s="50" t="s">
        <v>611</v>
      </c>
      <c r="DZD335" s="50" t="s">
        <v>611</v>
      </c>
      <c r="DZE335" s="50" t="s">
        <v>611</v>
      </c>
      <c r="DZF335" s="50" t="s">
        <v>611</v>
      </c>
      <c r="DZG335" s="50" t="s">
        <v>611</v>
      </c>
      <c r="DZH335" s="50" t="s">
        <v>611</v>
      </c>
      <c r="DZI335" s="50" t="s">
        <v>611</v>
      </c>
      <c r="DZJ335" s="50" t="s">
        <v>611</v>
      </c>
      <c r="DZK335" s="50" t="s">
        <v>611</v>
      </c>
      <c r="DZL335" s="50" t="s">
        <v>611</v>
      </c>
      <c r="DZM335" s="50" t="s">
        <v>611</v>
      </c>
      <c r="DZN335" s="50" t="s">
        <v>611</v>
      </c>
      <c r="DZO335" s="50" t="s">
        <v>611</v>
      </c>
      <c r="DZP335" s="50" t="s">
        <v>611</v>
      </c>
      <c r="DZQ335" s="50" t="s">
        <v>611</v>
      </c>
      <c r="DZR335" s="50" t="s">
        <v>611</v>
      </c>
      <c r="DZS335" s="50" t="s">
        <v>611</v>
      </c>
      <c r="DZT335" s="50" t="s">
        <v>611</v>
      </c>
      <c r="DZU335" s="50" t="s">
        <v>611</v>
      </c>
      <c r="DZV335" s="50" t="s">
        <v>611</v>
      </c>
      <c r="DZW335" s="50" t="s">
        <v>611</v>
      </c>
      <c r="DZX335" s="50" t="s">
        <v>611</v>
      </c>
      <c r="DZY335" s="50" t="s">
        <v>611</v>
      </c>
      <c r="DZZ335" s="50" t="s">
        <v>611</v>
      </c>
      <c r="EAA335" s="50" t="s">
        <v>611</v>
      </c>
      <c r="EAB335" s="50" t="s">
        <v>611</v>
      </c>
      <c r="EAC335" s="50" t="s">
        <v>611</v>
      </c>
      <c r="EAD335" s="50" t="s">
        <v>611</v>
      </c>
      <c r="EAE335" s="50" t="s">
        <v>611</v>
      </c>
      <c r="EAF335" s="50" t="s">
        <v>611</v>
      </c>
      <c r="EAG335" s="50" t="s">
        <v>611</v>
      </c>
      <c r="EAH335" s="50" t="s">
        <v>611</v>
      </c>
      <c r="EAI335" s="50" t="s">
        <v>611</v>
      </c>
      <c r="EAJ335" s="50" t="s">
        <v>611</v>
      </c>
      <c r="EAK335" s="50" t="s">
        <v>611</v>
      </c>
      <c r="EAL335" s="50" t="s">
        <v>611</v>
      </c>
      <c r="EAM335" s="50" t="s">
        <v>611</v>
      </c>
      <c r="EAN335" s="50" t="s">
        <v>611</v>
      </c>
      <c r="EAO335" s="50" t="s">
        <v>611</v>
      </c>
      <c r="EAP335" s="50" t="s">
        <v>611</v>
      </c>
      <c r="EAQ335" s="50" t="s">
        <v>611</v>
      </c>
      <c r="EAR335" s="50" t="s">
        <v>611</v>
      </c>
      <c r="EAS335" s="50" t="s">
        <v>611</v>
      </c>
      <c r="EAT335" s="50" t="s">
        <v>611</v>
      </c>
      <c r="EAU335" s="50" t="s">
        <v>611</v>
      </c>
      <c r="EAV335" s="50" t="s">
        <v>611</v>
      </c>
      <c r="EAW335" s="50" t="s">
        <v>611</v>
      </c>
      <c r="EAX335" s="50" t="s">
        <v>611</v>
      </c>
      <c r="EAY335" s="50" t="s">
        <v>611</v>
      </c>
      <c r="EAZ335" s="50" t="s">
        <v>611</v>
      </c>
      <c r="EBA335" s="50" t="s">
        <v>611</v>
      </c>
      <c r="EBB335" s="50" t="s">
        <v>611</v>
      </c>
      <c r="EBC335" s="50" t="s">
        <v>611</v>
      </c>
      <c r="EBD335" s="50" t="s">
        <v>611</v>
      </c>
      <c r="EBE335" s="50" t="s">
        <v>611</v>
      </c>
      <c r="EBF335" s="50" t="s">
        <v>611</v>
      </c>
      <c r="EBG335" s="50" t="s">
        <v>611</v>
      </c>
      <c r="EBH335" s="50" t="s">
        <v>611</v>
      </c>
      <c r="EBI335" s="50" t="s">
        <v>611</v>
      </c>
      <c r="EBJ335" s="50" t="s">
        <v>611</v>
      </c>
      <c r="EBK335" s="50" t="s">
        <v>611</v>
      </c>
      <c r="EBL335" s="50" t="s">
        <v>611</v>
      </c>
      <c r="EBM335" s="50" t="s">
        <v>611</v>
      </c>
      <c r="EBN335" s="50" t="s">
        <v>611</v>
      </c>
      <c r="EBO335" s="50" t="s">
        <v>611</v>
      </c>
      <c r="EBP335" s="50" t="s">
        <v>611</v>
      </c>
      <c r="EBQ335" s="50" t="s">
        <v>611</v>
      </c>
      <c r="EBR335" s="50" t="s">
        <v>611</v>
      </c>
      <c r="EBS335" s="50" t="s">
        <v>611</v>
      </c>
      <c r="EBT335" s="50" t="s">
        <v>611</v>
      </c>
      <c r="EBU335" s="50" t="s">
        <v>611</v>
      </c>
      <c r="EBV335" s="50" t="s">
        <v>611</v>
      </c>
      <c r="EBW335" s="50" t="s">
        <v>611</v>
      </c>
      <c r="EBX335" s="50" t="s">
        <v>611</v>
      </c>
      <c r="EBY335" s="50" t="s">
        <v>611</v>
      </c>
      <c r="EBZ335" s="50" t="s">
        <v>611</v>
      </c>
      <c r="ECA335" s="50" t="s">
        <v>611</v>
      </c>
      <c r="ECB335" s="50" t="s">
        <v>611</v>
      </c>
      <c r="ECC335" s="50" t="s">
        <v>611</v>
      </c>
      <c r="ECD335" s="50" t="s">
        <v>611</v>
      </c>
      <c r="ECE335" s="50" t="s">
        <v>611</v>
      </c>
      <c r="ECF335" s="50" t="s">
        <v>611</v>
      </c>
      <c r="ECG335" s="50" t="s">
        <v>611</v>
      </c>
      <c r="ECH335" s="50" t="s">
        <v>611</v>
      </c>
      <c r="ECI335" s="50" t="s">
        <v>611</v>
      </c>
      <c r="ECJ335" s="50" t="s">
        <v>611</v>
      </c>
      <c r="ECK335" s="50" t="s">
        <v>611</v>
      </c>
      <c r="ECL335" s="50" t="s">
        <v>611</v>
      </c>
      <c r="ECM335" s="50" t="s">
        <v>611</v>
      </c>
      <c r="ECN335" s="50" t="s">
        <v>611</v>
      </c>
      <c r="ECO335" s="50" t="s">
        <v>611</v>
      </c>
      <c r="ECP335" s="50" t="s">
        <v>611</v>
      </c>
      <c r="ECQ335" s="50" t="s">
        <v>611</v>
      </c>
      <c r="ECR335" s="50" t="s">
        <v>611</v>
      </c>
      <c r="ECS335" s="50" t="s">
        <v>611</v>
      </c>
      <c r="ECT335" s="50" t="s">
        <v>611</v>
      </c>
      <c r="ECU335" s="50" t="s">
        <v>611</v>
      </c>
      <c r="ECV335" s="50" t="s">
        <v>611</v>
      </c>
      <c r="ECW335" s="50" t="s">
        <v>611</v>
      </c>
      <c r="ECX335" s="50" t="s">
        <v>611</v>
      </c>
      <c r="ECY335" s="50" t="s">
        <v>611</v>
      </c>
      <c r="ECZ335" s="50" t="s">
        <v>611</v>
      </c>
      <c r="EDA335" s="50" t="s">
        <v>611</v>
      </c>
      <c r="EDB335" s="50" t="s">
        <v>611</v>
      </c>
      <c r="EDC335" s="50" t="s">
        <v>611</v>
      </c>
      <c r="EDD335" s="50" t="s">
        <v>611</v>
      </c>
      <c r="EDE335" s="50" t="s">
        <v>611</v>
      </c>
      <c r="EDF335" s="50" t="s">
        <v>611</v>
      </c>
      <c r="EDG335" s="50" t="s">
        <v>611</v>
      </c>
      <c r="EDH335" s="50" t="s">
        <v>611</v>
      </c>
      <c r="EDI335" s="50" t="s">
        <v>611</v>
      </c>
      <c r="EDJ335" s="50" t="s">
        <v>611</v>
      </c>
      <c r="EDK335" s="50" t="s">
        <v>611</v>
      </c>
      <c r="EDL335" s="50" t="s">
        <v>611</v>
      </c>
      <c r="EDM335" s="50" t="s">
        <v>611</v>
      </c>
      <c r="EDN335" s="50" t="s">
        <v>611</v>
      </c>
      <c r="EDO335" s="50" t="s">
        <v>611</v>
      </c>
      <c r="EDP335" s="50" t="s">
        <v>611</v>
      </c>
      <c r="EDQ335" s="50" t="s">
        <v>611</v>
      </c>
      <c r="EDR335" s="50" t="s">
        <v>611</v>
      </c>
      <c r="EDS335" s="50" t="s">
        <v>611</v>
      </c>
      <c r="EDT335" s="50" t="s">
        <v>611</v>
      </c>
      <c r="EDU335" s="50" t="s">
        <v>611</v>
      </c>
      <c r="EDV335" s="50" t="s">
        <v>611</v>
      </c>
      <c r="EDW335" s="50" t="s">
        <v>611</v>
      </c>
      <c r="EDX335" s="50" t="s">
        <v>611</v>
      </c>
      <c r="EDY335" s="50" t="s">
        <v>611</v>
      </c>
      <c r="EDZ335" s="50" t="s">
        <v>611</v>
      </c>
      <c r="EEA335" s="50" t="s">
        <v>611</v>
      </c>
      <c r="EEB335" s="50" t="s">
        <v>611</v>
      </c>
      <c r="EEC335" s="50" t="s">
        <v>611</v>
      </c>
      <c r="EED335" s="50" t="s">
        <v>611</v>
      </c>
      <c r="EEE335" s="50" t="s">
        <v>611</v>
      </c>
      <c r="EEF335" s="50" t="s">
        <v>611</v>
      </c>
      <c r="EEG335" s="50" t="s">
        <v>611</v>
      </c>
      <c r="EEH335" s="50" t="s">
        <v>611</v>
      </c>
      <c r="EEI335" s="50" t="s">
        <v>611</v>
      </c>
      <c r="EEJ335" s="50" t="s">
        <v>611</v>
      </c>
      <c r="EEK335" s="50" t="s">
        <v>611</v>
      </c>
      <c r="EEL335" s="50" t="s">
        <v>611</v>
      </c>
      <c r="EEM335" s="50" t="s">
        <v>611</v>
      </c>
      <c r="EEN335" s="50" t="s">
        <v>611</v>
      </c>
      <c r="EEO335" s="50" t="s">
        <v>611</v>
      </c>
      <c r="EEP335" s="50" t="s">
        <v>611</v>
      </c>
      <c r="EEQ335" s="50" t="s">
        <v>611</v>
      </c>
      <c r="EER335" s="50" t="s">
        <v>611</v>
      </c>
      <c r="EES335" s="50" t="s">
        <v>611</v>
      </c>
      <c r="EET335" s="50" t="s">
        <v>611</v>
      </c>
      <c r="EEU335" s="50" t="s">
        <v>611</v>
      </c>
      <c r="EEV335" s="50" t="s">
        <v>611</v>
      </c>
      <c r="EEW335" s="50" t="s">
        <v>611</v>
      </c>
      <c r="EEX335" s="50" t="s">
        <v>611</v>
      </c>
      <c r="EEY335" s="50" t="s">
        <v>611</v>
      </c>
      <c r="EEZ335" s="50" t="s">
        <v>611</v>
      </c>
      <c r="EFA335" s="50" t="s">
        <v>611</v>
      </c>
      <c r="EFB335" s="50" t="s">
        <v>611</v>
      </c>
      <c r="EFC335" s="50" t="s">
        <v>611</v>
      </c>
      <c r="EFD335" s="50" t="s">
        <v>611</v>
      </c>
      <c r="EFE335" s="50" t="s">
        <v>611</v>
      </c>
      <c r="EFF335" s="50" t="s">
        <v>611</v>
      </c>
      <c r="EFG335" s="50" t="s">
        <v>611</v>
      </c>
      <c r="EFH335" s="50" t="s">
        <v>611</v>
      </c>
      <c r="EFI335" s="50" t="s">
        <v>611</v>
      </c>
      <c r="EFJ335" s="50" t="s">
        <v>611</v>
      </c>
      <c r="EFK335" s="50" t="s">
        <v>611</v>
      </c>
      <c r="EFL335" s="50" t="s">
        <v>611</v>
      </c>
      <c r="EFM335" s="50" t="s">
        <v>611</v>
      </c>
      <c r="EFN335" s="50" t="s">
        <v>611</v>
      </c>
      <c r="EFO335" s="50" t="s">
        <v>611</v>
      </c>
      <c r="EFP335" s="50" t="s">
        <v>611</v>
      </c>
      <c r="EFQ335" s="50" t="s">
        <v>611</v>
      </c>
      <c r="EFR335" s="50" t="s">
        <v>611</v>
      </c>
      <c r="EFS335" s="50" t="s">
        <v>611</v>
      </c>
      <c r="EFT335" s="50" t="s">
        <v>611</v>
      </c>
      <c r="EFU335" s="50" t="s">
        <v>611</v>
      </c>
      <c r="EFV335" s="50" t="s">
        <v>611</v>
      </c>
      <c r="EFW335" s="50" t="s">
        <v>611</v>
      </c>
      <c r="EFX335" s="50" t="s">
        <v>611</v>
      </c>
      <c r="EFY335" s="50" t="s">
        <v>611</v>
      </c>
      <c r="EFZ335" s="50" t="s">
        <v>611</v>
      </c>
      <c r="EGA335" s="50" t="s">
        <v>611</v>
      </c>
      <c r="EGB335" s="50" t="s">
        <v>611</v>
      </c>
      <c r="EGC335" s="50" t="s">
        <v>611</v>
      </c>
      <c r="EGD335" s="50" t="s">
        <v>611</v>
      </c>
      <c r="EGE335" s="50" t="s">
        <v>611</v>
      </c>
      <c r="EGF335" s="50" t="s">
        <v>611</v>
      </c>
      <c r="EGG335" s="50" t="s">
        <v>611</v>
      </c>
      <c r="EGH335" s="50" t="s">
        <v>611</v>
      </c>
      <c r="EGI335" s="50" t="s">
        <v>611</v>
      </c>
      <c r="EGJ335" s="50" t="s">
        <v>611</v>
      </c>
      <c r="EGK335" s="50" t="s">
        <v>611</v>
      </c>
      <c r="EGL335" s="50" t="s">
        <v>611</v>
      </c>
      <c r="EGM335" s="50" t="s">
        <v>611</v>
      </c>
      <c r="EGN335" s="50" t="s">
        <v>611</v>
      </c>
      <c r="EGO335" s="50" t="s">
        <v>611</v>
      </c>
      <c r="EGP335" s="50" t="s">
        <v>611</v>
      </c>
      <c r="EGQ335" s="50" t="s">
        <v>611</v>
      </c>
      <c r="EGR335" s="50" t="s">
        <v>611</v>
      </c>
      <c r="EGS335" s="50" t="s">
        <v>611</v>
      </c>
      <c r="EGT335" s="50" t="s">
        <v>611</v>
      </c>
      <c r="EGU335" s="50" t="s">
        <v>611</v>
      </c>
      <c r="EGV335" s="50" t="s">
        <v>611</v>
      </c>
      <c r="EGW335" s="50" t="s">
        <v>611</v>
      </c>
      <c r="EGX335" s="50" t="s">
        <v>611</v>
      </c>
      <c r="EGY335" s="50" t="s">
        <v>611</v>
      </c>
      <c r="EGZ335" s="50" t="s">
        <v>611</v>
      </c>
      <c r="EHA335" s="50" t="s">
        <v>611</v>
      </c>
      <c r="EHB335" s="50" t="s">
        <v>611</v>
      </c>
      <c r="EHC335" s="50" t="s">
        <v>611</v>
      </c>
      <c r="EHD335" s="50" t="s">
        <v>611</v>
      </c>
      <c r="EHE335" s="50" t="s">
        <v>611</v>
      </c>
      <c r="EHF335" s="50" t="s">
        <v>611</v>
      </c>
      <c r="EHG335" s="50" t="s">
        <v>611</v>
      </c>
      <c r="EHH335" s="50" t="s">
        <v>611</v>
      </c>
      <c r="EHI335" s="50" t="s">
        <v>611</v>
      </c>
      <c r="EHJ335" s="50" t="s">
        <v>611</v>
      </c>
      <c r="EHK335" s="50" t="s">
        <v>611</v>
      </c>
      <c r="EHL335" s="50" t="s">
        <v>611</v>
      </c>
      <c r="EHM335" s="50" t="s">
        <v>611</v>
      </c>
      <c r="EHN335" s="50" t="s">
        <v>611</v>
      </c>
      <c r="EHO335" s="50" t="s">
        <v>611</v>
      </c>
      <c r="EHP335" s="50" t="s">
        <v>611</v>
      </c>
      <c r="EHQ335" s="50" t="s">
        <v>611</v>
      </c>
      <c r="EHR335" s="50" t="s">
        <v>611</v>
      </c>
      <c r="EHS335" s="50" t="s">
        <v>611</v>
      </c>
      <c r="EHT335" s="50" t="s">
        <v>611</v>
      </c>
      <c r="EHU335" s="50" t="s">
        <v>611</v>
      </c>
      <c r="EHV335" s="50" t="s">
        <v>611</v>
      </c>
      <c r="EHW335" s="50" t="s">
        <v>611</v>
      </c>
      <c r="EHX335" s="50" t="s">
        <v>611</v>
      </c>
      <c r="EHY335" s="50" t="s">
        <v>611</v>
      </c>
      <c r="EHZ335" s="50" t="s">
        <v>611</v>
      </c>
      <c r="EIA335" s="50" t="s">
        <v>611</v>
      </c>
      <c r="EIB335" s="50" t="s">
        <v>611</v>
      </c>
      <c r="EIC335" s="50" t="s">
        <v>611</v>
      </c>
      <c r="EID335" s="50" t="s">
        <v>611</v>
      </c>
      <c r="EIE335" s="50" t="s">
        <v>611</v>
      </c>
      <c r="EIF335" s="50" t="s">
        <v>611</v>
      </c>
      <c r="EIG335" s="50" t="s">
        <v>611</v>
      </c>
      <c r="EIH335" s="50" t="s">
        <v>611</v>
      </c>
      <c r="EII335" s="50" t="s">
        <v>611</v>
      </c>
      <c r="EIJ335" s="50" t="s">
        <v>611</v>
      </c>
      <c r="EIK335" s="50" t="s">
        <v>611</v>
      </c>
      <c r="EIL335" s="50" t="s">
        <v>611</v>
      </c>
      <c r="EIM335" s="50" t="s">
        <v>611</v>
      </c>
      <c r="EIN335" s="50" t="s">
        <v>611</v>
      </c>
      <c r="EIO335" s="50" t="s">
        <v>611</v>
      </c>
      <c r="EIP335" s="50" t="s">
        <v>611</v>
      </c>
      <c r="EIQ335" s="50" t="s">
        <v>611</v>
      </c>
      <c r="EIR335" s="50" t="s">
        <v>611</v>
      </c>
      <c r="EIS335" s="50" t="s">
        <v>611</v>
      </c>
      <c r="EIT335" s="50" t="s">
        <v>611</v>
      </c>
      <c r="EIU335" s="50" t="s">
        <v>611</v>
      </c>
      <c r="EIV335" s="50" t="s">
        <v>611</v>
      </c>
      <c r="EIW335" s="50" t="s">
        <v>611</v>
      </c>
      <c r="EIX335" s="50" t="s">
        <v>611</v>
      </c>
      <c r="EIY335" s="50" t="s">
        <v>611</v>
      </c>
      <c r="EIZ335" s="50" t="s">
        <v>611</v>
      </c>
      <c r="EJA335" s="50" t="s">
        <v>611</v>
      </c>
      <c r="EJB335" s="50" t="s">
        <v>611</v>
      </c>
      <c r="EJC335" s="50" t="s">
        <v>611</v>
      </c>
      <c r="EJD335" s="50" t="s">
        <v>611</v>
      </c>
      <c r="EJE335" s="50" t="s">
        <v>611</v>
      </c>
      <c r="EJF335" s="50" t="s">
        <v>611</v>
      </c>
      <c r="EJG335" s="50" t="s">
        <v>611</v>
      </c>
      <c r="EJH335" s="50" t="s">
        <v>611</v>
      </c>
      <c r="EJI335" s="50" t="s">
        <v>611</v>
      </c>
      <c r="EJJ335" s="50" t="s">
        <v>611</v>
      </c>
      <c r="EJK335" s="50" t="s">
        <v>611</v>
      </c>
      <c r="EJL335" s="50" t="s">
        <v>611</v>
      </c>
      <c r="EJM335" s="50" t="s">
        <v>611</v>
      </c>
      <c r="EJN335" s="50" t="s">
        <v>611</v>
      </c>
      <c r="EJO335" s="50" t="s">
        <v>611</v>
      </c>
      <c r="EJP335" s="50" t="s">
        <v>611</v>
      </c>
      <c r="EJQ335" s="50" t="s">
        <v>611</v>
      </c>
      <c r="EJR335" s="50" t="s">
        <v>611</v>
      </c>
      <c r="EJS335" s="50" t="s">
        <v>611</v>
      </c>
      <c r="EJT335" s="50" t="s">
        <v>611</v>
      </c>
      <c r="EJU335" s="50" t="s">
        <v>611</v>
      </c>
      <c r="EJV335" s="50" t="s">
        <v>611</v>
      </c>
      <c r="EJW335" s="50" t="s">
        <v>611</v>
      </c>
      <c r="EJX335" s="50" t="s">
        <v>611</v>
      </c>
      <c r="EJY335" s="50" t="s">
        <v>611</v>
      </c>
      <c r="EJZ335" s="50" t="s">
        <v>611</v>
      </c>
      <c r="EKA335" s="50" t="s">
        <v>611</v>
      </c>
      <c r="EKB335" s="50" t="s">
        <v>611</v>
      </c>
      <c r="EKC335" s="50" t="s">
        <v>611</v>
      </c>
      <c r="EKD335" s="50" t="s">
        <v>611</v>
      </c>
      <c r="EKE335" s="50" t="s">
        <v>611</v>
      </c>
      <c r="EKF335" s="50" t="s">
        <v>611</v>
      </c>
      <c r="EKG335" s="50" t="s">
        <v>611</v>
      </c>
      <c r="EKH335" s="50" t="s">
        <v>611</v>
      </c>
      <c r="EKI335" s="50" t="s">
        <v>611</v>
      </c>
      <c r="EKJ335" s="50" t="s">
        <v>611</v>
      </c>
      <c r="EKK335" s="50" t="s">
        <v>611</v>
      </c>
      <c r="EKL335" s="50" t="s">
        <v>611</v>
      </c>
      <c r="EKM335" s="50" t="s">
        <v>611</v>
      </c>
      <c r="EKN335" s="50" t="s">
        <v>611</v>
      </c>
      <c r="EKO335" s="50" t="s">
        <v>611</v>
      </c>
      <c r="EKP335" s="50" t="s">
        <v>611</v>
      </c>
      <c r="EKQ335" s="50" t="s">
        <v>611</v>
      </c>
      <c r="EKR335" s="50" t="s">
        <v>611</v>
      </c>
      <c r="EKS335" s="50" t="s">
        <v>611</v>
      </c>
      <c r="EKT335" s="50" t="s">
        <v>611</v>
      </c>
      <c r="EKU335" s="50" t="s">
        <v>611</v>
      </c>
      <c r="EKV335" s="50" t="s">
        <v>611</v>
      </c>
      <c r="EKW335" s="50" t="s">
        <v>611</v>
      </c>
      <c r="EKX335" s="50" t="s">
        <v>611</v>
      </c>
      <c r="EKY335" s="50" t="s">
        <v>611</v>
      </c>
      <c r="EKZ335" s="50" t="s">
        <v>611</v>
      </c>
      <c r="ELA335" s="50" t="s">
        <v>611</v>
      </c>
      <c r="ELB335" s="50" t="s">
        <v>611</v>
      </c>
      <c r="ELC335" s="50" t="s">
        <v>611</v>
      </c>
      <c r="ELD335" s="50" t="s">
        <v>611</v>
      </c>
      <c r="ELE335" s="50" t="s">
        <v>611</v>
      </c>
      <c r="ELF335" s="50" t="s">
        <v>611</v>
      </c>
      <c r="ELG335" s="50" t="s">
        <v>611</v>
      </c>
      <c r="ELH335" s="50" t="s">
        <v>611</v>
      </c>
      <c r="ELI335" s="50" t="s">
        <v>611</v>
      </c>
      <c r="ELJ335" s="50" t="s">
        <v>611</v>
      </c>
      <c r="ELK335" s="50" t="s">
        <v>611</v>
      </c>
      <c r="ELL335" s="50" t="s">
        <v>611</v>
      </c>
      <c r="ELM335" s="50" t="s">
        <v>611</v>
      </c>
      <c r="ELN335" s="50" t="s">
        <v>611</v>
      </c>
      <c r="ELO335" s="50" t="s">
        <v>611</v>
      </c>
      <c r="ELP335" s="50" t="s">
        <v>611</v>
      </c>
      <c r="ELQ335" s="50" t="s">
        <v>611</v>
      </c>
      <c r="ELR335" s="50" t="s">
        <v>611</v>
      </c>
      <c r="ELS335" s="50" t="s">
        <v>611</v>
      </c>
      <c r="ELT335" s="50" t="s">
        <v>611</v>
      </c>
      <c r="ELU335" s="50" t="s">
        <v>611</v>
      </c>
      <c r="ELV335" s="50" t="s">
        <v>611</v>
      </c>
      <c r="ELW335" s="50" t="s">
        <v>611</v>
      </c>
      <c r="ELX335" s="50" t="s">
        <v>611</v>
      </c>
      <c r="ELY335" s="50" t="s">
        <v>611</v>
      </c>
      <c r="ELZ335" s="50" t="s">
        <v>611</v>
      </c>
      <c r="EMA335" s="50" t="s">
        <v>611</v>
      </c>
      <c r="EMB335" s="50" t="s">
        <v>611</v>
      </c>
      <c r="EMC335" s="50" t="s">
        <v>611</v>
      </c>
      <c r="EMD335" s="50" t="s">
        <v>611</v>
      </c>
      <c r="EME335" s="50" t="s">
        <v>611</v>
      </c>
      <c r="EMF335" s="50" t="s">
        <v>611</v>
      </c>
      <c r="EMG335" s="50" t="s">
        <v>611</v>
      </c>
      <c r="EMH335" s="50" t="s">
        <v>611</v>
      </c>
      <c r="EMI335" s="50" t="s">
        <v>611</v>
      </c>
      <c r="EMJ335" s="50" t="s">
        <v>611</v>
      </c>
      <c r="EMK335" s="50" t="s">
        <v>611</v>
      </c>
      <c r="EML335" s="50" t="s">
        <v>611</v>
      </c>
      <c r="EMM335" s="50" t="s">
        <v>611</v>
      </c>
      <c r="EMN335" s="50" t="s">
        <v>611</v>
      </c>
      <c r="EMO335" s="50" t="s">
        <v>611</v>
      </c>
      <c r="EMP335" s="50" t="s">
        <v>611</v>
      </c>
      <c r="EMQ335" s="50" t="s">
        <v>611</v>
      </c>
      <c r="EMR335" s="50" t="s">
        <v>611</v>
      </c>
      <c r="EMS335" s="50" t="s">
        <v>611</v>
      </c>
      <c r="EMT335" s="50" t="s">
        <v>611</v>
      </c>
      <c r="EMU335" s="50" t="s">
        <v>611</v>
      </c>
      <c r="EMV335" s="50" t="s">
        <v>611</v>
      </c>
      <c r="EMW335" s="50" t="s">
        <v>611</v>
      </c>
      <c r="EMX335" s="50" t="s">
        <v>611</v>
      </c>
      <c r="EMY335" s="50" t="s">
        <v>611</v>
      </c>
      <c r="EMZ335" s="50" t="s">
        <v>611</v>
      </c>
      <c r="ENA335" s="50" t="s">
        <v>611</v>
      </c>
      <c r="ENB335" s="50" t="s">
        <v>611</v>
      </c>
      <c r="ENC335" s="50" t="s">
        <v>611</v>
      </c>
      <c r="END335" s="50" t="s">
        <v>611</v>
      </c>
      <c r="ENE335" s="50" t="s">
        <v>611</v>
      </c>
      <c r="ENF335" s="50" t="s">
        <v>611</v>
      </c>
      <c r="ENG335" s="50" t="s">
        <v>611</v>
      </c>
      <c r="ENH335" s="50" t="s">
        <v>611</v>
      </c>
      <c r="ENI335" s="50" t="s">
        <v>611</v>
      </c>
      <c r="ENJ335" s="50" t="s">
        <v>611</v>
      </c>
      <c r="ENK335" s="50" t="s">
        <v>611</v>
      </c>
      <c r="ENL335" s="50" t="s">
        <v>611</v>
      </c>
      <c r="ENM335" s="50" t="s">
        <v>611</v>
      </c>
      <c r="ENN335" s="50" t="s">
        <v>611</v>
      </c>
      <c r="ENO335" s="50" t="s">
        <v>611</v>
      </c>
      <c r="ENP335" s="50" t="s">
        <v>611</v>
      </c>
      <c r="ENQ335" s="50" t="s">
        <v>611</v>
      </c>
      <c r="ENR335" s="50" t="s">
        <v>611</v>
      </c>
      <c r="ENS335" s="50" t="s">
        <v>611</v>
      </c>
      <c r="ENT335" s="50" t="s">
        <v>611</v>
      </c>
      <c r="ENU335" s="50" t="s">
        <v>611</v>
      </c>
      <c r="ENV335" s="50" t="s">
        <v>611</v>
      </c>
      <c r="ENW335" s="50" t="s">
        <v>611</v>
      </c>
      <c r="ENX335" s="50" t="s">
        <v>611</v>
      </c>
      <c r="ENY335" s="50" t="s">
        <v>611</v>
      </c>
      <c r="ENZ335" s="50" t="s">
        <v>611</v>
      </c>
      <c r="EOA335" s="50" t="s">
        <v>611</v>
      </c>
      <c r="EOB335" s="50" t="s">
        <v>611</v>
      </c>
      <c r="EOC335" s="50" t="s">
        <v>611</v>
      </c>
      <c r="EOD335" s="50" t="s">
        <v>611</v>
      </c>
      <c r="EOE335" s="50" t="s">
        <v>611</v>
      </c>
      <c r="EOF335" s="50" t="s">
        <v>611</v>
      </c>
      <c r="EOG335" s="50" t="s">
        <v>611</v>
      </c>
      <c r="EOH335" s="50" t="s">
        <v>611</v>
      </c>
      <c r="EOI335" s="50" t="s">
        <v>611</v>
      </c>
      <c r="EOJ335" s="50" t="s">
        <v>611</v>
      </c>
      <c r="EOK335" s="50" t="s">
        <v>611</v>
      </c>
      <c r="EOL335" s="50" t="s">
        <v>611</v>
      </c>
      <c r="EOM335" s="50" t="s">
        <v>611</v>
      </c>
      <c r="EON335" s="50" t="s">
        <v>611</v>
      </c>
      <c r="EOO335" s="50" t="s">
        <v>611</v>
      </c>
      <c r="EOP335" s="50" t="s">
        <v>611</v>
      </c>
      <c r="EOQ335" s="50" t="s">
        <v>611</v>
      </c>
      <c r="EOR335" s="50" t="s">
        <v>611</v>
      </c>
      <c r="EOS335" s="50" t="s">
        <v>611</v>
      </c>
      <c r="EOT335" s="50" t="s">
        <v>611</v>
      </c>
      <c r="EOU335" s="50" t="s">
        <v>611</v>
      </c>
      <c r="EOV335" s="50" t="s">
        <v>611</v>
      </c>
      <c r="EOW335" s="50" t="s">
        <v>611</v>
      </c>
      <c r="EOX335" s="50" t="s">
        <v>611</v>
      </c>
      <c r="EOY335" s="50" t="s">
        <v>611</v>
      </c>
      <c r="EOZ335" s="50" t="s">
        <v>611</v>
      </c>
      <c r="EPA335" s="50" t="s">
        <v>611</v>
      </c>
      <c r="EPB335" s="50" t="s">
        <v>611</v>
      </c>
      <c r="EPC335" s="50" t="s">
        <v>611</v>
      </c>
      <c r="EPD335" s="50" t="s">
        <v>611</v>
      </c>
      <c r="EPE335" s="50" t="s">
        <v>611</v>
      </c>
      <c r="EPF335" s="50" t="s">
        <v>611</v>
      </c>
      <c r="EPG335" s="50" t="s">
        <v>611</v>
      </c>
      <c r="EPH335" s="50" t="s">
        <v>611</v>
      </c>
      <c r="EPI335" s="50" t="s">
        <v>611</v>
      </c>
      <c r="EPJ335" s="50" t="s">
        <v>611</v>
      </c>
      <c r="EPK335" s="50" t="s">
        <v>611</v>
      </c>
      <c r="EPL335" s="50" t="s">
        <v>611</v>
      </c>
      <c r="EPM335" s="50" t="s">
        <v>611</v>
      </c>
      <c r="EPN335" s="50" t="s">
        <v>611</v>
      </c>
      <c r="EPO335" s="50" t="s">
        <v>611</v>
      </c>
      <c r="EPP335" s="50" t="s">
        <v>611</v>
      </c>
      <c r="EPQ335" s="50" t="s">
        <v>611</v>
      </c>
      <c r="EPR335" s="50" t="s">
        <v>611</v>
      </c>
      <c r="EPS335" s="50" t="s">
        <v>611</v>
      </c>
      <c r="EPT335" s="50" t="s">
        <v>611</v>
      </c>
      <c r="EPU335" s="50" t="s">
        <v>611</v>
      </c>
      <c r="EPV335" s="50" t="s">
        <v>611</v>
      </c>
      <c r="EPW335" s="50" t="s">
        <v>611</v>
      </c>
      <c r="EPX335" s="50" t="s">
        <v>611</v>
      </c>
      <c r="EPY335" s="50" t="s">
        <v>611</v>
      </c>
      <c r="EPZ335" s="50" t="s">
        <v>611</v>
      </c>
      <c r="EQA335" s="50" t="s">
        <v>611</v>
      </c>
      <c r="EQB335" s="50" t="s">
        <v>611</v>
      </c>
      <c r="EQC335" s="50" t="s">
        <v>611</v>
      </c>
      <c r="EQD335" s="50" t="s">
        <v>611</v>
      </c>
      <c r="EQE335" s="50" t="s">
        <v>611</v>
      </c>
      <c r="EQF335" s="50" t="s">
        <v>611</v>
      </c>
      <c r="EQG335" s="50" t="s">
        <v>611</v>
      </c>
      <c r="EQH335" s="50" t="s">
        <v>611</v>
      </c>
      <c r="EQI335" s="50" t="s">
        <v>611</v>
      </c>
      <c r="EQJ335" s="50" t="s">
        <v>611</v>
      </c>
      <c r="EQK335" s="50" t="s">
        <v>611</v>
      </c>
      <c r="EQL335" s="50" t="s">
        <v>611</v>
      </c>
      <c r="EQM335" s="50" t="s">
        <v>611</v>
      </c>
      <c r="EQN335" s="50" t="s">
        <v>611</v>
      </c>
      <c r="EQO335" s="50" t="s">
        <v>611</v>
      </c>
      <c r="EQP335" s="50" t="s">
        <v>611</v>
      </c>
      <c r="EQQ335" s="50" t="s">
        <v>611</v>
      </c>
      <c r="EQR335" s="50" t="s">
        <v>611</v>
      </c>
      <c r="EQS335" s="50" t="s">
        <v>611</v>
      </c>
      <c r="EQT335" s="50" t="s">
        <v>611</v>
      </c>
      <c r="EQU335" s="50" t="s">
        <v>611</v>
      </c>
      <c r="EQV335" s="50" t="s">
        <v>611</v>
      </c>
      <c r="EQW335" s="50" t="s">
        <v>611</v>
      </c>
      <c r="EQX335" s="50" t="s">
        <v>611</v>
      </c>
      <c r="EQY335" s="50" t="s">
        <v>611</v>
      </c>
      <c r="EQZ335" s="50" t="s">
        <v>611</v>
      </c>
      <c r="ERA335" s="50" t="s">
        <v>611</v>
      </c>
      <c r="ERB335" s="50" t="s">
        <v>611</v>
      </c>
      <c r="ERC335" s="50" t="s">
        <v>611</v>
      </c>
      <c r="ERD335" s="50" t="s">
        <v>611</v>
      </c>
      <c r="ERE335" s="50" t="s">
        <v>611</v>
      </c>
      <c r="ERF335" s="50" t="s">
        <v>611</v>
      </c>
      <c r="ERG335" s="50" t="s">
        <v>611</v>
      </c>
      <c r="ERH335" s="50" t="s">
        <v>611</v>
      </c>
      <c r="ERI335" s="50" t="s">
        <v>611</v>
      </c>
      <c r="ERJ335" s="50" t="s">
        <v>611</v>
      </c>
      <c r="ERK335" s="50" t="s">
        <v>611</v>
      </c>
      <c r="ERL335" s="50" t="s">
        <v>611</v>
      </c>
      <c r="ERM335" s="50" t="s">
        <v>611</v>
      </c>
      <c r="ERN335" s="50" t="s">
        <v>611</v>
      </c>
      <c r="ERO335" s="50" t="s">
        <v>611</v>
      </c>
      <c r="ERP335" s="50" t="s">
        <v>611</v>
      </c>
      <c r="ERQ335" s="50" t="s">
        <v>611</v>
      </c>
      <c r="ERR335" s="50" t="s">
        <v>611</v>
      </c>
      <c r="ERS335" s="50" t="s">
        <v>611</v>
      </c>
      <c r="ERT335" s="50" t="s">
        <v>611</v>
      </c>
      <c r="ERU335" s="50" t="s">
        <v>611</v>
      </c>
      <c r="ERV335" s="50" t="s">
        <v>611</v>
      </c>
      <c r="ERW335" s="50" t="s">
        <v>611</v>
      </c>
      <c r="ERX335" s="50" t="s">
        <v>611</v>
      </c>
      <c r="ERY335" s="50" t="s">
        <v>611</v>
      </c>
      <c r="ERZ335" s="50" t="s">
        <v>611</v>
      </c>
      <c r="ESA335" s="50" t="s">
        <v>611</v>
      </c>
      <c r="ESB335" s="50" t="s">
        <v>611</v>
      </c>
      <c r="ESC335" s="50" t="s">
        <v>611</v>
      </c>
      <c r="ESD335" s="50" t="s">
        <v>611</v>
      </c>
      <c r="ESE335" s="50" t="s">
        <v>611</v>
      </c>
      <c r="ESF335" s="50" t="s">
        <v>611</v>
      </c>
      <c r="ESG335" s="50" t="s">
        <v>611</v>
      </c>
      <c r="ESH335" s="50" t="s">
        <v>611</v>
      </c>
      <c r="ESI335" s="50" t="s">
        <v>611</v>
      </c>
      <c r="ESJ335" s="50" t="s">
        <v>611</v>
      </c>
      <c r="ESK335" s="50" t="s">
        <v>611</v>
      </c>
      <c r="ESL335" s="50" t="s">
        <v>611</v>
      </c>
      <c r="ESM335" s="50" t="s">
        <v>611</v>
      </c>
      <c r="ESN335" s="50" t="s">
        <v>611</v>
      </c>
      <c r="ESO335" s="50" t="s">
        <v>611</v>
      </c>
      <c r="ESP335" s="50" t="s">
        <v>611</v>
      </c>
      <c r="ESQ335" s="50" t="s">
        <v>611</v>
      </c>
      <c r="ESR335" s="50" t="s">
        <v>611</v>
      </c>
      <c r="ESS335" s="50" t="s">
        <v>611</v>
      </c>
      <c r="EST335" s="50" t="s">
        <v>611</v>
      </c>
      <c r="ESU335" s="50" t="s">
        <v>611</v>
      </c>
      <c r="ESV335" s="50" t="s">
        <v>611</v>
      </c>
      <c r="ESW335" s="50" t="s">
        <v>611</v>
      </c>
      <c r="ESX335" s="50" t="s">
        <v>611</v>
      </c>
      <c r="ESY335" s="50" t="s">
        <v>611</v>
      </c>
      <c r="ESZ335" s="50" t="s">
        <v>611</v>
      </c>
      <c r="ETA335" s="50" t="s">
        <v>611</v>
      </c>
      <c r="ETB335" s="50" t="s">
        <v>611</v>
      </c>
      <c r="ETC335" s="50" t="s">
        <v>611</v>
      </c>
      <c r="ETD335" s="50" t="s">
        <v>611</v>
      </c>
      <c r="ETE335" s="50" t="s">
        <v>611</v>
      </c>
      <c r="ETF335" s="50" t="s">
        <v>611</v>
      </c>
      <c r="ETG335" s="50" t="s">
        <v>611</v>
      </c>
      <c r="ETH335" s="50" t="s">
        <v>611</v>
      </c>
      <c r="ETI335" s="50" t="s">
        <v>611</v>
      </c>
      <c r="ETJ335" s="50" t="s">
        <v>611</v>
      </c>
      <c r="ETK335" s="50" t="s">
        <v>611</v>
      </c>
      <c r="ETL335" s="50" t="s">
        <v>611</v>
      </c>
      <c r="ETM335" s="50" t="s">
        <v>611</v>
      </c>
      <c r="ETN335" s="50" t="s">
        <v>611</v>
      </c>
      <c r="ETO335" s="50" t="s">
        <v>611</v>
      </c>
      <c r="ETP335" s="50" t="s">
        <v>611</v>
      </c>
      <c r="ETQ335" s="50" t="s">
        <v>611</v>
      </c>
      <c r="ETR335" s="50" t="s">
        <v>611</v>
      </c>
      <c r="ETS335" s="50" t="s">
        <v>611</v>
      </c>
      <c r="ETT335" s="50" t="s">
        <v>611</v>
      </c>
      <c r="ETU335" s="50" t="s">
        <v>611</v>
      </c>
      <c r="ETV335" s="50" t="s">
        <v>611</v>
      </c>
      <c r="ETW335" s="50" t="s">
        <v>611</v>
      </c>
      <c r="ETX335" s="50" t="s">
        <v>611</v>
      </c>
      <c r="ETY335" s="50" t="s">
        <v>611</v>
      </c>
      <c r="ETZ335" s="50" t="s">
        <v>611</v>
      </c>
      <c r="EUA335" s="50" t="s">
        <v>611</v>
      </c>
      <c r="EUB335" s="50" t="s">
        <v>611</v>
      </c>
      <c r="EUC335" s="50" t="s">
        <v>611</v>
      </c>
      <c r="EUD335" s="50" t="s">
        <v>611</v>
      </c>
      <c r="EUE335" s="50" t="s">
        <v>611</v>
      </c>
      <c r="EUF335" s="50" t="s">
        <v>611</v>
      </c>
      <c r="EUG335" s="50" t="s">
        <v>611</v>
      </c>
      <c r="EUH335" s="50" t="s">
        <v>611</v>
      </c>
      <c r="EUI335" s="50" t="s">
        <v>611</v>
      </c>
      <c r="EUJ335" s="50" t="s">
        <v>611</v>
      </c>
      <c r="EUK335" s="50" t="s">
        <v>611</v>
      </c>
      <c r="EUL335" s="50" t="s">
        <v>611</v>
      </c>
      <c r="EUM335" s="50" t="s">
        <v>611</v>
      </c>
      <c r="EUN335" s="50" t="s">
        <v>611</v>
      </c>
      <c r="EUO335" s="50" t="s">
        <v>611</v>
      </c>
      <c r="EUP335" s="50" t="s">
        <v>611</v>
      </c>
      <c r="EUQ335" s="50" t="s">
        <v>611</v>
      </c>
      <c r="EUR335" s="50" t="s">
        <v>611</v>
      </c>
      <c r="EUS335" s="50" t="s">
        <v>611</v>
      </c>
      <c r="EUT335" s="50" t="s">
        <v>611</v>
      </c>
      <c r="EUU335" s="50" t="s">
        <v>611</v>
      </c>
      <c r="EUV335" s="50" t="s">
        <v>611</v>
      </c>
      <c r="EUW335" s="50" t="s">
        <v>611</v>
      </c>
      <c r="EUX335" s="50" t="s">
        <v>611</v>
      </c>
      <c r="EUY335" s="50" t="s">
        <v>611</v>
      </c>
      <c r="EUZ335" s="50" t="s">
        <v>611</v>
      </c>
      <c r="EVA335" s="50" t="s">
        <v>611</v>
      </c>
      <c r="EVB335" s="50" t="s">
        <v>611</v>
      </c>
      <c r="EVC335" s="50" t="s">
        <v>611</v>
      </c>
      <c r="EVD335" s="50" t="s">
        <v>611</v>
      </c>
      <c r="EVE335" s="50" t="s">
        <v>611</v>
      </c>
      <c r="EVF335" s="50" t="s">
        <v>611</v>
      </c>
      <c r="EVG335" s="50" t="s">
        <v>611</v>
      </c>
      <c r="EVH335" s="50" t="s">
        <v>611</v>
      </c>
      <c r="EVI335" s="50" t="s">
        <v>611</v>
      </c>
      <c r="EVJ335" s="50" t="s">
        <v>611</v>
      </c>
      <c r="EVK335" s="50" t="s">
        <v>611</v>
      </c>
      <c r="EVL335" s="50" t="s">
        <v>611</v>
      </c>
      <c r="EVM335" s="50" t="s">
        <v>611</v>
      </c>
      <c r="EVN335" s="50" t="s">
        <v>611</v>
      </c>
      <c r="EVO335" s="50" t="s">
        <v>611</v>
      </c>
      <c r="EVP335" s="50" t="s">
        <v>611</v>
      </c>
      <c r="EVQ335" s="50" t="s">
        <v>611</v>
      </c>
      <c r="EVR335" s="50" t="s">
        <v>611</v>
      </c>
      <c r="EVS335" s="50" t="s">
        <v>611</v>
      </c>
      <c r="EVT335" s="50" t="s">
        <v>611</v>
      </c>
      <c r="EVU335" s="50" t="s">
        <v>611</v>
      </c>
      <c r="EVV335" s="50" t="s">
        <v>611</v>
      </c>
      <c r="EVW335" s="50" t="s">
        <v>611</v>
      </c>
      <c r="EVX335" s="50" t="s">
        <v>611</v>
      </c>
      <c r="EVY335" s="50" t="s">
        <v>611</v>
      </c>
      <c r="EVZ335" s="50" t="s">
        <v>611</v>
      </c>
      <c r="EWA335" s="50" t="s">
        <v>611</v>
      </c>
      <c r="EWB335" s="50" t="s">
        <v>611</v>
      </c>
      <c r="EWC335" s="50" t="s">
        <v>611</v>
      </c>
      <c r="EWD335" s="50" t="s">
        <v>611</v>
      </c>
      <c r="EWE335" s="50" t="s">
        <v>611</v>
      </c>
      <c r="EWF335" s="50" t="s">
        <v>611</v>
      </c>
      <c r="EWG335" s="50" t="s">
        <v>611</v>
      </c>
      <c r="EWH335" s="50" t="s">
        <v>611</v>
      </c>
      <c r="EWI335" s="50" t="s">
        <v>611</v>
      </c>
      <c r="EWJ335" s="50" t="s">
        <v>611</v>
      </c>
      <c r="EWK335" s="50" t="s">
        <v>611</v>
      </c>
      <c r="EWL335" s="50" t="s">
        <v>611</v>
      </c>
      <c r="EWM335" s="50" t="s">
        <v>611</v>
      </c>
      <c r="EWN335" s="50" t="s">
        <v>611</v>
      </c>
      <c r="EWO335" s="50" t="s">
        <v>611</v>
      </c>
      <c r="EWP335" s="50" t="s">
        <v>611</v>
      </c>
      <c r="EWQ335" s="50" t="s">
        <v>611</v>
      </c>
      <c r="EWR335" s="50" t="s">
        <v>611</v>
      </c>
      <c r="EWS335" s="50" t="s">
        <v>611</v>
      </c>
      <c r="EWT335" s="50" t="s">
        <v>611</v>
      </c>
      <c r="EWU335" s="50" t="s">
        <v>611</v>
      </c>
      <c r="EWV335" s="50" t="s">
        <v>611</v>
      </c>
      <c r="EWW335" s="50" t="s">
        <v>611</v>
      </c>
      <c r="EWX335" s="50" t="s">
        <v>611</v>
      </c>
      <c r="EWY335" s="50" t="s">
        <v>611</v>
      </c>
      <c r="EWZ335" s="50" t="s">
        <v>611</v>
      </c>
      <c r="EXA335" s="50" t="s">
        <v>611</v>
      </c>
      <c r="EXB335" s="50" t="s">
        <v>611</v>
      </c>
      <c r="EXC335" s="50" t="s">
        <v>611</v>
      </c>
      <c r="EXD335" s="50" t="s">
        <v>611</v>
      </c>
      <c r="EXE335" s="50" t="s">
        <v>611</v>
      </c>
      <c r="EXF335" s="50" t="s">
        <v>611</v>
      </c>
      <c r="EXG335" s="50" t="s">
        <v>611</v>
      </c>
      <c r="EXH335" s="50" t="s">
        <v>611</v>
      </c>
      <c r="EXI335" s="50" t="s">
        <v>611</v>
      </c>
      <c r="EXJ335" s="50" t="s">
        <v>611</v>
      </c>
      <c r="EXK335" s="50" t="s">
        <v>611</v>
      </c>
      <c r="EXL335" s="50" t="s">
        <v>611</v>
      </c>
      <c r="EXM335" s="50" t="s">
        <v>611</v>
      </c>
      <c r="EXN335" s="50" t="s">
        <v>611</v>
      </c>
      <c r="EXO335" s="50" t="s">
        <v>611</v>
      </c>
      <c r="EXP335" s="50" t="s">
        <v>611</v>
      </c>
      <c r="EXQ335" s="50" t="s">
        <v>611</v>
      </c>
      <c r="EXR335" s="50" t="s">
        <v>611</v>
      </c>
      <c r="EXS335" s="50" t="s">
        <v>611</v>
      </c>
      <c r="EXT335" s="50" t="s">
        <v>611</v>
      </c>
      <c r="EXU335" s="50" t="s">
        <v>611</v>
      </c>
      <c r="EXV335" s="50" t="s">
        <v>611</v>
      </c>
      <c r="EXW335" s="50" t="s">
        <v>611</v>
      </c>
      <c r="EXX335" s="50" t="s">
        <v>611</v>
      </c>
      <c r="EXY335" s="50" t="s">
        <v>611</v>
      </c>
      <c r="EXZ335" s="50" t="s">
        <v>611</v>
      </c>
      <c r="EYA335" s="50" t="s">
        <v>611</v>
      </c>
      <c r="EYB335" s="50" t="s">
        <v>611</v>
      </c>
      <c r="EYC335" s="50" t="s">
        <v>611</v>
      </c>
      <c r="EYD335" s="50" t="s">
        <v>611</v>
      </c>
      <c r="EYE335" s="50" t="s">
        <v>611</v>
      </c>
      <c r="EYF335" s="50" t="s">
        <v>611</v>
      </c>
      <c r="EYG335" s="50" t="s">
        <v>611</v>
      </c>
      <c r="EYH335" s="50" t="s">
        <v>611</v>
      </c>
      <c r="EYI335" s="50" t="s">
        <v>611</v>
      </c>
      <c r="EYJ335" s="50" t="s">
        <v>611</v>
      </c>
      <c r="EYK335" s="50" t="s">
        <v>611</v>
      </c>
      <c r="EYL335" s="50" t="s">
        <v>611</v>
      </c>
      <c r="EYM335" s="50" t="s">
        <v>611</v>
      </c>
      <c r="EYN335" s="50" t="s">
        <v>611</v>
      </c>
      <c r="EYO335" s="50" t="s">
        <v>611</v>
      </c>
      <c r="EYP335" s="50" t="s">
        <v>611</v>
      </c>
      <c r="EYQ335" s="50" t="s">
        <v>611</v>
      </c>
      <c r="EYR335" s="50" t="s">
        <v>611</v>
      </c>
      <c r="EYS335" s="50" t="s">
        <v>611</v>
      </c>
      <c r="EYT335" s="50" t="s">
        <v>611</v>
      </c>
      <c r="EYU335" s="50" t="s">
        <v>611</v>
      </c>
      <c r="EYV335" s="50" t="s">
        <v>611</v>
      </c>
      <c r="EYW335" s="50" t="s">
        <v>611</v>
      </c>
      <c r="EYX335" s="50" t="s">
        <v>611</v>
      </c>
      <c r="EYY335" s="50" t="s">
        <v>611</v>
      </c>
      <c r="EYZ335" s="50" t="s">
        <v>611</v>
      </c>
      <c r="EZA335" s="50" t="s">
        <v>611</v>
      </c>
      <c r="EZB335" s="50" t="s">
        <v>611</v>
      </c>
      <c r="EZC335" s="50" t="s">
        <v>611</v>
      </c>
      <c r="EZD335" s="50" t="s">
        <v>611</v>
      </c>
      <c r="EZE335" s="50" t="s">
        <v>611</v>
      </c>
      <c r="EZF335" s="50" t="s">
        <v>611</v>
      </c>
      <c r="EZG335" s="50" t="s">
        <v>611</v>
      </c>
      <c r="EZH335" s="50" t="s">
        <v>611</v>
      </c>
      <c r="EZI335" s="50" t="s">
        <v>611</v>
      </c>
      <c r="EZJ335" s="50" t="s">
        <v>611</v>
      </c>
      <c r="EZK335" s="50" t="s">
        <v>611</v>
      </c>
      <c r="EZL335" s="50" t="s">
        <v>611</v>
      </c>
      <c r="EZM335" s="50" t="s">
        <v>611</v>
      </c>
      <c r="EZN335" s="50" t="s">
        <v>611</v>
      </c>
      <c r="EZO335" s="50" t="s">
        <v>611</v>
      </c>
      <c r="EZP335" s="50" t="s">
        <v>611</v>
      </c>
      <c r="EZQ335" s="50" t="s">
        <v>611</v>
      </c>
      <c r="EZR335" s="50" t="s">
        <v>611</v>
      </c>
      <c r="EZS335" s="50" t="s">
        <v>611</v>
      </c>
      <c r="EZT335" s="50" t="s">
        <v>611</v>
      </c>
      <c r="EZU335" s="50" t="s">
        <v>611</v>
      </c>
      <c r="EZV335" s="50" t="s">
        <v>611</v>
      </c>
      <c r="EZW335" s="50" t="s">
        <v>611</v>
      </c>
      <c r="EZX335" s="50" t="s">
        <v>611</v>
      </c>
      <c r="EZY335" s="50" t="s">
        <v>611</v>
      </c>
      <c r="EZZ335" s="50" t="s">
        <v>611</v>
      </c>
      <c r="FAA335" s="50" t="s">
        <v>611</v>
      </c>
      <c r="FAB335" s="50" t="s">
        <v>611</v>
      </c>
      <c r="FAC335" s="50" t="s">
        <v>611</v>
      </c>
      <c r="FAD335" s="50" t="s">
        <v>611</v>
      </c>
      <c r="FAE335" s="50" t="s">
        <v>611</v>
      </c>
      <c r="FAF335" s="50" t="s">
        <v>611</v>
      </c>
      <c r="FAG335" s="50" t="s">
        <v>611</v>
      </c>
      <c r="FAH335" s="50" t="s">
        <v>611</v>
      </c>
      <c r="FAI335" s="50" t="s">
        <v>611</v>
      </c>
      <c r="FAJ335" s="50" t="s">
        <v>611</v>
      </c>
      <c r="FAK335" s="50" t="s">
        <v>611</v>
      </c>
      <c r="FAL335" s="50" t="s">
        <v>611</v>
      </c>
      <c r="FAM335" s="50" t="s">
        <v>611</v>
      </c>
      <c r="FAN335" s="50" t="s">
        <v>611</v>
      </c>
      <c r="FAO335" s="50" t="s">
        <v>611</v>
      </c>
      <c r="FAP335" s="50" t="s">
        <v>611</v>
      </c>
      <c r="FAQ335" s="50" t="s">
        <v>611</v>
      </c>
      <c r="FAR335" s="50" t="s">
        <v>611</v>
      </c>
      <c r="FAS335" s="50" t="s">
        <v>611</v>
      </c>
      <c r="FAT335" s="50" t="s">
        <v>611</v>
      </c>
      <c r="FAU335" s="50" t="s">
        <v>611</v>
      </c>
      <c r="FAV335" s="50" t="s">
        <v>611</v>
      </c>
      <c r="FAW335" s="50" t="s">
        <v>611</v>
      </c>
      <c r="FAX335" s="50" t="s">
        <v>611</v>
      </c>
      <c r="FAY335" s="50" t="s">
        <v>611</v>
      </c>
      <c r="FAZ335" s="50" t="s">
        <v>611</v>
      </c>
      <c r="FBA335" s="50" t="s">
        <v>611</v>
      </c>
      <c r="FBB335" s="50" t="s">
        <v>611</v>
      </c>
      <c r="FBC335" s="50" t="s">
        <v>611</v>
      </c>
      <c r="FBD335" s="50" t="s">
        <v>611</v>
      </c>
      <c r="FBE335" s="50" t="s">
        <v>611</v>
      </c>
      <c r="FBF335" s="50" t="s">
        <v>611</v>
      </c>
      <c r="FBG335" s="50" t="s">
        <v>611</v>
      </c>
      <c r="FBH335" s="50" t="s">
        <v>611</v>
      </c>
      <c r="FBI335" s="50" t="s">
        <v>611</v>
      </c>
      <c r="FBJ335" s="50" t="s">
        <v>611</v>
      </c>
      <c r="FBK335" s="50" t="s">
        <v>611</v>
      </c>
      <c r="FBL335" s="50" t="s">
        <v>611</v>
      </c>
      <c r="FBM335" s="50" t="s">
        <v>611</v>
      </c>
      <c r="FBN335" s="50" t="s">
        <v>611</v>
      </c>
      <c r="FBO335" s="50" t="s">
        <v>611</v>
      </c>
      <c r="FBP335" s="50" t="s">
        <v>611</v>
      </c>
      <c r="FBQ335" s="50" t="s">
        <v>611</v>
      </c>
      <c r="FBR335" s="50" t="s">
        <v>611</v>
      </c>
      <c r="FBS335" s="50" t="s">
        <v>611</v>
      </c>
      <c r="FBT335" s="50" t="s">
        <v>611</v>
      </c>
      <c r="FBU335" s="50" t="s">
        <v>611</v>
      </c>
      <c r="FBV335" s="50" t="s">
        <v>611</v>
      </c>
      <c r="FBW335" s="50" t="s">
        <v>611</v>
      </c>
      <c r="FBX335" s="50" t="s">
        <v>611</v>
      </c>
      <c r="FBY335" s="50" t="s">
        <v>611</v>
      </c>
      <c r="FBZ335" s="50" t="s">
        <v>611</v>
      </c>
      <c r="FCA335" s="50" t="s">
        <v>611</v>
      </c>
      <c r="FCB335" s="50" t="s">
        <v>611</v>
      </c>
      <c r="FCC335" s="50" t="s">
        <v>611</v>
      </c>
      <c r="FCD335" s="50" t="s">
        <v>611</v>
      </c>
      <c r="FCE335" s="50" t="s">
        <v>611</v>
      </c>
      <c r="FCF335" s="50" t="s">
        <v>611</v>
      </c>
      <c r="FCG335" s="50" t="s">
        <v>611</v>
      </c>
      <c r="FCH335" s="50" t="s">
        <v>611</v>
      </c>
      <c r="FCI335" s="50" t="s">
        <v>611</v>
      </c>
      <c r="FCJ335" s="50" t="s">
        <v>611</v>
      </c>
      <c r="FCK335" s="50" t="s">
        <v>611</v>
      </c>
      <c r="FCL335" s="50" t="s">
        <v>611</v>
      </c>
      <c r="FCM335" s="50" t="s">
        <v>611</v>
      </c>
      <c r="FCN335" s="50" t="s">
        <v>611</v>
      </c>
      <c r="FCO335" s="50" t="s">
        <v>611</v>
      </c>
      <c r="FCP335" s="50" t="s">
        <v>611</v>
      </c>
      <c r="FCQ335" s="50" t="s">
        <v>611</v>
      </c>
      <c r="FCR335" s="50" t="s">
        <v>611</v>
      </c>
      <c r="FCS335" s="50" t="s">
        <v>611</v>
      </c>
      <c r="FCT335" s="50" t="s">
        <v>611</v>
      </c>
      <c r="FCU335" s="50" t="s">
        <v>611</v>
      </c>
      <c r="FCV335" s="50" t="s">
        <v>611</v>
      </c>
      <c r="FCW335" s="50" t="s">
        <v>611</v>
      </c>
      <c r="FCX335" s="50" t="s">
        <v>611</v>
      </c>
      <c r="FCY335" s="50" t="s">
        <v>611</v>
      </c>
      <c r="FCZ335" s="50" t="s">
        <v>611</v>
      </c>
      <c r="FDA335" s="50" t="s">
        <v>611</v>
      </c>
      <c r="FDB335" s="50" t="s">
        <v>611</v>
      </c>
      <c r="FDC335" s="50" t="s">
        <v>611</v>
      </c>
      <c r="FDD335" s="50" t="s">
        <v>611</v>
      </c>
      <c r="FDE335" s="50" t="s">
        <v>611</v>
      </c>
      <c r="FDF335" s="50" t="s">
        <v>611</v>
      </c>
      <c r="FDG335" s="50" t="s">
        <v>611</v>
      </c>
      <c r="FDH335" s="50" t="s">
        <v>611</v>
      </c>
      <c r="FDI335" s="50" t="s">
        <v>611</v>
      </c>
      <c r="FDJ335" s="50" t="s">
        <v>611</v>
      </c>
      <c r="FDK335" s="50" t="s">
        <v>611</v>
      </c>
      <c r="FDL335" s="50" t="s">
        <v>611</v>
      </c>
      <c r="FDM335" s="50" t="s">
        <v>611</v>
      </c>
      <c r="FDN335" s="50" t="s">
        <v>611</v>
      </c>
      <c r="FDO335" s="50" t="s">
        <v>611</v>
      </c>
      <c r="FDP335" s="50" t="s">
        <v>611</v>
      </c>
      <c r="FDQ335" s="50" t="s">
        <v>611</v>
      </c>
      <c r="FDR335" s="50" t="s">
        <v>611</v>
      </c>
      <c r="FDS335" s="50" t="s">
        <v>611</v>
      </c>
      <c r="FDT335" s="50" t="s">
        <v>611</v>
      </c>
      <c r="FDU335" s="50" t="s">
        <v>611</v>
      </c>
      <c r="FDV335" s="50" t="s">
        <v>611</v>
      </c>
      <c r="FDW335" s="50" t="s">
        <v>611</v>
      </c>
      <c r="FDX335" s="50" t="s">
        <v>611</v>
      </c>
      <c r="FDY335" s="50" t="s">
        <v>611</v>
      </c>
      <c r="FDZ335" s="50" t="s">
        <v>611</v>
      </c>
      <c r="FEA335" s="50" t="s">
        <v>611</v>
      </c>
      <c r="FEB335" s="50" t="s">
        <v>611</v>
      </c>
      <c r="FEC335" s="50" t="s">
        <v>611</v>
      </c>
      <c r="FED335" s="50" t="s">
        <v>611</v>
      </c>
      <c r="FEE335" s="50" t="s">
        <v>611</v>
      </c>
      <c r="FEF335" s="50" t="s">
        <v>611</v>
      </c>
      <c r="FEG335" s="50" t="s">
        <v>611</v>
      </c>
      <c r="FEH335" s="50" t="s">
        <v>611</v>
      </c>
      <c r="FEI335" s="50" t="s">
        <v>611</v>
      </c>
      <c r="FEJ335" s="50" t="s">
        <v>611</v>
      </c>
      <c r="FEK335" s="50" t="s">
        <v>611</v>
      </c>
      <c r="FEL335" s="50" t="s">
        <v>611</v>
      </c>
      <c r="FEM335" s="50" t="s">
        <v>611</v>
      </c>
      <c r="FEN335" s="50" t="s">
        <v>611</v>
      </c>
      <c r="FEO335" s="50" t="s">
        <v>611</v>
      </c>
      <c r="FEP335" s="50" t="s">
        <v>611</v>
      </c>
      <c r="FEQ335" s="50" t="s">
        <v>611</v>
      </c>
      <c r="FER335" s="50" t="s">
        <v>611</v>
      </c>
      <c r="FES335" s="50" t="s">
        <v>611</v>
      </c>
      <c r="FET335" s="50" t="s">
        <v>611</v>
      </c>
      <c r="FEU335" s="50" t="s">
        <v>611</v>
      </c>
      <c r="FEV335" s="50" t="s">
        <v>611</v>
      </c>
      <c r="FEW335" s="50" t="s">
        <v>611</v>
      </c>
      <c r="FEX335" s="50" t="s">
        <v>611</v>
      </c>
      <c r="FEY335" s="50" t="s">
        <v>611</v>
      </c>
      <c r="FEZ335" s="50" t="s">
        <v>611</v>
      </c>
      <c r="FFA335" s="50" t="s">
        <v>611</v>
      </c>
      <c r="FFB335" s="50" t="s">
        <v>611</v>
      </c>
      <c r="FFC335" s="50" t="s">
        <v>611</v>
      </c>
      <c r="FFD335" s="50" t="s">
        <v>611</v>
      </c>
      <c r="FFE335" s="50" t="s">
        <v>611</v>
      </c>
      <c r="FFF335" s="50" t="s">
        <v>611</v>
      </c>
      <c r="FFG335" s="50" t="s">
        <v>611</v>
      </c>
      <c r="FFH335" s="50" t="s">
        <v>611</v>
      </c>
      <c r="FFI335" s="50" t="s">
        <v>611</v>
      </c>
      <c r="FFJ335" s="50" t="s">
        <v>611</v>
      </c>
      <c r="FFK335" s="50" t="s">
        <v>611</v>
      </c>
      <c r="FFL335" s="50" t="s">
        <v>611</v>
      </c>
      <c r="FFM335" s="50" t="s">
        <v>611</v>
      </c>
      <c r="FFN335" s="50" t="s">
        <v>611</v>
      </c>
      <c r="FFO335" s="50" t="s">
        <v>611</v>
      </c>
      <c r="FFP335" s="50" t="s">
        <v>611</v>
      </c>
      <c r="FFQ335" s="50" t="s">
        <v>611</v>
      </c>
      <c r="FFR335" s="50" t="s">
        <v>611</v>
      </c>
      <c r="FFS335" s="50" t="s">
        <v>611</v>
      </c>
      <c r="FFT335" s="50" t="s">
        <v>611</v>
      </c>
      <c r="FFU335" s="50" t="s">
        <v>611</v>
      </c>
      <c r="FFV335" s="50" t="s">
        <v>611</v>
      </c>
      <c r="FFW335" s="50" t="s">
        <v>611</v>
      </c>
      <c r="FFX335" s="50" t="s">
        <v>611</v>
      </c>
      <c r="FFY335" s="50" t="s">
        <v>611</v>
      </c>
      <c r="FFZ335" s="50" t="s">
        <v>611</v>
      </c>
      <c r="FGA335" s="50" t="s">
        <v>611</v>
      </c>
      <c r="FGB335" s="50" t="s">
        <v>611</v>
      </c>
      <c r="FGC335" s="50" t="s">
        <v>611</v>
      </c>
      <c r="FGD335" s="50" t="s">
        <v>611</v>
      </c>
      <c r="FGE335" s="50" t="s">
        <v>611</v>
      </c>
      <c r="FGF335" s="50" t="s">
        <v>611</v>
      </c>
      <c r="FGG335" s="50" t="s">
        <v>611</v>
      </c>
      <c r="FGH335" s="50" t="s">
        <v>611</v>
      </c>
      <c r="FGI335" s="50" t="s">
        <v>611</v>
      </c>
      <c r="FGJ335" s="50" t="s">
        <v>611</v>
      </c>
      <c r="FGK335" s="50" t="s">
        <v>611</v>
      </c>
      <c r="FGL335" s="50" t="s">
        <v>611</v>
      </c>
      <c r="FGM335" s="50" t="s">
        <v>611</v>
      </c>
      <c r="FGN335" s="50" t="s">
        <v>611</v>
      </c>
      <c r="FGO335" s="50" t="s">
        <v>611</v>
      </c>
      <c r="FGP335" s="50" t="s">
        <v>611</v>
      </c>
      <c r="FGQ335" s="50" t="s">
        <v>611</v>
      </c>
      <c r="FGR335" s="50" t="s">
        <v>611</v>
      </c>
      <c r="FGS335" s="50" t="s">
        <v>611</v>
      </c>
      <c r="FGT335" s="50" t="s">
        <v>611</v>
      </c>
      <c r="FGU335" s="50" t="s">
        <v>611</v>
      </c>
      <c r="FGV335" s="50" t="s">
        <v>611</v>
      </c>
      <c r="FGW335" s="50" t="s">
        <v>611</v>
      </c>
      <c r="FGX335" s="50" t="s">
        <v>611</v>
      </c>
      <c r="FGY335" s="50" t="s">
        <v>611</v>
      </c>
      <c r="FGZ335" s="50" t="s">
        <v>611</v>
      </c>
      <c r="FHA335" s="50" t="s">
        <v>611</v>
      </c>
      <c r="FHB335" s="50" t="s">
        <v>611</v>
      </c>
      <c r="FHC335" s="50" t="s">
        <v>611</v>
      </c>
      <c r="FHD335" s="50" t="s">
        <v>611</v>
      </c>
      <c r="FHE335" s="50" t="s">
        <v>611</v>
      </c>
      <c r="FHF335" s="50" t="s">
        <v>611</v>
      </c>
      <c r="FHG335" s="50" t="s">
        <v>611</v>
      </c>
      <c r="FHH335" s="50" t="s">
        <v>611</v>
      </c>
      <c r="FHI335" s="50" t="s">
        <v>611</v>
      </c>
      <c r="FHJ335" s="50" t="s">
        <v>611</v>
      </c>
      <c r="FHK335" s="50" t="s">
        <v>611</v>
      </c>
      <c r="FHL335" s="50" t="s">
        <v>611</v>
      </c>
      <c r="FHM335" s="50" t="s">
        <v>611</v>
      </c>
      <c r="FHN335" s="50" t="s">
        <v>611</v>
      </c>
      <c r="FHO335" s="50" t="s">
        <v>611</v>
      </c>
      <c r="FHP335" s="50" t="s">
        <v>611</v>
      </c>
      <c r="FHQ335" s="50" t="s">
        <v>611</v>
      </c>
      <c r="FHR335" s="50" t="s">
        <v>611</v>
      </c>
      <c r="FHS335" s="50" t="s">
        <v>611</v>
      </c>
      <c r="FHT335" s="50" t="s">
        <v>611</v>
      </c>
      <c r="FHU335" s="50" t="s">
        <v>611</v>
      </c>
      <c r="FHV335" s="50" t="s">
        <v>611</v>
      </c>
      <c r="FHW335" s="50" t="s">
        <v>611</v>
      </c>
      <c r="FHX335" s="50" t="s">
        <v>611</v>
      </c>
      <c r="FHY335" s="50" t="s">
        <v>611</v>
      </c>
      <c r="FHZ335" s="50" t="s">
        <v>611</v>
      </c>
      <c r="FIA335" s="50" t="s">
        <v>611</v>
      </c>
      <c r="FIB335" s="50" t="s">
        <v>611</v>
      </c>
      <c r="FIC335" s="50" t="s">
        <v>611</v>
      </c>
      <c r="FID335" s="50" t="s">
        <v>611</v>
      </c>
      <c r="FIE335" s="50" t="s">
        <v>611</v>
      </c>
      <c r="FIF335" s="50" t="s">
        <v>611</v>
      </c>
      <c r="FIG335" s="50" t="s">
        <v>611</v>
      </c>
      <c r="FIH335" s="50" t="s">
        <v>611</v>
      </c>
      <c r="FII335" s="50" t="s">
        <v>611</v>
      </c>
      <c r="FIJ335" s="50" t="s">
        <v>611</v>
      </c>
      <c r="FIK335" s="50" t="s">
        <v>611</v>
      </c>
      <c r="FIL335" s="50" t="s">
        <v>611</v>
      </c>
      <c r="FIM335" s="50" t="s">
        <v>611</v>
      </c>
      <c r="FIN335" s="50" t="s">
        <v>611</v>
      </c>
      <c r="FIO335" s="50" t="s">
        <v>611</v>
      </c>
      <c r="FIP335" s="50" t="s">
        <v>611</v>
      </c>
      <c r="FIQ335" s="50" t="s">
        <v>611</v>
      </c>
      <c r="FIR335" s="50" t="s">
        <v>611</v>
      </c>
      <c r="FIS335" s="50" t="s">
        <v>611</v>
      </c>
      <c r="FIT335" s="50" t="s">
        <v>611</v>
      </c>
      <c r="FIU335" s="50" t="s">
        <v>611</v>
      </c>
      <c r="FIV335" s="50" t="s">
        <v>611</v>
      </c>
      <c r="FIW335" s="50" t="s">
        <v>611</v>
      </c>
      <c r="FIX335" s="50" t="s">
        <v>611</v>
      </c>
      <c r="FIY335" s="50" t="s">
        <v>611</v>
      </c>
      <c r="FIZ335" s="50" t="s">
        <v>611</v>
      </c>
      <c r="FJA335" s="50" t="s">
        <v>611</v>
      </c>
      <c r="FJB335" s="50" t="s">
        <v>611</v>
      </c>
      <c r="FJC335" s="50" t="s">
        <v>611</v>
      </c>
      <c r="FJD335" s="50" t="s">
        <v>611</v>
      </c>
      <c r="FJE335" s="50" t="s">
        <v>611</v>
      </c>
      <c r="FJF335" s="50" t="s">
        <v>611</v>
      </c>
      <c r="FJG335" s="50" t="s">
        <v>611</v>
      </c>
      <c r="FJH335" s="50" t="s">
        <v>611</v>
      </c>
      <c r="FJI335" s="50" t="s">
        <v>611</v>
      </c>
      <c r="FJJ335" s="50" t="s">
        <v>611</v>
      </c>
      <c r="FJK335" s="50" t="s">
        <v>611</v>
      </c>
      <c r="FJL335" s="50" t="s">
        <v>611</v>
      </c>
      <c r="FJM335" s="50" t="s">
        <v>611</v>
      </c>
      <c r="FJN335" s="50" t="s">
        <v>611</v>
      </c>
      <c r="FJO335" s="50" t="s">
        <v>611</v>
      </c>
      <c r="FJP335" s="50" t="s">
        <v>611</v>
      </c>
      <c r="FJQ335" s="50" t="s">
        <v>611</v>
      </c>
      <c r="FJR335" s="50" t="s">
        <v>611</v>
      </c>
      <c r="FJS335" s="50" t="s">
        <v>611</v>
      </c>
      <c r="FJT335" s="50" t="s">
        <v>611</v>
      </c>
      <c r="FJU335" s="50" t="s">
        <v>611</v>
      </c>
      <c r="FJV335" s="50" t="s">
        <v>611</v>
      </c>
      <c r="FJW335" s="50" t="s">
        <v>611</v>
      </c>
      <c r="FJX335" s="50" t="s">
        <v>611</v>
      </c>
      <c r="FJY335" s="50" t="s">
        <v>611</v>
      </c>
      <c r="FJZ335" s="50" t="s">
        <v>611</v>
      </c>
      <c r="FKA335" s="50" t="s">
        <v>611</v>
      </c>
      <c r="FKB335" s="50" t="s">
        <v>611</v>
      </c>
      <c r="FKC335" s="50" t="s">
        <v>611</v>
      </c>
      <c r="FKD335" s="50" t="s">
        <v>611</v>
      </c>
      <c r="FKE335" s="50" t="s">
        <v>611</v>
      </c>
      <c r="FKF335" s="50" t="s">
        <v>611</v>
      </c>
      <c r="FKG335" s="50" t="s">
        <v>611</v>
      </c>
      <c r="FKH335" s="50" t="s">
        <v>611</v>
      </c>
      <c r="FKI335" s="50" t="s">
        <v>611</v>
      </c>
      <c r="FKJ335" s="50" t="s">
        <v>611</v>
      </c>
      <c r="FKK335" s="50" t="s">
        <v>611</v>
      </c>
      <c r="FKL335" s="50" t="s">
        <v>611</v>
      </c>
      <c r="FKM335" s="50" t="s">
        <v>611</v>
      </c>
      <c r="FKN335" s="50" t="s">
        <v>611</v>
      </c>
      <c r="FKO335" s="50" t="s">
        <v>611</v>
      </c>
      <c r="FKP335" s="50" t="s">
        <v>611</v>
      </c>
      <c r="FKQ335" s="50" t="s">
        <v>611</v>
      </c>
      <c r="FKR335" s="50" t="s">
        <v>611</v>
      </c>
      <c r="FKS335" s="50" t="s">
        <v>611</v>
      </c>
      <c r="FKT335" s="50" t="s">
        <v>611</v>
      </c>
      <c r="FKU335" s="50" t="s">
        <v>611</v>
      </c>
      <c r="FKV335" s="50" t="s">
        <v>611</v>
      </c>
      <c r="FKW335" s="50" t="s">
        <v>611</v>
      </c>
      <c r="FKX335" s="50" t="s">
        <v>611</v>
      </c>
      <c r="FKY335" s="50" t="s">
        <v>611</v>
      </c>
      <c r="FKZ335" s="50" t="s">
        <v>611</v>
      </c>
      <c r="FLA335" s="50" t="s">
        <v>611</v>
      </c>
      <c r="FLB335" s="50" t="s">
        <v>611</v>
      </c>
      <c r="FLC335" s="50" t="s">
        <v>611</v>
      </c>
      <c r="FLD335" s="50" t="s">
        <v>611</v>
      </c>
      <c r="FLE335" s="50" t="s">
        <v>611</v>
      </c>
      <c r="FLF335" s="50" t="s">
        <v>611</v>
      </c>
      <c r="FLG335" s="50" t="s">
        <v>611</v>
      </c>
      <c r="FLH335" s="50" t="s">
        <v>611</v>
      </c>
      <c r="FLI335" s="50" t="s">
        <v>611</v>
      </c>
      <c r="FLJ335" s="50" t="s">
        <v>611</v>
      </c>
      <c r="FLK335" s="50" t="s">
        <v>611</v>
      </c>
      <c r="FLL335" s="50" t="s">
        <v>611</v>
      </c>
      <c r="FLM335" s="50" t="s">
        <v>611</v>
      </c>
      <c r="FLN335" s="50" t="s">
        <v>611</v>
      </c>
      <c r="FLO335" s="50" t="s">
        <v>611</v>
      </c>
      <c r="FLP335" s="50" t="s">
        <v>611</v>
      </c>
      <c r="FLQ335" s="50" t="s">
        <v>611</v>
      </c>
      <c r="FLR335" s="50" t="s">
        <v>611</v>
      </c>
      <c r="FLS335" s="50" t="s">
        <v>611</v>
      </c>
      <c r="FLT335" s="50" t="s">
        <v>611</v>
      </c>
      <c r="FLU335" s="50" t="s">
        <v>611</v>
      </c>
      <c r="FLV335" s="50" t="s">
        <v>611</v>
      </c>
      <c r="FLW335" s="50" t="s">
        <v>611</v>
      </c>
      <c r="FLX335" s="50" t="s">
        <v>611</v>
      </c>
      <c r="FLY335" s="50" t="s">
        <v>611</v>
      </c>
      <c r="FLZ335" s="50" t="s">
        <v>611</v>
      </c>
      <c r="FMA335" s="50" t="s">
        <v>611</v>
      </c>
      <c r="FMB335" s="50" t="s">
        <v>611</v>
      </c>
      <c r="FMC335" s="50" t="s">
        <v>611</v>
      </c>
      <c r="FMD335" s="50" t="s">
        <v>611</v>
      </c>
      <c r="FME335" s="50" t="s">
        <v>611</v>
      </c>
      <c r="FMF335" s="50" t="s">
        <v>611</v>
      </c>
      <c r="FMG335" s="50" t="s">
        <v>611</v>
      </c>
      <c r="FMH335" s="50" t="s">
        <v>611</v>
      </c>
      <c r="FMI335" s="50" t="s">
        <v>611</v>
      </c>
      <c r="FMJ335" s="50" t="s">
        <v>611</v>
      </c>
      <c r="FMK335" s="50" t="s">
        <v>611</v>
      </c>
      <c r="FML335" s="50" t="s">
        <v>611</v>
      </c>
      <c r="FMM335" s="50" t="s">
        <v>611</v>
      </c>
      <c r="FMN335" s="50" t="s">
        <v>611</v>
      </c>
      <c r="FMO335" s="50" t="s">
        <v>611</v>
      </c>
      <c r="FMP335" s="50" t="s">
        <v>611</v>
      </c>
      <c r="FMQ335" s="50" t="s">
        <v>611</v>
      </c>
      <c r="FMR335" s="50" t="s">
        <v>611</v>
      </c>
      <c r="FMS335" s="50" t="s">
        <v>611</v>
      </c>
      <c r="FMT335" s="50" t="s">
        <v>611</v>
      </c>
      <c r="FMU335" s="50" t="s">
        <v>611</v>
      </c>
      <c r="FMV335" s="50" t="s">
        <v>611</v>
      </c>
      <c r="FMW335" s="50" t="s">
        <v>611</v>
      </c>
      <c r="FMX335" s="50" t="s">
        <v>611</v>
      </c>
      <c r="FMY335" s="50" t="s">
        <v>611</v>
      </c>
      <c r="FMZ335" s="50" t="s">
        <v>611</v>
      </c>
      <c r="FNA335" s="50" t="s">
        <v>611</v>
      </c>
      <c r="FNB335" s="50" t="s">
        <v>611</v>
      </c>
      <c r="FNC335" s="50" t="s">
        <v>611</v>
      </c>
      <c r="FND335" s="50" t="s">
        <v>611</v>
      </c>
      <c r="FNE335" s="50" t="s">
        <v>611</v>
      </c>
      <c r="FNF335" s="50" t="s">
        <v>611</v>
      </c>
      <c r="FNG335" s="50" t="s">
        <v>611</v>
      </c>
      <c r="FNH335" s="50" t="s">
        <v>611</v>
      </c>
      <c r="FNI335" s="50" t="s">
        <v>611</v>
      </c>
      <c r="FNJ335" s="50" t="s">
        <v>611</v>
      </c>
      <c r="FNK335" s="50" t="s">
        <v>611</v>
      </c>
      <c r="FNL335" s="50" t="s">
        <v>611</v>
      </c>
      <c r="FNM335" s="50" t="s">
        <v>611</v>
      </c>
      <c r="FNN335" s="50" t="s">
        <v>611</v>
      </c>
      <c r="FNO335" s="50" t="s">
        <v>611</v>
      </c>
      <c r="FNP335" s="50" t="s">
        <v>611</v>
      </c>
      <c r="FNQ335" s="50" t="s">
        <v>611</v>
      </c>
      <c r="FNR335" s="50" t="s">
        <v>611</v>
      </c>
      <c r="FNS335" s="50" t="s">
        <v>611</v>
      </c>
      <c r="FNT335" s="50" t="s">
        <v>611</v>
      </c>
      <c r="FNU335" s="50" t="s">
        <v>611</v>
      </c>
      <c r="FNV335" s="50" t="s">
        <v>611</v>
      </c>
      <c r="FNW335" s="50" t="s">
        <v>611</v>
      </c>
      <c r="FNX335" s="50" t="s">
        <v>611</v>
      </c>
      <c r="FNY335" s="50" t="s">
        <v>611</v>
      </c>
      <c r="FNZ335" s="50" t="s">
        <v>611</v>
      </c>
      <c r="FOA335" s="50" t="s">
        <v>611</v>
      </c>
      <c r="FOB335" s="50" t="s">
        <v>611</v>
      </c>
      <c r="FOC335" s="50" t="s">
        <v>611</v>
      </c>
      <c r="FOD335" s="50" t="s">
        <v>611</v>
      </c>
      <c r="FOE335" s="50" t="s">
        <v>611</v>
      </c>
      <c r="FOF335" s="50" t="s">
        <v>611</v>
      </c>
      <c r="FOG335" s="50" t="s">
        <v>611</v>
      </c>
      <c r="FOH335" s="50" t="s">
        <v>611</v>
      </c>
      <c r="FOI335" s="50" t="s">
        <v>611</v>
      </c>
      <c r="FOJ335" s="50" t="s">
        <v>611</v>
      </c>
      <c r="FOK335" s="50" t="s">
        <v>611</v>
      </c>
      <c r="FOL335" s="50" t="s">
        <v>611</v>
      </c>
      <c r="FOM335" s="50" t="s">
        <v>611</v>
      </c>
      <c r="FON335" s="50" t="s">
        <v>611</v>
      </c>
      <c r="FOO335" s="50" t="s">
        <v>611</v>
      </c>
      <c r="FOP335" s="50" t="s">
        <v>611</v>
      </c>
      <c r="FOQ335" s="50" t="s">
        <v>611</v>
      </c>
      <c r="FOR335" s="50" t="s">
        <v>611</v>
      </c>
      <c r="FOS335" s="50" t="s">
        <v>611</v>
      </c>
      <c r="FOT335" s="50" t="s">
        <v>611</v>
      </c>
      <c r="FOU335" s="50" t="s">
        <v>611</v>
      </c>
      <c r="FOV335" s="50" t="s">
        <v>611</v>
      </c>
      <c r="FOW335" s="50" t="s">
        <v>611</v>
      </c>
      <c r="FOX335" s="50" t="s">
        <v>611</v>
      </c>
      <c r="FOY335" s="50" t="s">
        <v>611</v>
      </c>
      <c r="FOZ335" s="50" t="s">
        <v>611</v>
      </c>
      <c r="FPA335" s="50" t="s">
        <v>611</v>
      </c>
      <c r="FPB335" s="50" t="s">
        <v>611</v>
      </c>
      <c r="FPC335" s="50" t="s">
        <v>611</v>
      </c>
      <c r="FPD335" s="50" t="s">
        <v>611</v>
      </c>
      <c r="FPE335" s="50" t="s">
        <v>611</v>
      </c>
      <c r="FPF335" s="50" t="s">
        <v>611</v>
      </c>
      <c r="FPG335" s="50" t="s">
        <v>611</v>
      </c>
      <c r="FPH335" s="50" t="s">
        <v>611</v>
      </c>
      <c r="FPI335" s="50" t="s">
        <v>611</v>
      </c>
      <c r="FPJ335" s="50" t="s">
        <v>611</v>
      </c>
      <c r="FPK335" s="50" t="s">
        <v>611</v>
      </c>
      <c r="FPL335" s="50" t="s">
        <v>611</v>
      </c>
      <c r="FPM335" s="50" t="s">
        <v>611</v>
      </c>
      <c r="FPN335" s="50" t="s">
        <v>611</v>
      </c>
      <c r="FPO335" s="50" t="s">
        <v>611</v>
      </c>
      <c r="FPP335" s="50" t="s">
        <v>611</v>
      </c>
      <c r="FPQ335" s="50" t="s">
        <v>611</v>
      </c>
      <c r="FPR335" s="50" t="s">
        <v>611</v>
      </c>
      <c r="FPS335" s="50" t="s">
        <v>611</v>
      </c>
      <c r="FPT335" s="50" t="s">
        <v>611</v>
      </c>
      <c r="FPU335" s="50" t="s">
        <v>611</v>
      </c>
      <c r="FPV335" s="50" t="s">
        <v>611</v>
      </c>
      <c r="FPW335" s="50" t="s">
        <v>611</v>
      </c>
      <c r="FPX335" s="50" t="s">
        <v>611</v>
      </c>
      <c r="FPY335" s="50" t="s">
        <v>611</v>
      </c>
      <c r="FPZ335" s="50" t="s">
        <v>611</v>
      </c>
      <c r="FQA335" s="50" t="s">
        <v>611</v>
      </c>
      <c r="FQB335" s="50" t="s">
        <v>611</v>
      </c>
      <c r="FQC335" s="50" t="s">
        <v>611</v>
      </c>
      <c r="FQD335" s="50" t="s">
        <v>611</v>
      </c>
      <c r="FQE335" s="50" t="s">
        <v>611</v>
      </c>
      <c r="FQF335" s="50" t="s">
        <v>611</v>
      </c>
      <c r="FQG335" s="50" t="s">
        <v>611</v>
      </c>
      <c r="FQH335" s="50" t="s">
        <v>611</v>
      </c>
      <c r="FQI335" s="50" t="s">
        <v>611</v>
      </c>
      <c r="FQJ335" s="50" t="s">
        <v>611</v>
      </c>
      <c r="FQK335" s="50" t="s">
        <v>611</v>
      </c>
      <c r="FQL335" s="50" t="s">
        <v>611</v>
      </c>
      <c r="FQM335" s="50" t="s">
        <v>611</v>
      </c>
      <c r="FQN335" s="50" t="s">
        <v>611</v>
      </c>
      <c r="FQO335" s="50" t="s">
        <v>611</v>
      </c>
      <c r="FQP335" s="50" t="s">
        <v>611</v>
      </c>
      <c r="FQQ335" s="50" t="s">
        <v>611</v>
      </c>
      <c r="FQR335" s="50" t="s">
        <v>611</v>
      </c>
      <c r="FQS335" s="50" t="s">
        <v>611</v>
      </c>
      <c r="FQT335" s="50" t="s">
        <v>611</v>
      </c>
      <c r="FQU335" s="50" t="s">
        <v>611</v>
      </c>
      <c r="FQV335" s="50" t="s">
        <v>611</v>
      </c>
      <c r="FQW335" s="50" t="s">
        <v>611</v>
      </c>
      <c r="FQX335" s="50" t="s">
        <v>611</v>
      </c>
      <c r="FQY335" s="50" t="s">
        <v>611</v>
      </c>
      <c r="FQZ335" s="50" t="s">
        <v>611</v>
      </c>
      <c r="FRA335" s="50" t="s">
        <v>611</v>
      </c>
      <c r="FRB335" s="50" t="s">
        <v>611</v>
      </c>
      <c r="FRC335" s="50" t="s">
        <v>611</v>
      </c>
      <c r="FRD335" s="50" t="s">
        <v>611</v>
      </c>
      <c r="FRE335" s="50" t="s">
        <v>611</v>
      </c>
      <c r="FRF335" s="50" t="s">
        <v>611</v>
      </c>
      <c r="FRG335" s="50" t="s">
        <v>611</v>
      </c>
      <c r="FRH335" s="50" t="s">
        <v>611</v>
      </c>
      <c r="FRI335" s="50" t="s">
        <v>611</v>
      </c>
      <c r="FRJ335" s="50" t="s">
        <v>611</v>
      </c>
      <c r="FRK335" s="50" t="s">
        <v>611</v>
      </c>
      <c r="FRL335" s="50" t="s">
        <v>611</v>
      </c>
      <c r="FRM335" s="50" t="s">
        <v>611</v>
      </c>
      <c r="FRN335" s="50" t="s">
        <v>611</v>
      </c>
      <c r="FRO335" s="50" t="s">
        <v>611</v>
      </c>
      <c r="FRP335" s="50" t="s">
        <v>611</v>
      </c>
      <c r="FRQ335" s="50" t="s">
        <v>611</v>
      </c>
      <c r="FRR335" s="50" t="s">
        <v>611</v>
      </c>
      <c r="FRS335" s="50" t="s">
        <v>611</v>
      </c>
      <c r="FRT335" s="50" t="s">
        <v>611</v>
      </c>
      <c r="FRU335" s="50" t="s">
        <v>611</v>
      </c>
      <c r="FRV335" s="50" t="s">
        <v>611</v>
      </c>
      <c r="FRW335" s="50" t="s">
        <v>611</v>
      </c>
      <c r="FRX335" s="50" t="s">
        <v>611</v>
      </c>
      <c r="FRY335" s="50" t="s">
        <v>611</v>
      </c>
      <c r="FRZ335" s="50" t="s">
        <v>611</v>
      </c>
      <c r="FSA335" s="50" t="s">
        <v>611</v>
      </c>
      <c r="FSB335" s="50" t="s">
        <v>611</v>
      </c>
      <c r="FSC335" s="50" t="s">
        <v>611</v>
      </c>
      <c r="FSD335" s="50" t="s">
        <v>611</v>
      </c>
      <c r="FSE335" s="50" t="s">
        <v>611</v>
      </c>
      <c r="FSF335" s="50" t="s">
        <v>611</v>
      </c>
      <c r="FSG335" s="50" t="s">
        <v>611</v>
      </c>
      <c r="FSH335" s="50" t="s">
        <v>611</v>
      </c>
      <c r="FSI335" s="50" t="s">
        <v>611</v>
      </c>
      <c r="FSJ335" s="50" t="s">
        <v>611</v>
      </c>
      <c r="FSK335" s="50" t="s">
        <v>611</v>
      </c>
      <c r="FSL335" s="50" t="s">
        <v>611</v>
      </c>
      <c r="FSM335" s="50" t="s">
        <v>611</v>
      </c>
      <c r="FSN335" s="50" t="s">
        <v>611</v>
      </c>
      <c r="FSO335" s="50" t="s">
        <v>611</v>
      </c>
      <c r="FSP335" s="50" t="s">
        <v>611</v>
      </c>
      <c r="FSQ335" s="50" t="s">
        <v>611</v>
      </c>
      <c r="FSR335" s="50" t="s">
        <v>611</v>
      </c>
      <c r="FSS335" s="50" t="s">
        <v>611</v>
      </c>
      <c r="FST335" s="50" t="s">
        <v>611</v>
      </c>
      <c r="FSU335" s="50" t="s">
        <v>611</v>
      </c>
      <c r="FSV335" s="50" t="s">
        <v>611</v>
      </c>
      <c r="FSW335" s="50" t="s">
        <v>611</v>
      </c>
      <c r="FSX335" s="50" t="s">
        <v>611</v>
      </c>
      <c r="FSY335" s="50" t="s">
        <v>611</v>
      </c>
      <c r="FSZ335" s="50" t="s">
        <v>611</v>
      </c>
      <c r="FTA335" s="50" t="s">
        <v>611</v>
      </c>
      <c r="FTB335" s="50" t="s">
        <v>611</v>
      </c>
      <c r="FTC335" s="50" t="s">
        <v>611</v>
      </c>
      <c r="FTD335" s="50" t="s">
        <v>611</v>
      </c>
      <c r="FTE335" s="50" t="s">
        <v>611</v>
      </c>
      <c r="FTF335" s="50" t="s">
        <v>611</v>
      </c>
      <c r="FTG335" s="50" t="s">
        <v>611</v>
      </c>
      <c r="FTH335" s="50" t="s">
        <v>611</v>
      </c>
      <c r="FTI335" s="50" t="s">
        <v>611</v>
      </c>
      <c r="FTJ335" s="50" t="s">
        <v>611</v>
      </c>
      <c r="FTK335" s="50" t="s">
        <v>611</v>
      </c>
      <c r="FTL335" s="50" t="s">
        <v>611</v>
      </c>
      <c r="FTM335" s="50" t="s">
        <v>611</v>
      </c>
      <c r="FTN335" s="50" t="s">
        <v>611</v>
      </c>
      <c r="FTO335" s="50" t="s">
        <v>611</v>
      </c>
      <c r="FTP335" s="50" t="s">
        <v>611</v>
      </c>
      <c r="FTQ335" s="50" t="s">
        <v>611</v>
      </c>
      <c r="FTR335" s="50" t="s">
        <v>611</v>
      </c>
      <c r="FTS335" s="50" t="s">
        <v>611</v>
      </c>
      <c r="FTT335" s="50" t="s">
        <v>611</v>
      </c>
      <c r="FTU335" s="50" t="s">
        <v>611</v>
      </c>
      <c r="FTV335" s="50" t="s">
        <v>611</v>
      </c>
      <c r="FTW335" s="50" t="s">
        <v>611</v>
      </c>
      <c r="FTX335" s="50" t="s">
        <v>611</v>
      </c>
      <c r="FTY335" s="50" t="s">
        <v>611</v>
      </c>
      <c r="FTZ335" s="50" t="s">
        <v>611</v>
      </c>
      <c r="FUA335" s="50" t="s">
        <v>611</v>
      </c>
      <c r="FUB335" s="50" t="s">
        <v>611</v>
      </c>
      <c r="FUC335" s="50" t="s">
        <v>611</v>
      </c>
      <c r="FUD335" s="50" t="s">
        <v>611</v>
      </c>
      <c r="FUE335" s="50" t="s">
        <v>611</v>
      </c>
      <c r="FUF335" s="50" t="s">
        <v>611</v>
      </c>
      <c r="FUG335" s="50" t="s">
        <v>611</v>
      </c>
      <c r="FUH335" s="50" t="s">
        <v>611</v>
      </c>
      <c r="FUI335" s="50" t="s">
        <v>611</v>
      </c>
      <c r="FUJ335" s="50" t="s">
        <v>611</v>
      </c>
      <c r="FUK335" s="50" t="s">
        <v>611</v>
      </c>
      <c r="FUL335" s="50" t="s">
        <v>611</v>
      </c>
      <c r="FUM335" s="50" t="s">
        <v>611</v>
      </c>
      <c r="FUN335" s="50" t="s">
        <v>611</v>
      </c>
      <c r="FUO335" s="50" t="s">
        <v>611</v>
      </c>
      <c r="FUP335" s="50" t="s">
        <v>611</v>
      </c>
      <c r="FUQ335" s="50" t="s">
        <v>611</v>
      </c>
      <c r="FUR335" s="50" t="s">
        <v>611</v>
      </c>
      <c r="FUS335" s="50" t="s">
        <v>611</v>
      </c>
      <c r="FUT335" s="50" t="s">
        <v>611</v>
      </c>
      <c r="FUU335" s="50" t="s">
        <v>611</v>
      </c>
      <c r="FUV335" s="50" t="s">
        <v>611</v>
      </c>
      <c r="FUW335" s="50" t="s">
        <v>611</v>
      </c>
      <c r="FUX335" s="50" t="s">
        <v>611</v>
      </c>
      <c r="FUY335" s="50" t="s">
        <v>611</v>
      </c>
      <c r="FUZ335" s="50" t="s">
        <v>611</v>
      </c>
      <c r="FVA335" s="50" t="s">
        <v>611</v>
      </c>
      <c r="FVB335" s="50" t="s">
        <v>611</v>
      </c>
      <c r="FVC335" s="50" t="s">
        <v>611</v>
      </c>
      <c r="FVD335" s="50" t="s">
        <v>611</v>
      </c>
      <c r="FVE335" s="50" t="s">
        <v>611</v>
      </c>
      <c r="FVF335" s="50" t="s">
        <v>611</v>
      </c>
      <c r="FVG335" s="50" t="s">
        <v>611</v>
      </c>
      <c r="FVH335" s="50" t="s">
        <v>611</v>
      </c>
      <c r="FVI335" s="50" t="s">
        <v>611</v>
      </c>
      <c r="FVJ335" s="50" t="s">
        <v>611</v>
      </c>
      <c r="FVK335" s="50" t="s">
        <v>611</v>
      </c>
      <c r="FVL335" s="50" t="s">
        <v>611</v>
      </c>
      <c r="FVM335" s="50" t="s">
        <v>611</v>
      </c>
      <c r="FVN335" s="50" t="s">
        <v>611</v>
      </c>
      <c r="FVO335" s="50" t="s">
        <v>611</v>
      </c>
      <c r="FVP335" s="50" t="s">
        <v>611</v>
      </c>
      <c r="FVQ335" s="50" t="s">
        <v>611</v>
      </c>
      <c r="FVR335" s="50" t="s">
        <v>611</v>
      </c>
      <c r="FVS335" s="50" t="s">
        <v>611</v>
      </c>
      <c r="FVT335" s="50" t="s">
        <v>611</v>
      </c>
      <c r="FVU335" s="50" t="s">
        <v>611</v>
      </c>
      <c r="FVV335" s="50" t="s">
        <v>611</v>
      </c>
      <c r="FVW335" s="50" t="s">
        <v>611</v>
      </c>
      <c r="FVX335" s="50" t="s">
        <v>611</v>
      </c>
      <c r="FVY335" s="50" t="s">
        <v>611</v>
      </c>
      <c r="FVZ335" s="50" t="s">
        <v>611</v>
      </c>
      <c r="FWA335" s="50" t="s">
        <v>611</v>
      </c>
      <c r="FWB335" s="50" t="s">
        <v>611</v>
      </c>
      <c r="FWC335" s="50" t="s">
        <v>611</v>
      </c>
      <c r="FWD335" s="50" t="s">
        <v>611</v>
      </c>
      <c r="FWE335" s="50" t="s">
        <v>611</v>
      </c>
      <c r="FWF335" s="50" t="s">
        <v>611</v>
      </c>
      <c r="FWG335" s="50" t="s">
        <v>611</v>
      </c>
      <c r="FWH335" s="50" t="s">
        <v>611</v>
      </c>
      <c r="FWI335" s="50" t="s">
        <v>611</v>
      </c>
      <c r="FWJ335" s="50" t="s">
        <v>611</v>
      </c>
      <c r="FWK335" s="50" t="s">
        <v>611</v>
      </c>
      <c r="FWL335" s="50" t="s">
        <v>611</v>
      </c>
      <c r="FWM335" s="50" t="s">
        <v>611</v>
      </c>
      <c r="FWN335" s="50" t="s">
        <v>611</v>
      </c>
      <c r="FWO335" s="50" t="s">
        <v>611</v>
      </c>
      <c r="FWP335" s="50" t="s">
        <v>611</v>
      </c>
      <c r="FWQ335" s="50" t="s">
        <v>611</v>
      </c>
      <c r="FWR335" s="50" t="s">
        <v>611</v>
      </c>
      <c r="FWS335" s="50" t="s">
        <v>611</v>
      </c>
      <c r="FWT335" s="50" t="s">
        <v>611</v>
      </c>
      <c r="FWU335" s="50" t="s">
        <v>611</v>
      </c>
      <c r="FWV335" s="50" t="s">
        <v>611</v>
      </c>
      <c r="FWW335" s="50" t="s">
        <v>611</v>
      </c>
      <c r="FWX335" s="50" t="s">
        <v>611</v>
      </c>
      <c r="FWY335" s="50" t="s">
        <v>611</v>
      </c>
      <c r="FWZ335" s="50" t="s">
        <v>611</v>
      </c>
      <c r="FXA335" s="50" t="s">
        <v>611</v>
      </c>
      <c r="FXB335" s="50" t="s">
        <v>611</v>
      </c>
      <c r="FXC335" s="50" t="s">
        <v>611</v>
      </c>
      <c r="FXD335" s="50" t="s">
        <v>611</v>
      </c>
      <c r="FXE335" s="50" t="s">
        <v>611</v>
      </c>
      <c r="FXF335" s="50" t="s">
        <v>611</v>
      </c>
      <c r="FXG335" s="50" t="s">
        <v>611</v>
      </c>
      <c r="FXH335" s="50" t="s">
        <v>611</v>
      </c>
      <c r="FXI335" s="50" t="s">
        <v>611</v>
      </c>
      <c r="FXJ335" s="50" t="s">
        <v>611</v>
      </c>
      <c r="FXK335" s="50" t="s">
        <v>611</v>
      </c>
      <c r="FXL335" s="50" t="s">
        <v>611</v>
      </c>
      <c r="FXM335" s="50" t="s">
        <v>611</v>
      </c>
      <c r="FXN335" s="50" t="s">
        <v>611</v>
      </c>
      <c r="FXO335" s="50" t="s">
        <v>611</v>
      </c>
      <c r="FXP335" s="50" t="s">
        <v>611</v>
      </c>
      <c r="FXQ335" s="50" t="s">
        <v>611</v>
      </c>
      <c r="FXR335" s="50" t="s">
        <v>611</v>
      </c>
      <c r="FXS335" s="50" t="s">
        <v>611</v>
      </c>
      <c r="FXT335" s="50" t="s">
        <v>611</v>
      </c>
      <c r="FXU335" s="50" t="s">
        <v>611</v>
      </c>
      <c r="FXV335" s="50" t="s">
        <v>611</v>
      </c>
      <c r="FXW335" s="50" t="s">
        <v>611</v>
      </c>
      <c r="FXX335" s="50" t="s">
        <v>611</v>
      </c>
      <c r="FXY335" s="50" t="s">
        <v>611</v>
      </c>
      <c r="FXZ335" s="50" t="s">
        <v>611</v>
      </c>
      <c r="FYA335" s="50" t="s">
        <v>611</v>
      </c>
      <c r="FYB335" s="50" t="s">
        <v>611</v>
      </c>
      <c r="FYC335" s="50" t="s">
        <v>611</v>
      </c>
      <c r="FYD335" s="50" t="s">
        <v>611</v>
      </c>
      <c r="FYE335" s="50" t="s">
        <v>611</v>
      </c>
      <c r="FYF335" s="50" t="s">
        <v>611</v>
      </c>
      <c r="FYG335" s="50" t="s">
        <v>611</v>
      </c>
      <c r="FYH335" s="50" t="s">
        <v>611</v>
      </c>
      <c r="FYI335" s="50" t="s">
        <v>611</v>
      </c>
      <c r="FYJ335" s="50" t="s">
        <v>611</v>
      </c>
      <c r="FYK335" s="50" t="s">
        <v>611</v>
      </c>
      <c r="FYL335" s="50" t="s">
        <v>611</v>
      </c>
      <c r="FYM335" s="50" t="s">
        <v>611</v>
      </c>
      <c r="FYN335" s="50" t="s">
        <v>611</v>
      </c>
      <c r="FYO335" s="50" t="s">
        <v>611</v>
      </c>
      <c r="FYP335" s="50" t="s">
        <v>611</v>
      </c>
      <c r="FYQ335" s="50" t="s">
        <v>611</v>
      </c>
      <c r="FYR335" s="50" t="s">
        <v>611</v>
      </c>
      <c r="FYS335" s="50" t="s">
        <v>611</v>
      </c>
      <c r="FYT335" s="50" t="s">
        <v>611</v>
      </c>
      <c r="FYU335" s="50" t="s">
        <v>611</v>
      </c>
      <c r="FYV335" s="50" t="s">
        <v>611</v>
      </c>
      <c r="FYW335" s="50" t="s">
        <v>611</v>
      </c>
      <c r="FYX335" s="50" t="s">
        <v>611</v>
      </c>
      <c r="FYY335" s="50" t="s">
        <v>611</v>
      </c>
      <c r="FYZ335" s="50" t="s">
        <v>611</v>
      </c>
      <c r="FZA335" s="50" t="s">
        <v>611</v>
      </c>
      <c r="FZB335" s="50" t="s">
        <v>611</v>
      </c>
      <c r="FZC335" s="50" t="s">
        <v>611</v>
      </c>
      <c r="FZD335" s="50" t="s">
        <v>611</v>
      </c>
      <c r="FZE335" s="50" t="s">
        <v>611</v>
      </c>
      <c r="FZF335" s="50" t="s">
        <v>611</v>
      </c>
      <c r="FZG335" s="50" t="s">
        <v>611</v>
      </c>
      <c r="FZH335" s="50" t="s">
        <v>611</v>
      </c>
      <c r="FZI335" s="50" t="s">
        <v>611</v>
      </c>
      <c r="FZJ335" s="50" t="s">
        <v>611</v>
      </c>
      <c r="FZK335" s="50" t="s">
        <v>611</v>
      </c>
      <c r="FZL335" s="50" t="s">
        <v>611</v>
      </c>
      <c r="FZM335" s="50" t="s">
        <v>611</v>
      </c>
      <c r="FZN335" s="50" t="s">
        <v>611</v>
      </c>
      <c r="FZO335" s="50" t="s">
        <v>611</v>
      </c>
      <c r="FZP335" s="50" t="s">
        <v>611</v>
      </c>
      <c r="FZQ335" s="50" t="s">
        <v>611</v>
      </c>
      <c r="FZR335" s="50" t="s">
        <v>611</v>
      </c>
      <c r="FZS335" s="50" t="s">
        <v>611</v>
      </c>
      <c r="FZT335" s="50" t="s">
        <v>611</v>
      </c>
      <c r="FZU335" s="50" t="s">
        <v>611</v>
      </c>
      <c r="FZV335" s="50" t="s">
        <v>611</v>
      </c>
      <c r="FZW335" s="50" t="s">
        <v>611</v>
      </c>
      <c r="FZX335" s="50" t="s">
        <v>611</v>
      </c>
      <c r="FZY335" s="50" t="s">
        <v>611</v>
      </c>
      <c r="FZZ335" s="50" t="s">
        <v>611</v>
      </c>
      <c r="GAA335" s="50" t="s">
        <v>611</v>
      </c>
      <c r="GAB335" s="50" t="s">
        <v>611</v>
      </c>
      <c r="GAC335" s="50" t="s">
        <v>611</v>
      </c>
      <c r="GAD335" s="50" t="s">
        <v>611</v>
      </c>
      <c r="GAE335" s="50" t="s">
        <v>611</v>
      </c>
      <c r="GAF335" s="50" t="s">
        <v>611</v>
      </c>
      <c r="GAG335" s="50" t="s">
        <v>611</v>
      </c>
      <c r="GAH335" s="50" t="s">
        <v>611</v>
      </c>
      <c r="GAI335" s="50" t="s">
        <v>611</v>
      </c>
      <c r="GAJ335" s="50" t="s">
        <v>611</v>
      </c>
      <c r="GAK335" s="50" t="s">
        <v>611</v>
      </c>
      <c r="GAL335" s="50" t="s">
        <v>611</v>
      </c>
      <c r="GAM335" s="50" t="s">
        <v>611</v>
      </c>
      <c r="GAN335" s="50" t="s">
        <v>611</v>
      </c>
      <c r="GAO335" s="50" t="s">
        <v>611</v>
      </c>
      <c r="GAP335" s="50" t="s">
        <v>611</v>
      </c>
      <c r="GAQ335" s="50" t="s">
        <v>611</v>
      </c>
      <c r="GAR335" s="50" t="s">
        <v>611</v>
      </c>
      <c r="GAS335" s="50" t="s">
        <v>611</v>
      </c>
      <c r="GAT335" s="50" t="s">
        <v>611</v>
      </c>
      <c r="GAU335" s="50" t="s">
        <v>611</v>
      </c>
      <c r="GAV335" s="50" t="s">
        <v>611</v>
      </c>
      <c r="GAW335" s="50" t="s">
        <v>611</v>
      </c>
      <c r="GAX335" s="50" t="s">
        <v>611</v>
      </c>
      <c r="GAY335" s="50" t="s">
        <v>611</v>
      </c>
      <c r="GAZ335" s="50" t="s">
        <v>611</v>
      </c>
      <c r="GBA335" s="50" t="s">
        <v>611</v>
      </c>
      <c r="GBB335" s="50" t="s">
        <v>611</v>
      </c>
      <c r="GBC335" s="50" t="s">
        <v>611</v>
      </c>
      <c r="GBD335" s="50" t="s">
        <v>611</v>
      </c>
      <c r="GBE335" s="50" t="s">
        <v>611</v>
      </c>
      <c r="GBF335" s="50" t="s">
        <v>611</v>
      </c>
      <c r="GBG335" s="50" t="s">
        <v>611</v>
      </c>
      <c r="GBH335" s="50" t="s">
        <v>611</v>
      </c>
      <c r="GBI335" s="50" t="s">
        <v>611</v>
      </c>
      <c r="GBJ335" s="50" t="s">
        <v>611</v>
      </c>
      <c r="GBK335" s="50" t="s">
        <v>611</v>
      </c>
      <c r="GBL335" s="50" t="s">
        <v>611</v>
      </c>
      <c r="GBM335" s="50" t="s">
        <v>611</v>
      </c>
      <c r="GBN335" s="50" t="s">
        <v>611</v>
      </c>
      <c r="GBO335" s="50" t="s">
        <v>611</v>
      </c>
      <c r="GBP335" s="50" t="s">
        <v>611</v>
      </c>
      <c r="GBQ335" s="50" t="s">
        <v>611</v>
      </c>
      <c r="GBR335" s="50" t="s">
        <v>611</v>
      </c>
      <c r="GBS335" s="50" t="s">
        <v>611</v>
      </c>
      <c r="GBT335" s="50" t="s">
        <v>611</v>
      </c>
      <c r="GBU335" s="50" t="s">
        <v>611</v>
      </c>
      <c r="GBV335" s="50" t="s">
        <v>611</v>
      </c>
      <c r="GBW335" s="50" t="s">
        <v>611</v>
      </c>
      <c r="GBX335" s="50" t="s">
        <v>611</v>
      </c>
      <c r="GBY335" s="50" t="s">
        <v>611</v>
      </c>
      <c r="GBZ335" s="50" t="s">
        <v>611</v>
      </c>
      <c r="GCA335" s="50" t="s">
        <v>611</v>
      </c>
      <c r="GCB335" s="50" t="s">
        <v>611</v>
      </c>
      <c r="GCC335" s="50" t="s">
        <v>611</v>
      </c>
      <c r="GCD335" s="50" t="s">
        <v>611</v>
      </c>
      <c r="GCE335" s="50" t="s">
        <v>611</v>
      </c>
      <c r="GCF335" s="50" t="s">
        <v>611</v>
      </c>
      <c r="GCG335" s="50" t="s">
        <v>611</v>
      </c>
      <c r="GCH335" s="50" t="s">
        <v>611</v>
      </c>
      <c r="GCI335" s="50" t="s">
        <v>611</v>
      </c>
      <c r="GCJ335" s="50" t="s">
        <v>611</v>
      </c>
      <c r="GCK335" s="50" t="s">
        <v>611</v>
      </c>
      <c r="GCL335" s="50" t="s">
        <v>611</v>
      </c>
      <c r="GCM335" s="50" t="s">
        <v>611</v>
      </c>
      <c r="GCN335" s="50" t="s">
        <v>611</v>
      </c>
      <c r="GCO335" s="50" t="s">
        <v>611</v>
      </c>
      <c r="GCP335" s="50" t="s">
        <v>611</v>
      </c>
      <c r="GCQ335" s="50" t="s">
        <v>611</v>
      </c>
      <c r="GCR335" s="50" t="s">
        <v>611</v>
      </c>
      <c r="GCS335" s="50" t="s">
        <v>611</v>
      </c>
      <c r="GCT335" s="50" t="s">
        <v>611</v>
      </c>
      <c r="GCU335" s="50" t="s">
        <v>611</v>
      </c>
      <c r="GCV335" s="50" t="s">
        <v>611</v>
      </c>
      <c r="GCW335" s="50" t="s">
        <v>611</v>
      </c>
      <c r="GCX335" s="50" t="s">
        <v>611</v>
      </c>
      <c r="GCY335" s="50" t="s">
        <v>611</v>
      </c>
      <c r="GCZ335" s="50" t="s">
        <v>611</v>
      </c>
      <c r="GDA335" s="50" t="s">
        <v>611</v>
      </c>
      <c r="GDB335" s="50" t="s">
        <v>611</v>
      </c>
      <c r="GDC335" s="50" t="s">
        <v>611</v>
      </c>
      <c r="GDD335" s="50" t="s">
        <v>611</v>
      </c>
      <c r="GDE335" s="50" t="s">
        <v>611</v>
      </c>
      <c r="GDF335" s="50" t="s">
        <v>611</v>
      </c>
      <c r="GDG335" s="50" t="s">
        <v>611</v>
      </c>
      <c r="GDH335" s="50" t="s">
        <v>611</v>
      </c>
      <c r="GDI335" s="50" t="s">
        <v>611</v>
      </c>
      <c r="GDJ335" s="50" t="s">
        <v>611</v>
      </c>
      <c r="GDK335" s="50" t="s">
        <v>611</v>
      </c>
      <c r="GDL335" s="50" t="s">
        <v>611</v>
      </c>
      <c r="GDM335" s="50" t="s">
        <v>611</v>
      </c>
      <c r="GDN335" s="50" t="s">
        <v>611</v>
      </c>
      <c r="GDO335" s="50" t="s">
        <v>611</v>
      </c>
      <c r="GDP335" s="50" t="s">
        <v>611</v>
      </c>
      <c r="GDQ335" s="50" t="s">
        <v>611</v>
      </c>
      <c r="GDR335" s="50" t="s">
        <v>611</v>
      </c>
      <c r="GDS335" s="50" t="s">
        <v>611</v>
      </c>
      <c r="GDT335" s="50" t="s">
        <v>611</v>
      </c>
      <c r="GDU335" s="50" t="s">
        <v>611</v>
      </c>
      <c r="GDV335" s="50" t="s">
        <v>611</v>
      </c>
      <c r="GDW335" s="50" t="s">
        <v>611</v>
      </c>
      <c r="GDX335" s="50" t="s">
        <v>611</v>
      </c>
      <c r="GDY335" s="50" t="s">
        <v>611</v>
      </c>
      <c r="GDZ335" s="50" t="s">
        <v>611</v>
      </c>
      <c r="GEA335" s="50" t="s">
        <v>611</v>
      </c>
      <c r="GEB335" s="50" t="s">
        <v>611</v>
      </c>
      <c r="GEC335" s="50" t="s">
        <v>611</v>
      </c>
      <c r="GED335" s="50" t="s">
        <v>611</v>
      </c>
      <c r="GEE335" s="50" t="s">
        <v>611</v>
      </c>
      <c r="GEF335" s="50" t="s">
        <v>611</v>
      </c>
      <c r="GEG335" s="50" t="s">
        <v>611</v>
      </c>
      <c r="GEH335" s="50" t="s">
        <v>611</v>
      </c>
      <c r="GEI335" s="50" t="s">
        <v>611</v>
      </c>
      <c r="GEJ335" s="50" t="s">
        <v>611</v>
      </c>
      <c r="GEK335" s="50" t="s">
        <v>611</v>
      </c>
      <c r="GEL335" s="50" t="s">
        <v>611</v>
      </c>
      <c r="GEM335" s="50" t="s">
        <v>611</v>
      </c>
      <c r="GEN335" s="50" t="s">
        <v>611</v>
      </c>
      <c r="GEO335" s="50" t="s">
        <v>611</v>
      </c>
      <c r="GEP335" s="50" t="s">
        <v>611</v>
      </c>
      <c r="GEQ335" s="50" t="s">
        <v>611</v>
      </c>
      <c r="GER335" s="50" t="s">
        <v>611</v>
      </c>
      <c r="GES335" s="50" t="s">
        <v>611</v>
      </c>
      <c r="GET335" s="50" t="s">
        <v>611</v>
      </c>
      <c r="GEU335" s="50" t="s">
        <v>611</v>
      </c>
      <c r="GEV335" s="50" t="s">
        <v>611</v>
      </c>
      <c r="GEW335" s="50" t="s">
        <v>611</v>
      </c>
      <c r="GEX335" s="50" t="s">
        <v>611</v>
      </c>
      <c r="GEY335" s="50" t="s">
        <v>611</v>
      </c>
      <c r="GEZ335" s="50" t="s">
        <v>611</v>
      </c>
      <c r="GFA335" s="50" t="s">
        <v>611</v>
      </c>
      <c r="GFB335" s="50" t="s">
        <v>611</v>
      </c>
      <c r="GFC335" s="50" t="s">
        <v>611</v>
      </c>
      <c r="GFD335" s="50" t="s">
        <v>611</v>
      </c>
      <c r="GFE335" s="50" t="s">
        <v>611</v>
      </c>
      <c r="GFF335" s="50" t="s">
        <v>611</v>
      </c>
      <c r="GFG335" s="50" t="s">
        <v>611</v>
      </c>
      <c r="GFH335" s="50" t="s">
        <v>611</v>
      </c>
      <c r="GFI335" s="50" t="s">
        <v>611</v>
      </c>
      <c r="GFJ335" s="50" t="s">
        <v>611</v>
      </c>
      <c r="GFK335" s="50" t="s">
        <v>611</v>
      </c>
      <c r="GFL335" s="50" t="s">
        <v>611</v>
      </c>
      <c r="GFM335" s="50" t="s">
        <v>611</v>
      </c>
      <c r="GFN335" s="50" t="s">
        <v>611</v>
      </c>
      <c r="GFO335" s="50" t="s">
        <v>611</v>
      </c>
      <c r="GFP335" s="50" t="s">
        <v>611</v>
      </c>
      <c r="GFQ335" s="50" t="s">
        <v>611</v>
      </c>
      <c r="GFR335" s="50" t="s">
        <v>611</v>
      </c>
      <c r="GFS335" s="50" t="s">
        <v>611</v>
      </c>
      <c r="GFT335" s="50" t="s">
        <v>611</v>
      </c>
      <c r="GFU335" s="50" t="s">
        <v>611</v>
      </c>
      <c r="GFV335" s="50" t="s">
        <v>611</v>
      </c>
      <c r="GFW335" s="50" t="s">
        <v>611</v>
      </c>
      <c r="GFX335" s="50" t="s">
        <v>611</v>
      </c>
      <c r="GFY335" s="50" t="s">
        <v>611</v>
      </c>
      <c r="GFZ335" s="50" t="s">
        <v>611</v>
      </c>
      <c r="GGA335" s="50" t="s">
        <v>611</v>
      </c>
      <c r="GGB335" s="50" t="s">
        <v>611</v>
      </c>
      <c r="GGC335" s="50" t="s">
        <v>611</v>
      </c>
      <c r="GGD335" s="50" t="s">
        <v>611</v>
      </c>
      <c r="GGE335" s="50" t="s">
        <v>611</v>
      </c>
      <c r="GGF335" s="50" t="s">
        <v>611</v>
      </c>
      <c r="GGG335" s="50" t="s">
        <v>611</v>
      </c>
      <c r="GGH335" s="50" t="s">
        <v>611</v>
      </c>
      <c r="GGI335" s="50" t="s">
        <v>611</v>
      </c>
      <c r="GGJ335" s="50" t="s">
        <v>611</v>
      </c>
      <c r="GGK335" s="50" t="s">
        <v>611</v>
      </c>
      <c r="GGL335" s="50" t="s">
        <v>611</v>
      </c>
      <c r="GGM335" s="50" t="s">
        <v>611</v>
      </c>
      <c r="GGN335" s="50" t="s">
        <v>611</v>
      </c>
      <c r="GGO335" s="50" t="s">
        <v>611</v>
      </c>
      <c r="GGP335" s="50" t="s">
        <v>611</v>
      </c>
      <c r="GGQ335" s="50" t="s">
        <v>611</v>
      </c>
      <c r="GGR335" s="50" t="s">
        <v>611</v>
      </c>
      <c r="GGS335" s="50" t="s">
        <v>611</v>
      </c>
      <c r="GGT335" s="50" t="s">
        <v>611</v>
      </c>
      <c r="GGU335" s="50" t="s">
        <v>611</v>
      </c>
      <c r="GGV335" s="50" t="s">
        <v>611</v>
      </c>
      <c r="GGW335" s="50" t="s">
        <v>611</v>
      </c>
      <c r="GGX335" s="50" t="s">
        <v>611</v>
      </c>
      <c r="GGY335" s="50" t="s">
        <v>611</v>
      </c>
      <c r="GGZ335" s="50" t="s">
        <v>611</v>
      </c>
      <c r="GHA335" s="50" t="s">
        <v>611</v>
      </c>
      <c r="GHB335" s="50" t="s">
        <v>611</v>
      </c>
      <c r="GHC335" s="50" t="s">
        <v>611</v>
      </c>
      <c r="GHD335" s="50" t="s">
        <v>611</v>
      </c>
      <c r="GHE335" s="50" t="s">
        <v>611</v>
      </c>
      <c r="GHF335" s="50" t="s">
        <v>611</v>
      </c>
      <c r="GHG335" s="50" t="s">
        <v>611</v>
      </c>
      <c r="GHH335" s="50" t="s">
        <v>611</v>
      </c>
      <c r="GHI335" s="50" t="s">
        <v>611</v>
      </c>
      <c r="GHJ335" s="50" t="s">
        <v>611</v>
      </c>
      <c r="GHK335" s="50" t="s">
        <v>611</v>
      </c>
      <c r="GHL335" s="50" t="s">
        <v>611</v>
      </c>
      <c r="GHM335" s="50" t="s">
        <v>611</v>
      </c>
      <c r="GHN335" s="50" t="s">
        <v>611</v>
      </c>
      <c r="GHO335" s="50" t="s">
        <v>611</v>
      </c>
      <c r="GHP335" s="50" t="s">
        <v>611</v>
      </c>
      <c r="GHQ335" s="50" t="s">
        <v>611</v>
      </c>
      <c r="GHR335" s="50" t="s">
        <v>611</v>
      </c>
      <c r="GHS335" s="50" t="s">
        <v>611</v>
      </c>
      <c r="GHT335" s="50" t="s">
        <v>611</v>
      </c>
      <c r="GHU335" s="50" t="s">
        <v>611</v>
      </c>
      <c r="GHV335" s="50" t="s">
        <v>611</v>
      </c>
      <c r="GHW335" s="50" t="s">
        <v>611</v>
      </c>
      <c r="GHX335" s="50" t="s">
        <v>611</v>
      </c>
      <c r="GHY335" s="50" t="s">
        <v>611</v>
      </c>
      <c r="GHZ335" s="50" t="s">
        <v>611</v>
      </c>
      <c r="GIA335" s="50" t="s">
        <v>611</v>
      </c>
      <c r="GIB335" s="50" t="s">
        <v>611</v>
      </c>
      <c r="GIC335" s="50" t="s">
        <v>611</v>
      </c>
      <c r="GID335" s="50" t="s">
        <v>611</v>
      </c>
      <c r="GIE335" s="50" t="s">
        <v>611</v>
      </c>
      <c r="GIF335" s="50" t="s">
        <v>611</v>
      </c>
      <c r="GIG335" s="50" t="s">
        <v>611</v>
      </c>
      <c r="GIH335" s="50" t="s">
        <v>611</v>
      </c>
      <c r="GII335" s="50" t="s">
        <v>611</v>
      </c>
      <c r="GIJ335" s="50" t="s">
        <v>611</v>
      </c>
      <c r="GIK335" s="50" t="s">
        <v>611</v>
      </c>
      <c r="GIL335" s="50" t="s">
        <v>611</v>
      </c>
      <c r="GIM335" s="50" t="s">
        <v>611</v>
      </c>
      <c r="GIN335" s="50" t="s">
        <v>611</v>
      </c>
      <c r="GIO335" s="50" t="s">
        <v>611</v>
      </c>
      <c r="GIP335" s="50" t="s">
        <v>611</v>
      </c>
      <c r="GIQ335" s="50" t="s">
        <v>611</v>
      </c>
      <c r="GIR335" s="50" t="s">
        <v>611</v>
      </c>
      <c r="GIS335" s="50" t="s">
        <v>611</v>
      </c>
      <c r="GIT335" s="50" t="s">
        <v>611</v>
      </c>
      <c r="GIU335" s="50" t="s">
        <v>611</v>
      </c>
      <c r="GIV335" s="50" t="s">
        <v>611</v>
      </c>
      <c r="GIW335" s="50" t="s">
        <v>611</v>
      </c>
      <c r="GIX335" s="50" t="s">
        <v>611</v>
      </c>
      <c r="GIY335" s="50" t="s">
        <v>611</v>
      </c>
      <c r="GIZ335" s="50" t="s">
        <v>611</v>
      </c>
      <c r="GJA335" s="50" t="s">
        <v>611</v>
      </c>
      <c r="GJB335" s="50" t="s">
        <v>611</v>
      </c>
      <c r="GJC335" s="50" t="s">
        <v>611</v>
      </c>
      <c r="GJD335" s="50" t="s">
        <v>611</v>
      </c>
      <c r="GJE335" s="50" t="s">
        <v>611</v>
      </c>
      <c r="GJF335" s="50" t="s">
        <v>611</v>
      </c>
      <c r="GJG335" s="50" t="s">
        <v>611</v>
      </c>
      <c r="GJH335" s="50" t="s">
        <v>611</v>
      </c>
      <c r="GJI335" s="50" t="s">
        <v>611</v>
      </c>
      <c r="GJJ335" s="50" t="s">
        <v>611</v>
      </c>
      <c r="GJK335" s="50" t="s">
        <v>611</v>
      </c>
      <c r="GJL335" s="50" t="s">
        <v>611</v>
      </c>
      <c r="GJM335" s="50" t="s">
        <v>611</v>
      </c>
      <c r="GJN335" s="50" t="s">
        <v>611</v>
      </c>
      <c r="GJO335" s="50" t="s">
        <v>611</v>
      </c>
      <c r="GJP335" s="50" t="s">
        <v>611</v>
      </c>
      <c r="GJQ335" s="50" t="s">
        <v>611</v>
      </c>
      <c r="GJR335" s="50" t="s">
        <v>611</v>
      </c>
      <c r="GJS335" s="50" t="s">
        <v>611</v>
      </c>
      <c r="GJT335" s="50" t="s">
        <v>611</v>
      </c>
      <c r="GJU335" s="50" t="s">
        <v>611</v>
      </c>
      <c r="GJV335" s="50" t="s">
        <v>611</v>
      </c>
      <c r="GJW335" s="50" t="s">
        <v>611</v>
      </c>
      <c r="GJX335" s="50" t="s">
        <v>611</v>
      </c>
      <c r="GJY335" s="50" t="s">
        <v>611</v>
      </c>
      <c r="GJZ335" s="50" t="s">
        <v>611</v>
      </c>
      <c r="GKA335" s="50" t="s">
        <v>611</v>
      </c>
      <c r="GKB335" s="50" t="s">
        <v>611</v>
      </c>
      <c r="GKC335" s="50" t="s">
        <v>611</v>
      </c>
      <c r="GKD335" s="50" t="s">
        <v>611</v>
      </c>
      <c r="GKE335" s="50" t="s">
        <v>611</v>
      </c>
      <c r="GKF335" s="50" t="s">
        <v>611</v>
      </c>
      <c r="GKG335" s="50" t="s">
        <v>611</v>
      </c>
      <c r="GKH335" s="50" t="s">
        <v>611</v>
      </c>
      <c r="GKI335" s="50" t="s">
        <v>611</v>
      </c>
      <c r="GKJ335" s="50" t="s">
        <v>611</v>
      </c>
      <c r="GKK335" s="50" t="s">
        <v>611</v>
      </c>
      <c r="GKL335" s="50" t="s">
        <v>611</v>
      </c>
      <c r="GKM335" s="50" t="s">
        <v>611</v>
      </c>
      <c r="GKN335" s="50" t="s">
        <v>611</v>
      </c>
      <c r="GKO335" s="50" t="s">
        <v>611</v>
      </c>
      <c r="GKP335" s="50" t="s">
        <v>611</v>
      </c>
      <c r="GKQ335" s="50" t="s">
        <v>611</v>
      </c>
      <c r="GKR335" s="50" t="s">
        <v>611</v>
      </c>
      <c r="GKS335" s="50" t="s">
        <v>611</v>
      </c>
      <c r="GKT335" s="50" t="s">
        <v>611</v>
      </c>
      <c r="GKU335" s="50" t="s">
        <v>611</v>
      </c>
      <c r="GKV335" s="50" t="s">
        <v>611</v>
      </c>
      <c r="GKW335" s="50" t="s">
        <v>611</v>
      </c>
      <c r="GKX335" s="50" t="s">
        <v>611</v>
      </c>
      <c r="GKY335" s="50" t="s">
        <v>611</v>
      </c>
      <c r="GKZ335" s="50" t="s">
        <v>611</v>
      </c>
      <c r="GLA335" s="50" t="s">
        <v>611</v>
      </c>
      <c r="GLB335" s="50" t="s">
        <v>611</v>
      </c>
      <c r="GLC335" s="50" t="s">
        <v>611</v>
      </c>
      <c r="GLD335" s="50" t="s">
        <v>611</v>
      </c>
      <c r="GLE335" s="50" t="s">
        <v>611</v>
      </c>
      <c r="GLF335" s="50" t="s">
        <v>611</v>
      </c>
      <c r="GLG335" s="50" t="s">
        <v>611</v>
      </c>
      <c r="GLH335" s="50" t="s">
        <v>611</v>
      </c>
      <c r="GLI335" s="50" t="s">
        <v>611</v>
      </c>
      <c r="GLJ335" s="50" t="s">
        <v>611</v>
      </c>
      <c r="GLK335" s="50" t="s">
        <v>611</v>
      </c>
      <c r="GLL335" s="50" t="s">
        <v>611</v>
      </c>
      <c r="GLM335" s="50" t="s">
        <v>611</v>
      </c>
      <c r="GLN335" s="50" t="s">
        <v>611</v>
      </c>
      <c r="GLO335" s="50" t="s">
        <v>611</v>
      </c>
      <c r="GLP335" s="50" t="s">
        <v>611</v>
      </c>
      <c r="GLQ335" s="50" t="s">
        <v>611</v>
      </c>
      <c r="GLR335" s="50" t="s">
        <v>611</v>
      </c>
      <c r="GLS335" s="50" t="s">
        <v>611</v>
      </c>
      <c r="GLT335" s="50" t="s">
        <v>611</v>
      </c>
      <c r="GLU335" s="50" t="s">
        <v>611</v>
      </c>
      <c r="GLV335" s="50" t="s">
        <v>611</v>
      </c>
      <c r="GLW335" s="50" t="s">
        <v>611</v>
      </c>
      <c r="GLX335" s="50" t="s">
        <v>611</v>
      </c>
      <c r="GLY335" s="50" t="s">
        <v>611</v>
      </c>
      <c r="GLZ335" s="50" t="s">
        <v>611</v>
      </c>
      <c r="GMA335" s="50" t="s">
        <v>611</v>
      </c>
      <c r="GMB335" s="50" t="s">
        <v>611</v>
      </c>
      <c r="GMC335" s="50" t="s">
        <v>611</v>
      </c>
      <c r="GMD335" s="50" t="s">
        <v>611</v>
      </c>
      <c r="GME335" s="50" t="s">
        <v>611</v>
      </c>
      <c r="GMF335" s="50" t="s">
        <v>611</v>
      </c>
      <c r="GMG335" s="50" t="s">
        <v>611</v>
      </c>
      <c r="GMH335" s="50" t="s">
        <v>611</v>
      </c>
      <c r="GMI335" s="50" t="s">
        <v>611</v>
      </c>
      <c r="GMJ335" s="50" t="s">
        <v>611</v>
      </c>
      <c r="GMK335" s="50" t="s">
        <v>611</v>
      </c>
      <c r="GML335" s="50" t="s">
        <v>611</v>
      </c>
      <c r="GMM335" s="50" t="s">
        <v>611</v>
      </c>
      <c r="GMN335" s="50" t="s">
        <v>611</v>
      </c>
      <c r="GMO335" s="50" t="s">
        <v>611</v>
      </c>
      <c r="GMP335" s="50" t="s">
        <v>611</v>
      </c>
      <c r="GMQ335" s="50" t="s">
        <v>611</v>
      </c>
      <c r="GMR335" s="50" t="s">
        <v>611</v>
      </c>
      <c r="GMS335" s="50" t="s">
        <v>611</v>
      </c>
      <c r="GMT335" s="50" t="s">
        <v>611</v>
      </c>
      <c r="GMU335" s="50" t="s">
        <v>611</v>
      </c>
      <c r="GMV335" s="50" t="s">
        <v>611</v>
      </c>
      <c r="GMW335" s="50" t="s">
        <v>611</v>
      </c>
      <c r="GMX335" s="50" t="s">
        <v>611</v>
      </c>
      <c r="GMY335" s="50" t="s">
        <v>611</v>
      </c>
      <c r="GMZ335" s="50" t="s">
        <v>611</v>
      </c>
      <c r="GNA335" s="50" t="s">
        <v>611</v>
      </c>
      <c r="GNB335" s="50" t="s">
        <v>611</v>
      </c>
      <c r="GNC335" s="50" t="s">
        <v>611</v>
      </c>
      <c r="GND335" s="50" t="s">
        <v>611</v>
      </c>
      <c r="GNE335" s="50" t="s">
        <v>611</v>
      </c>
      <c r="GNF335" s="50" t="s">
        <v>611</v>
      </c>
      <c r="GNG335" s="50" t="s">
        <v>611</v>
      </c>
      <c r="GNH335" s="50" t="s">
        <v>611</v>
      </c>
      <c r="GNI335" s="50" t="s">
        <v>611</v>
      </c>
      <c r="GNJ335" s="50" t="s">
        <v>611</v>
      </c>
      <c r="GNK335" s="50" t="s">
        <v>611</v>
      </c>
      <c r="GNL335" s="50" t="s">
        <v>611</v>
      </c>
      <c r="GNM335" s="50" t="s">
        <v>611</v>
      </c>
      <c r="GNN335" s="50" t="s">
        <v>611</v>
      </c>
      <c r="GNO335" s="50" t="s">
        <v>611</v>
      </c>
      <c r="GNP335" s="50" t="s">
        <v>611</v>
      </c>
      <c r="GNQ335" s="50" t="s">
        <v>611</v>
      </c>
      <c r="GNR335" s="50" t="s">
        <v>611</v>
      </c>
      <c r="GNS335" s="50" t="s">
        <v>611</v>
      </c>
      <c r="GNT335" s="50" t="s">
        <v>611</v>
      </c>
      <c r="GNU335" s="50" t="s">
        <v>611</v>
      </c>
      <c r="GNV335" s="50" t="s">
        <v>611</v>
      </c>
      <c r="GNW335" s="50" t="s">
        <v>611</v>
      </c>
      <c r="GNX335" s="50" t="s">
        <v>611</v>
      </c>
      <c r="GNY335" s="50" t="s">
        <v>611</v>
      </c>
      <c r="GNZ335" s="50" t="s">
        <v>611</v>
      </c>
      <c r="GOA335" s="50" t="s">
        <v>611</v>
      </c>
      <c r="GOB335" s="50" t="s">
        <v>611</v>
      </c>
      <c r="GOC335" s="50" t="s">
        <v>611</v>
      </c>
      <c r="GOD335" s="50" t="s">
        <v>611</v>
      </c>
      <c r="GOE335" s="50" t="s">
        <v>611</v>
      </c>
      <c r="GOF335" s="50" t="s">
        <v>611</v>
      </c>
      <c r="GOG335" s="50" t="s">
        <v>611</v>
      </c>
      <c r="GOH335" s="50" t="s">
        <v>611</v>
      </c>
      <c r="GOI335" s="50" t="s">
        <v>611</v>
      </c>
      <c r="GOJ335" s="50" t="s">
        <v>611</v>
      </c>
      <c r="GOK335" s="50" t="s">
        <v>611</v>
      </c>
      <c r="GOL335" s="50" t="s">
        <v>611</v>
      </c>
      <c r="GOM335" s="50" t="s">
        <v>611</v>
      </c>
      <c r="GON335" s="50" t="s">
        <v>611</v>
      </c>
      <c r="GOO335" s="50" t="s">
        <v>611</v>
      </c>
      <c r="GOP335" s="50" t="s">
        <v>611</v>
      </c>
      <c r="GOQ335" s="50" t="s">
        <v>611</v>
      </c>
      <c r="GOR335" s="50" t="s">
        <v>611</v>
      </c>
      <c r="GOS335" s="50" t="s">
        <v>611</v>
      </c>
      <c r="GOT335" s="50" t="s">
        <v>611</v>
      </c>
      <c r="GOU335" s="50" t="s">
        <v>611</v>
      </c>
      <c r="GOV335" s="50" t="s">
        <v>611</v>
      </c>
      <c r="GOW335" s="50" t="s">
        <v>611</v>
      </c>
      <c r="GOX335" s="50" t="s">
        <v>611</v>
      </c>
      <c r="GOY335" s="50" t="s">
        <v>611</v>
      </c>
      <c r="GOZ335" s="50" t="s">
        <v>611</v>
      </c>
      <c r="GPA335" s="50" t="s">
        <v>611</v>
      </c>
      <c r="GPB335" s="50" t="s">
        <v>611</v>
      </c>
      <c r="GPC335" s="50" t="s">
        <v>611</v>
      </c>
      <c r="GPD335" s="50" t="s">
        <v>611</v>
      </c>
      <c r="GPE335" s="50" t="s">
        <v>611</v>
      </c>
      <c r="GPF335" s="50" t="s">
        <v>611</v>
      </c>
      <c r="GPG335" s="50" t="s">
        <v>611</v>
      </c>
      <c r="GPH335" s="50" t="s">
        <v>611</v>
      </c>
      <c r="GPI335" s="50" t="s">
        <v>611</v>
      </c>
      <c r="GPJ335" s="50" t="s">
        <v>611</v>
      </c>
      <c r="GPK335" s="50" t="s">
        <v>611</v>
      </c>
      <c r="GPL335" s="50" t="s">
        <v>611</v>
      </c>
      <c r="GPM335" s="50" t="s">
        <v>611</v>
      </c>
      <c r="GPN335" s="50" t="s">
        <v>611</v>
      </c>
      <c r="GPO335" s="50" t="s">
        <v>611</v>
      </c>
      <c r="GPP335" s="50" t="s">
        <v>611</v>
      </c>
      <c r="GPQ335" s="50" t="s">
        <v>611</v>
      </c>
      <c r="GPR335" s="50" t="s">
        <v>611</v>
      </c>
      <c r="GPS335" s="50" t="s">
        <v>611</v>
      </c>
      <c r="GPT335" s="50" t="s">
        <v>611</v>
      </c>
      <c r="GPU335" s="50" t="s">
        <v>611</v>
      </c>
      <c r="GPV335" s="50" t="s">
        <v>611</v>
      </c>
      <c r="GPW335" s="50" t="s">
        <v>611</v>
      </c>
      <c r="GPX335" s="50" t="s">
        <v>611</v>
      </c>
      <c r="GPY335" s="50" t="s">
        <v>611</v>
      </c>
      <c r="GPZ335" s="50" t="s">
        <v>611</v>
      </c>
      <c r="GQA335" s="50" t="s">
        <v>611</v>
      </c>
      <c r="GQB335" s="50" t="s">
        <v>611</v>
      </c>
      <c r="GQC335" s="50" t="s">
        <v>611</v>
      </c>
      <c r="GQD335" s="50" t="s">
        <v>611</v>
      </c>
      <c r="GQE335" s="50" t="s">
        <v>611</v>
      </c>
      <c r="GQF335" s="50" t="s">
        <v>611</v>
      </c>
      <c r="GQG335" s="50" t="s">
        <v>611</v>
      </c>
      <c r="GQH335" s="50" t="s">
        <v>611</v>
      </c>
      <c r="GQI335" s="50" t="s">
        <v>611</v>
      </c>
      <c r="GQJ335" s="50" t="s">
        <v>611</v>
      </c>
      <c r="GQK335" s="50" t="s">
        <v>611</v>
      </c>
      <c r="GQL335" s="50" t="s">
        <v>611</v>
      </c>
      <c r="GQM335" s="50" t="s">
        <v>611</v>
      </c>
      <c r="GQN335" s="50" t="s">
        <v>611</v>
      </c>
      <c r="GQO335" s="50" t="s">
        <v>611</v>
      </c>
      <c r="GQP335" s="50" t="s">
        <v>611</v>
      </c>
      <c r="GQQ335" s="50" t="s">
        <v>611</v>
      </c>
      <c r="GQR335" s="50" t="s">
        <v>611</v>
      </c>
      <c r="GQS335" s="50" t="s">
        <v>611</v>
      </c>
      <c r="GQT335" s="50" t="s">
        <v>611</v>
      </c>
      <c r="GQU335" s="50" t="s">
        <v>611</v>
      </c>
      <c r="GQV335" s="50" t="s">
        <v>611</v>
      </c>
      <c r="GQW335" s="50" t="s">
        <v>611</v>
      </c>
      <c r="GQX335" s="50" t="s">
        <v>611</v>
      </c>
      <c r="GQY335" s="50" t="s">
        <v>611</v>
      </c>
      <c r="GQZ335" s="50" t="s">
        <v>611</v>
      </c>
      <c r="GRA335" s="50" t="s">
        <v>611</v>
      </c>
      <c r="GRB335" s="50" t="s">
        <v>611</v>
      </c>
      <c r="GRC335" s="50" t="s">
        <v>611</v>
      </c>
      <c r="GRD335" s="50" t="s">
        <v>611</v>
      </c>
      <c r="GRE335" s="50" t="s">
        <v>611</v>
      </c>
      <c r="GRF335" s="50" t="s">
        <v>611</v>
      </c>
      <c r="GRG335" s="50" t="s">
        <v>611</v>
      </c>
      <c r="GRH335" s="50" t="s">
        <v>611</v>
      </c>
      <c r="GRI335" s="50" t="s">
        <v>611</v>
      </c>
      <c r="GRJ335" s="50" t="s">
        <v>611</v>
      </c>
      <c r="GRK335" s="50" t="s">
        <v>611</v>
      </c>
      <c r="GRL335" s="50" t="s">
        <v>611</v>
      </c>
      <c r="GRM335" s="50" t="s">
        <v>611</v>
      </c>
      <c r="GRN335" s="50" t="s">
        <v>611</v>
      </c>
      <c r="GRO335" s="50" t="s">
        <v>611</v>
      </c>
      <c r="GRP335" s="50" t="s">
        <v>611</v>
      </c>
      <c r="GRQ335" s="50" t="s">
        <v>611</v>
      </c>
      <c r="GRR335" s="50" t="s">
        <v>611</v>
      </c>
      <c r="GRS335" s="50" t="s">
        <v>611</v>
      </c>
      <c r="GRT335" s="50" t="s">
        <v>611</v>
      </c>
      <c r="GRU335" s="50" t="s">
        <v>611</v>
      </c>
      <c r="GRV335" s="50" t="s">
        <v>611</v>
      </c>
      <c r="GRW335" s="50" t="s">
        <v>611</v>
      </c>
      <c r="GRX335" s="50" t="s">
        <v>611</v>
      </c>
      <c r="GRY335" s="50" t="s">
        <v>611</v>
      </c>
      <c r="GRZ335" s="50" t="s">
        <v>611</v>
      </c>
      <c r="GSA335" s="50" t="s">
        <v>611</v>
      </c>
      <c r="GSB335" s="50" t="s">
        <v>611</v>
      </c>
      <c r="GSC335" s="50" t="s">
        <v>611</v>
      </c>
      <c r="GSD335" s="50" t="s">
        <v>611</v>
      </c>
      <c r="GSE335" s="50" t="s">
        <v>611</v>
      </c>
      <c r="GSF335" s="50" t="s">
        <v>611</v>
      </c>
      <c r="GSG335" s="50" t="s">
        <v>611</v>
      </c>
      <c r="GSH335" s="50" t="s">
        <v>611</v>
      </c>
      <c r="GSI335" s="50" t="s">
        <v>611</v>
      </c>
      <c r="GSJ335" s="50" t="s">
        <v>611</v>
      </c>
      <c r="GSK335" s="50" t="s">
        <v>611</v>
      </c>
      <c r="GSL335" s="50" t="s">
        <v>611</v>
      </c>
      <c r="GSM335" s="50" t="s">
        <v>611</v>
      </c>
      <c r="GSN335" s="50" t="s">
        <v>611</v>
      </c>
      <c r="GSO335" s="50" t="s">
        <v>611</v>
      </c>
      <c r="GSP335" s="50" t="s">
        <v>611</v>
      </c>
      <c r="GSQ335" s="50" t="s">
        <v>611</v>
      </c>
      <c r="GSR335" s="50" t="s">
        <v>611</v>
      </c>
      <c r="GSS335" s="50" t="s">
        <v>611</v>
      </c>
      <c r="GST335" s="50" t="s">
        <v>611</v>
      </c>
      <c r="GSU335" s="50" t="s">
        <v>611</v>
      </c>
      <c r="GSV335" s="50" t="s">
        <v>611</v>
      </c>
      <c r="GSW335" s="50" t="s">
        <v>611</v>
      </c>
      <c r="GSX335" s="50" t="s">
        <v>611</v>
      </c>
      <c r="GSY335" s="50" t="s">
        <v>611</v>
      </c>
      <c r="GSZ335" s="50" t="s">
        <v>611</v>
      </c>
      <c r="GTA335" s="50" t="s">
        <v>611</v>
      </c>
      <c r="GTB335" s="50" t="s">
        <v>611</v>
      </c>
      <c r="GTC335" s="50" t="s">
        <v>611</v>
      </c>
      <c r="GTD335" s="50" t="s">
        <v>611</v>
      </c>
      <c r="GTE335" s="50" t="s">
        <v>611</v>
      </c>
      <c r="GTF335" s="50" t="s">
        <v>611</v>
      </c>
      <c r="GTG335" s="50" t="s">
        <v>611</v>
      </c>
      <c r="GTH335" s="50" t="s">
        <v>611</v>
      </c>
      <c r="GTI335" s="50" t="s">
        <v>611</v>
      </c>
      <c r="GTJ335" s="50" t="s">
        <v>611</v>
      </c>
      <c r="GTK335" s="50" t="s">
        <v>611</v>
      </c>
      <c r="GTL335" s="50" t="s">
        <v>611</v>
      </c>
      <c r="GTM335" s="50" t="s">
        <v>611</v>
      </c>
      <c r="GTN335" s="50" t="s">
        <v>611</v>
      </c>
      <c r="GTO335" s="50" t="s">
        <v>611</v>
      </c>
      <c r="GTP335" s="50" t="s">
        <v>611</v>
      </c>
      <c r="GTQ335" s="50" t="s">
        <v>611</v>
      </c>
      <c r="GTR335" s="50" t="s">
        <v>611</v>
      </c>
      <c r="GTS335" s="50" t="s">
        <v>611</v>
      </c>
      <c r="GTT335" s="50" t="s">
        <v>611</v>
      </c>
      <c r="GTU335" s="50" t="s">
        <v>611</v>
      </c>
      <c r="GTV335" s="50" t="s">
        <v>611</v>
      </c>
      <c r="GTW335" s="50" t="s">
        <v>611</v>
      </c>
      <c r="GTX335" s="50" t="s">
        <v>611</v>
      </c>
      <c r="GTY335" s="50" t="s">
        <v>611</v>
      </c>
      <c r="GTZ335" s="50" t="s">
        <v>611</v>
      </c>
      <c r="GUA335" s="50" t="s">
        <v>611</v>
      </c>
      <c r="GUB335" s="50" t="s">
        <v>611</v>
      </c>
      <c r="GUC335" s="50" t="s">
        <v>611</v>
      </c>
      <c r="GUD335" s="50" t="s">
        <v>611</v>
      </c>
      <c r="GUE335" s="50" t="s">
        <v>611</v>
      </c>
      <c r="GUF335" s="50" t="s">
        <v>611</v>
      </c>
      <c r="GUG335" s="50" t="s">
        <v>611</v>
      </c>
      <c r="GUH335" s="50" t="s">
        <v>611</v>
      </c>
      <c r="GUI335" s="50" t="s">
        <v>611</v>
      </c>
      <c r="GUJ335" s="50" t="s">
        <v>611</v>
      </c>
      <c r="GUK335" s="50" t="s">
        <v>611</v>
      </c>
      <c r="GUL335" s="50" t="s">
        <v>611</v>
      </c>
      <c r="GUM335" s="50" t="s">
        <v>611</v>
      </c>
      <c r="GUN335" s="50" t="s">
        <v>611</v>
      </c>
      <c r="GUO335" s="50" t="s">
        <v>611</v>
      </c>
      <c r="GUP335" s="50" t="s">
        <v>611</v>
      </c>
      <c r="GUQ335" s="50" t="s">
        <v>611</v>
      </c>
      <c r="GUR335" s="50" t="s">
        <v>611</v>
      </c>
      <c r="GUS335" s="50" t="s">
        <v>611</v>
      </c>
      <c r="GUT335" s="50" t="s">
        <v>611</v>
      </c>
      <c r="GUU335" s="50" t="s">
        <v>611</v>
      </c>
      <c r="GUV335" s="50" t="s">
        <v>611</v>
      </c>
      <c r="GUW335" s="50" t="s">
        <v>611</v>
      </c>
      <c r="GUX335" s="50" t="s">
        <v>611</v>
      </c>
      <c r="GUY335" s="50" t="s">
        <v>611</v>
      </c>
      <c r="GUZ335" s="50" t="s">
        <v>611</v>
      </c>
      <c r="GVA335" s="50" t="s">
        <v>611</v>
      </c>
      <c r="GVB335" s="50" t="s">
        <v>611</v>
      </c>
      <c r="GVC335" s="50" t="s">
        <v>611</v>
      </c>
      <c r="GVD335" s="50" t="s">
        <v>611</v>
      </c>
      <c r="GVE335" s="50" t="s">
        <v>611</v>
      </c>
      <c r="GVF335" s="50" t="s">
        <v>611</v>
      </c>
      <c r="GVG335" s="50" t="s">
        <v>611</v>
      </c>
      <c r="GVH335" s="50" t="s">
        <v>611</v>
      </c>
      <c r="GVI335" s="50" t="s">
        <v>611</v>
      </c>
      <c r="GVJ335" s="50" t="s">
        <v>611</v>
      </c>
      <c r="GVK335" s="50" t="s">
        <v>611</v>
      </c>
      <c r="GVL335" s="50" t="s">
        <v>611</v>
      </c>
      <c r="GVM335" s="50" t="s">
        <v>611</v>
      </c>
      <c r="GVN335" s="50" t="s">
        <v>611</v>
      </c>
      <c r="GVO335" s="50" t="s">
        <v>611</v>
      </c>
      <c r="GVP335" s="50" t="s">
        <v>611</v>
      </c>
      <c r="GVQ335" s="50" t="s">
        <v>611</v>
      </c>
      <c r="GVR335" s="50" t="s">
        <v>611</v>
      </c>
      <c r="GVS335" s="50" t="s">
        <v>611</v>
      </c>
      <c r="GVT335" s="50" t="s">
        <v>611</v>
      </c>
      <c r="GVU335" s="50" t="s">
        <v>611</v>
      </c>
      <c r="GVV335" s="50" t="s">
        <v>611</v>
      </c>
      <c r="GVW335" s="50" t="s">
        <v>611</v>
      </c>
      <c r="GVX335" s="50" t="s">
        <v>611</v>
      </c>
      <c r="GVY335" s="50" t="s">
        <v>611</v>
      </c>
      <c r="GVZ335" s="50" t="s">
        <v>611</v>
      </c>
      <c r="GWA335" s="50" t="s">
        <v>611</v>
      </c>
      <c r="GWB335" s="50" t="s">
        <v>611</v>
      </c>
      <c r="GWC335" s="50" t="s">
        <v>611</v>
      </c>
      <c r="GWD335" s="50" t="s">
        <v>611</v>
      </c>
      <c r="GWE335" s="50" t="s">
        <v>611</v>
      </c>
      <c r="GWF335" s="50" t="s">
        <v>611</v>
      </c>
      <c r="GWG335" s="50" t="s">
        <v>611</v>
      </c>
      <c r="GWH335" s="50" t="s">
        <v>611</v>
      </c>
      <c r="GWI335" s="50" t="s">
        <v>611</v>
      </c>
      <c r="GWJ335" s="50" t="s">
        <v>611</v>
      </c>
      <c r="GWK335" s="50" t="s">
        <v>611</v>
      </c>
      <c r="GWL335" s="50" t="s">
        <v>611</v>
      </c>
      <c r="GWM335" s="50" t="s">
        <v>611</v>
      </c>
      <c r="GWN335" s="50" t="s">
        <v>611</v>
      </c>
      <c r="GWO335" s="50" t="s">
        <v>611</v>
      </c>
      <c r="GWP335" s="50" t="s">
        <v>611</v>
      </c>
      <c r="GWQ335" s="50" t="s">
        <v>611</v>
      </c>
      <c r="GWR335" s="50" t="s">
        <v>611</v>
      </c>
      <c r="GWS335" s="50" t="s">
        <v>611</v>
      </c>
      <c r="GWT335" s="50" t="s">
        <v>611</v>
      </c>
      <c r="GWU335" s="50" t="s">
        <v>611</v>
      </c>
      <c r="GWV335" s="50" t="s">
        <v>611</v>
      </c>
      <c r="GWW335" s="50" t="s">
        <v>611</v>
      </c>
      <c r="GWX335" s="50" t="s">
        <v>611</v>
      </c>
      <c r="GWY335" s="50" t="s">
        <v>611</v>
      </c>
      <c r="GWZ335" s="50" t="s">
        <v>611</v>
      </c>
      <c r="GXA335" s="50" t="s">
        <v>611</v>
      </c>
      <c r="GXB335" s="50" t="s">
        <v>611</v>
      </c>
      <c r="GXC335" s="50" t="s">
        <v>611</v>
      </c>
      <c r="GXD335" s="50" t="s">
        <v>611</v>
      </c>
      <c r="GXE335" s="50" t="s">
        <v>611</v>
      </c>
      <c r="GXF335" s="50" t="s">
        <v>611</v>
      </c>
      <c r="GXG335" s="50" t="s">
        <v>611</v>
      </c>
      <c r="GXH335" s="50" t="s">
        <v>611</v>
      </c>
      <c r="GXI335" s="50" t="s">
        <v>611</v>
      </c>
      <c r="GXJ335" s="50" t="s">
        <v>611</v>
      </c>
      <c r="GXK335" s="50" t="s">
        <v>611</v>
      </c>
      <c r="GXL335" s="50" t="s">
        <v>611</v>
      </c>
      <c r="GXM335" s="50" t="s">
        <v>611</v>
      </c>
      <c r="GXN335" s="50" t="s">
        <v>611</v>
      </c>
      <c r="GXO335" s="50" t="s">
        <v>611</v>
      </c>
      <c r="GXP335" s="50" t="s">
        <v>611</v>
      </c>
      <c r="GXQ335" s="50" t="s">
        <v>611</v>
      </c>
      <c r="GXR335" s="50" t="s">
        <v>611</v>
      </c>
      <c r="GXS335" s="50" t="s">
        <v>611</v>
      </c>
      <c r="GXT335" s="50" t="s">
        <v>611</v>
      </c>
      <c r="GXU335" s="50" t="s">
        <v>611</v>
      </c>
      <c r="GXV335" s="50" t="s">
        <v>611</v>
      </c>
      <c r="GXW335" s="50" t="s">
        <v>611</v>
      </c>
      <c r="GXX335" s="50" t="s">
        <v>611</v>
      </c>
      <c r="GXY335" s="50" t="s">
        <v>611</v>
      </c>
      <c r="GXZ335" s="50" t="s">
        <v>611</v>
      </c>
      <c r="GYA335" s="50" t="s">
        <v>611</v>
      </c>
      <c r="GYB335" s="50" t="s">
        <v>611</v>
      </c>
      <c r="GYC335" s="50" t="s">
        <v>611</v>
      </c>
      <c r="GYD335" s="50" t="s">
        <v>611</v>
      </c>
      <c r="GYE335" s="50" t="s">
        <v>611</v>
      </c>
      <c r="GYF335" s="50" t="s">
        <v>611</v>
      </c>
      <c r="GYG335" s="50" t="s">
        <v>611</v>
      </c>
      <c r="GYH335" s="50" t="s">
        <v>611</v>
      </c>
      <c r="GYI335" s="50" t="s">
        <v>611</v>
      </c>
      <c r="GYJ335" s="50" t="s">
        <v>611</v>
      </c>
      <c r="GYK335" s="50" t="s">
        <v>611</v>
      </c>
      <c r="GYL335" s="50" t="s">
        <v>611</v>
      </c>
      <c r="GYM335" s="50" t="s">
        <v>611</v>
      </c>
      <c r="GYN335" s="50" t="s">
        <v>611</v>
      </c>
      <c r="GYO335" s="50" t="s">
        <v>611</v>
      </c>
      <c r="GYP335" s="50" t="s">
        <v>611</v>
      </c>
      <c r="GYQ335" s="50" t="s">
        <v>611</v>
      </c>
      <c r="GYR335" s="50" t="s">
        <v>611</v>
      </c>
      <c r="GYS335" s="50" t="s">
        <v>611</v>
      </c>
      <c r="GYT335" s="50" t="s">
        <v>611</v>
      </c>
      <c r="GYU335" s="50" t="s">
        <v>611</v>
      </c>
      <c r="GYV335" s="50" t="s">
        <v>611</v>
      </c>
      <c r="GYW335" s="50" t="s">
        <v>611</v>
      </c>
      <c r="GYX335" s="50" t="s">
        <v>611</v>
      </c>
      <c r="GYY335" s="50" t="s">
        <v>611</v>
      </c>
      <c r="GYZ335" s="50" t="s">
        <v>611</v>
      </c>
      <c r="GZA335" s="50" t="s">
        <v>611</v>
      </c>
      <c r="GZB335" s="50" t="s">
        <v>611</v>
      </c>
      <c r="GZC335" s="50" t="s">
        <v>611</v>
      </c>
      <c r="GZD335" s="50" t="s">
        <v>611</v>
      </c>
      <c r="GZE335" s="50" t="s">
        <v>611</v>
      </c>
      <c r="GZF335" s="50" t="s">
        <v>611</v>
      </c>
      <c r="GZG335" s="50" t="s">
        <v>611</v>
      </c>
      <c r="GZH335" s="50" t="s">
        <v>611</v>
      </c>
      <c r="GZI335" s="50" t="s">
        <v>611</v>
      </c>
      <c r="GZJ335" s="50" t="s">
        <v>611</v>
      </c>
      <c r="GZK335" s="50" t="s">
        <v>611</v>
      </c>
      <c r="GZL335" s="50" t="s">
        <v>611</v>
      </c>
      <c r="GZM335" s="50" t="s">
        <v>611</v>
      </c>
      <c r="GZN335" s="50" t="s">
        <v>611</v>
      </c>
      <c r="GZO335" s="50" t="s">
        <v>611</v>
      </c>
      <c r="GZP335" s="50" t="s">
        <v>611</v>
      </c>
      <c r="GZQ335" s="50" t="s">
        <v>611</v>
      </c>
      <c r="GZR335" s="50" t="s">
        <v>611</v>
      </c>
      <c r="GZS335" s="50" t="s">
        <v>611</v>
      </c>
      <c r="GZT335" s="50" t="s">
        <v>611</v>
      </c>
      <c r="GZU335" s="50" t="s">
        <v>611</v>
      </c>
      <c r="GZV335" s="50" t="s">
        <v>611</v>
      </c>
      <c r="GZW335" s="50" t="s">
        <v>611</v>
      </c>
      <c r="GZX335" s="50" t="s">
        <v>611</v>
      </c>
      <c r="GZY335" s="50" t="s">
        <v>611</v>
      </c>
      <c r="GZZ335" s="50" t="s">
        <v>611</v>
      </c>
      <c r="HAA335" s="50" t="s">
        <v>611</v>
      </c>
      <c r="HAB335" s="50" t="s">
        <v>611</v>
      </c>
      <c r="HAC335" s="50" t="s">
        <v>611</v>
      </c>
      <c r="HAD335" s="50" t="s">
        <v>611</v>
      </c>
      <c r="HAE335" s="50" t="s">
        <v>611</v>
      </c>
      <c r="HAF335" s="50" t="s">
        <v>611</v>
      </c>
      <c r="HAG335" s="50" t="s">
        <v>611</v>
      </c>
      <c r="HAH335" s="50" t="s">
        <v>611</v>
      </c>
      <c r="HAI335" s="50" t="s">
        <v>611</v>
      </c>
      <c r="HAJ335" s="50" t="s">
        <v>611</v>
      </c>
      <c r="HAK335" s="50" t="s">
        <v>611</v>
      </c>
      <c r="HAL335" s="50" t="s">
        <v>611</v>
      </c>
      <c r="HAM335" s="50" t="s">
        <v>611</v>
      </c>
      <c r="HAN335" s="50" t="s">
        <v>611</v>
      </c>
      <c r="HAO335" s="50" t="s">
        <v>611</v>
      </c>
      <c r="HAP335" s="50" t="s">
        <v>611</v>
      </c>
      <c r="HAQ335" s="50" t="s">
        <v>611</v>
      </c>
      <c r="HAR335" s="50" t="s">
        <v>611</v>
      </c>
      <c r="HAS335" s="50" t="s">
        <v>611</v>
      </c>
      <c r="HAT335" s="50" t="s">
        <v>611</v>
      </c>
      <c r="HAU335" s="50" t="s">
        <v>611</v>
      </c>
      <c r="HAV335" s="50" t="s">
        <v>611</v>
      </c>
      <c r="HAW335" s="50" t="s">
        <v>611</v>
      </c>
      <c r="HAX335" s="50" t="s">
        <v>611</v>
      </c>
      <c r="HAY335" s="50" t="s">
        <v>611</v>
      </c>
      <c r="HAZ335" s="50" t="s">
        <v>611</v>
      </c>
      <c r="HBA335" s="50" t="s">
        <v>611</v>
      </c>
      <c r="HBB335" s="50" t="s">
        <v>611</v>
      </c>
      <c r="HBC335" s="50" t="s">
        <v>611</v>
      </c>
      <c r="HBD335" s="50" t="s">
        <v>611</v>
      </c>
      <c r="HBE335" s="50" t="s">
        <v>611</v>
      </c>
      <c r="HBF335" s="50" t="s">
        <v>611</v>
      </c>
      <c r="HBG335" s="50" t="s">
        <v>611</v>
      </c>
      <c r="HBH335" s="50" t="s">
        <v>611</v>
      </c>
      <c r="HBI335" s="50" t="s">
        <v>611</v>
      </c>
      <c r="HBJ335" s="50" t="s">
        <v>611</v>
      </c>
      <c r="HBK335" s="50" t="s">
        <v>611</v>
      </c>
      <c r="HBL335" s="50" t="s">
        <v>611</v>
      </c>
      <c r="HBM335" s="50" t="s">
        <v>611</v>
      </c>
      <c r="HBN335" s="50" t="s">
        <v>611</v>
      </c>
      <c r="HBO335" s="50" t="s">
        <v>611</v>
      </c>
      <c r="HBP335" s="50" t="s">
        <v>611</v>
      </c>
      <c r="HBQ335" s="50" t="s">
        <v>611</v>
      </c>
      <c r="HBR335" s="50" t="s">
        <v>611</v>
      </c>
      <c r="HBS335" s="50" t="s">
        <v>611</v>
      </c>
      <c r="HBT335" s="50" t="s">
        <v>611</v>
      </c>
      <c r="HBU335" s="50" t="s">
        <v>611</v>
      </c>
      <c r="HBV335" s="50" t="s">
        <v>611</v>
      </c>
      <c r="HBW335" s="50" t="s">
        <v>611</v>
      </c>
      <c r="HBX335" s="50" t="s">
        <v>611</v>
      </c>
      <c r="HBY335" s="50" t="s">
        <v>611</v>
      </c>
      <c r="HBZ335" s="50" t="s">
        <v>611</v>
      </c>
      <c r="HCA335" s="50" t="s">
        <v>611</v>
      </c>
      <c r="HCB335" s="50" t="s">
        <v>611</v>
      </c>
      <c r="HCC335" s="50" t="s">
        <v>611</v>
      </c>
      <c r="HCD335" s="50" t="s">
        <v>611</v>
      </c>
      <c r="HCE335" s="50" t="s">
        <v>611</v>
      </c>
      <c r="HCF335" s="50" t="s">
        <v>611</v>
      </c>
      <c r="HCG335" s="50" t="s">
        <v>611</v>
      </c>
      <c r="HCH335" s="50" t="s">
        <v>611</v>
      </c>
      <c r="HCI335" s="50" t="s">
        <v>611</v>
      </c>
      <c r="HCJ335" s="50" t="s">
        <v>611</v>
      </c>
      <c r="HCK335" s="50" t="s">
        <v>611</v>
      </c>
      <c r="HCL335" s="50" t="s">
        <v>611</v>
      </c>
      <c r="HCM335" s="50" t="s">
        <v>611</v>
      </c>
      <c r="HCN335" s="50" t="s">
        <v>611</v>
      </c>
      <c r="HCO335" s="50" t="s">
        <v>611</v>
      </c>
      <c r="HCP335" s="50" t="s">
        <v>611</v>
      </c>
      <c r="HCQ335" s="50" t="s">
        <v>611</v>
      </c>
      <c r="HCR335" s="50" t="s">
        <v>611</v>
      </c>
      <c r="HCS335" s="50" t="s">
        <v>611</v>
      </c>
      <c r="HCT335" s="50" t="s">
        <v>611</v>
      </c>
      <c r="HCU335" s="50" t="s">
        <v>611</v>
      </c>
      <c r="HCV335" s="50" t="s">
        <v>611</v>
      </c>
      <c r="HCW335" s="50" t="s">
        <v>611</v>
      </c>
      <c r="HCX335" s="50" t="s">
        <v>611</v>
      </c>
      <c r="HCY335" s="50" t="s">
        <v>611</v>
      </c>
      <c r="HCZ335" s="50" t="s">
        <v>611</v>
      </c>
      <c r="HDA335" s="50" t="s">
        <v>611</v>
      </c>
      <c r="HDB335" s="50" t="s">
        <v>611</v>
      </c>
      <c r="HDC335" s="50" t="s">
        <v>611</v>
      </c>
      <c r="HDD335" s="50" t="s">
        <v>611</v>
      </c>
      <c r="HDE335" s="50" t="s">
        <v>611</v>
      </c>
      <c r="HDF335" s="50" t="s">
        <v>611</v>
      </c>
      <c r="HDG335" s="50" t="s">
        <v>611</v>
      </c>
      <c r="HDH335" s="50" t="s">
        <v>611</v>
      </c>
      <c r="HDI335" s="50" t="s">
        <v>611</v>
      </c>
      <c r="HDJ335" s="50" t="s">
        <v>611</v>
      </c>
      <c r="HDK335" s="50" t="s">
        <v>611</v>
      </c>
      <c r="HDL335" s="50" t="s">
        <v>611</v>
      </c>
      <c r="HDM335" s="50" t="s">
        <v>611</v>
      </c>
      <c r="HDN335" s="50" t="s">
        <v>611</v>
      </c>
      <c r="HDO335" s="50" t="s">
        <v>611</v>
      </c>
      <c r="HDP335" s="50" t="s">
        <v>611</v>
      </c>
      <c r="HDQ335" s="50" t="s">
        <v>611</v>
      </c>
      <c r="HDR335" s="50" t="s">
        <v>611</v>
      </c>
      <c r="HDS335" s="50" t="s">
        <v>611</v>
      </c>
      <c r="HDT335" s="50" t="s">
        <v>611</v>
      </c>
      <c r="HDU335" s="50" t="s">
        <v>611</v>
      </c>
      <c r="HDV335" s="50" t="s">
        <v>611</v>
      </c>
      <c r="HDW335" s="50" t="s">
        <v>611</v>
      </c>
      <c r="HDX335" s="50" t="s">
        <v>611</v>
      </c>
      <c r="HDY335" s="50" t="s">
        <v>611</v>
      </c>
      <c r="HDZ335" s="50" t="s">
        <v>611</v>
      </c>
      <c r="HEA335" s="50" t="s">
        <v>611</v>
      </c>
      <c r="HEB335" s="50" t="s">
        <v>611</v>
      </c>
      <c r="HEC335" s="50" t="s">
        <v>611</v>
      </c>
      <c r="HED335" s="50" t="s">
        <v>611</v>
      </c>
      <c r="HEE335" s="50" t="s">
        <v>611</v>
      </c>
      <c r="HEF335" s="50" t="s">
        <v>611</v>
      </c>
      <c r="HEG335" s="50" t="s">
        <v>611</v>
      </c>
      <c r="HEH335" s="50" t="s">
        <v>611</v>
      </c>
      <c r="HEI335" s="50" t="s">
        <v>611</v>
      </c>
      <c r="HEJ335" s="50" t="s">
        <v>611</v>
      </c>
      <c r="HEK335" s="50" t="s">
        <v>611</v>
      </c>
      <c r="HEL335" s="50" t="s">
        <v>611</v>
      </c>
      <c r="HEM335" s="50" t="s">
        <v>611</v>
      </c>
      <c r="HEN335" s="50" t="s">
        <v>611</v>
      </c>
      <c r="HEO335" s="50" t="s">
        <v>611</v>
      </c>
      <c r="HEP335" s="50" t="s">
        <v>611</v>
      </c>
      <c r="HEQ335" s="50" t="s">
        <v>611</v>
      </c>
      <c r="HER335" s="50" t="s">
        <v>611</v>
      </c>
      <c r="HES335" s="50" t="s">
        <v>611</v>
      </c>
      <c r="HET335" s="50" t="s">
        <v>611</v>
      </c>
      <c r="HEU335" s="50" t="s">
        <v>611</v>
      </c>
      <c r="HEV335" s="50" t="s">
        <v>611</v>
      </c>
      <c r="HEW335" s="50" t="s">
        <v>611</v>
      </c>
      <c r="HEX335" s="50" t="s">
        <v>611</v>
      </c>
      <c r="HEY335" s="50" t="s">
        <v>611</v>
      </c>
      <c r="HEZ335" s="50" t="s">
        <v>611</v>
      </c>
      <c r="HFA335" s="50" t="s">
        <v>611</v>
      </c>
      <c r="HFB335" s="50" t="s">
        <v>611</v>
      </c>
      <c r="HFC335" s="50" t="s">
        <v>611</v>
      </c>
      <c r="HFD335" s="50" t="s">
        <v>611</v>
      </c>
      <c r="HFE335" s="50" t="s">
        <v>611</v>
      </c>
      <c r="HFF335" s="50" t="s">
        <v>611</v>
      </c>
      <c r="HFG335" s="50" t="s">
        <v>611</v>
      </c>
      <c r="HFH335" s="50" t="s">
        <v>611</v>
      </c>
      <c r="HFI335" s="50" t="s">
        <v>611</v>
      </c>
      <c r="HFJ335" s="50" t="s">
        <v>611</v>
      </c>
      <c r="HFK335" s="50" t="s">
        <v>611</v>
      </c>
      <c r="HFL335" s="50" t="s">
        <v>611</v>
      </c>
      <c r="HFM335" s="50" t="s">
        <v>611</v>
      </c>
      <c r="HFN335" s="50" t="s">
        <v>611</v>
      </c>
      <c r="HFO335" s="50" t="s">
        <v>611</v>
      </c>
      <c r="HFP335" s="50" t="s">
        <v>611</v>
      </c>
      <c r="HFQ335" s="50" t="s">
        <v>611</v>
      </c>
      <c r="HFR335" s="50" t="s">
        <v>611</v>
      </c>
      <c r="HFS335" s="50" t="s">
        <v>611</v>
      </c>
      <c r="HFT335" s="50" t="s">
        <v>611</v>
      </c>
      <c r="HFU335" s="50" t="s">
        <v>611</v>
      </c>
      <c r="HFV335" s="50" t="s">
        <v>611</v>
      </c>
      <c r="HFW335" s="50" t="s">
        <v>611</v>
      </c>
      <c r="HFX335" s="50" t="s">
        <v>611</v>
      </c>
      <c r="HFY335" s="50" t="s">
        <v>611</v>
      </c>
      <c r="HFZ335" s="50" t="s">
        <v>611</v>
      </c>
      <c r="HGA335" s="50" t="s">
        <v>611</v>
      </c>
      <c r="HGB335" s="50" t="s">
        <v>611</v>
      </c>
      <c r="HGC335" s="50" t="s">
        <v>611</v>
      </c>
      <c r="HGD335" s="50" t="s">
        <v>611</v>
      </c>
      <c r="HGE335" s="50" t="s">
        <v>611</v>
      </c>
      <c r="HGF335" s="50" t="s">
        <v>611</v>
      </c>
      <c r="HGG335" s="50" t="s">
        <v>611</v>
      </c>
      <c r="HGH335" s="50" t="s">
        <v>611</v>
      </c>
      <c r="HGI335" s="50" t="s">
        <v>611</v>
      </c>
      <c r="HGJ335" s="50" t="s">
        <v>611</v>
      </c>
      <c r="HGK335" s="50" t="s">
        <v>611</v>
      </c>
      <c r="HGL335" s="50" t="s">
        <v>611</v>
      </c>
      <c r="HGM335" s="50" t="s">
        <v>611</v>
      </c>
      <c r="HGN335" s="50" t="s">
        <v>611</v>
      </c>
      <c r="HGO335" s="50" t="s">
        <v>611</v>
      </c>
      <c r="HGP335" s="50" t="s">
        <v>611</v>
      </c>
      <c r="HGQ335" s="50" t="s">
        <v>611</v>
      </c>
      <c r="HGR335" s="50" t="s">
        <v>611</v>
      </c>
      <c r="HGS335" s="50" t="s">
        <v>611</v>
      </c>
      <c r="HGT335" s="50" t="s">
        <v>611</v>
      </c>
      <c r="HGU335" s="50" t="s">
        <v>611</v>
      </c>
      <c r="HGV335" s="50" t="s">
        <v>611</v>
      </c>
      <c r="HGW335" s="50" t="s">
        <v>611</v>
      </c>
      <c r="HGX335" s="50" t="s">
        <v>611</v>
      </c>
      <c r="HGY335" s="50" t="s">
        <v>611</v>
      </c>
      <c r="HGZ335" s="50" t="s">
        <v>611</v>
      </c>
      <c r="HHA335" s="50" t="s">
        <v>611</v>
      </c>
      <c r="HHB335" s="50" t="s">
        <v>611</v>
      </c>
      <c r="HHC335" s="50" t="s">
        <v>611</v>
      </c>
      <c r="HHD335" s="50" t="s">
        <v>611</v>
      </c>
      <c r="HHE335" s="50" t="s">
        <v>611</v>
      </c>
      <c r="HHF335" s="50" t="s">
        <v>611</v>
      </c>
      <c r="HHG335" s="50" t="s">
        <v>611</v>
      </c>
      <c r="HHH335" s="50" t="s">
        <v>611</v>
      </c>
      <c r="HHI335" s="50" t="s">
        <v>611</v>
      </c>
      <c r="HHJ335" s="50" t="s">
        <v>611</v>
      </c>
      <c r="HHK335" s="50" t="s">
        <v>611</v>
      </c>
      <c r="HHL335" s="50" t="s">
        <v>611</v>
      </c>
      <c r="HHM335" s="50" t="s">
        <v>611</v>
      </c>
      <c r="HHN335" s="50" t="s">
        <v>611</v>
      </c>
      <c r="HHO335" s="50" t="s">
        <v>611</v>
      </c>
      <c r="HHP335" s="50" t="s">
        <v>611</v>
      </c>
      <c r="HHQ335" s="50" t="s">
        <v>611</v>
      </c>
      <c r="HHR335" s="50" t="s">
        <v>611</v>
      </c>
      <c r="HHS335" s="50" t="s">
        <v>611</v>
      </c>
      <c r="HHT335" s="50" t="s">
        <v>611</v>
      </c>
      <c r="HHU335" s="50" t="s">
        <v>611</v>
      </c>
      <c r="HHV335" s="50" t="s">
        <v>611</v>
      </c>
      <c r="HHW335" s="50" t="s">
        <v>611</v>
      </c>
      <c r="HHX335" s="50" t="s">
        <v>611</v>
      </c>
      <c r="HHY335" s="50" t="s">
        <v>611</v>
      </c>
      <c r="HHZ335" s="50" t="s">
        <v>611</v>
      </c>
      <c r="HIA335" s="50" t="s">
        <v>611</v>
      </c>
      <c r="HIB335" s="50" t="s">
        <v>611</v>
      </c>
      <c r="HIC335" s="50" t="s">
        <v>611</v>
      </c>
      <c r="HID335" s="50" t="s">
        <v>611</v>
      </c>
      <c r="HIE335" s="50" t="s">
        <v>611</v>
      </c>
      <c r="HIF335" s="50" t="s">
        <v>611</v>
      </c>
      <c r="HIG335" s="50" t="s">
        <v>611</v>
      </c>
      <c r="HIH335" s="50" t="s">
        <v>611</v>
      </c>
      <c r="HII335" s="50" t="s">
        <v>611</v>
      </c>
      <c r="HIJ335" s="50" t="s">
        <v>611</v>
      </c>
      <c r="HIK335" s="50" t="s">
        <v>611</v>
      </c>
      <c r="HIL335" s="50" t="s">
        <v>611</v>
      </c>
      <c r="HIM335" s="50" t="s">
        <v>611</v>
      </c>
      <c r="HIN335" s="50" t="s">
        <v>611</v>
      </c>
      <c r="HIO335" s="50" t="s">
        <v>611</v>
      </c>
      <c r="HIP335" s="50" t="s">
        <v>611</v>
      </c>
      <c r="HIQ335" s="50" t="s">
        <v>611</v>
      </c>
      <c r="HIR335" s="50" t="s">
        <v>611</v>
      </c>
      <c r="HIS335" s="50" t="s">
        <v>611</v>
      </c>
      <c r="HIT335" s="50" t="s">
        <v>611</v>
      </c>
      <c r="HIU335" s="50" t="s">
        <v>611</v>
      </c>
      <c r="HIV335" s="50" t="s">
        <v>611</v>
      </c>
      <c r="HIW335" s="50" t="s">
        <v>611</v>
      </c>
      <c r="HIX335" s="50" t="s">
        <v>611</v>
      </c>
      <c r="HIY335" s="50" t="s">
        <v>611</v>
      </c>
      <c r="HIZ335" s="50" t="s">
        <v>611</v>
      </c>
      <c r="HJA335" s="50" t="s">
        <v>611</v>
      </c>
      <c r="HJB335" s="50" t="s">
        <v>611</v>
      </c>
      <c r="HJC335" s="50" t="s">
        <v>611</v>
      </c>
      <c r="HJD335" s="50" t="s">
        <v>611</v>
      </c>
      <c r="HJE335" s="50" t="s">
        <v>611</v>
      </c>
      <c r="HJF335" s="50" t="s">
        <v>611</v>
      </c>
      <c r="HJG335" s="50" t="s">
        <v>611</v>
      </c>
      <c r="HJH335" s="50" t="s">
        <v>611</v>
      </c>
      <c r="HJI335" s="50" t="s">
        <v>611</v>
      </c>
      <c r="HJJ335" s="50" t="s">
        <v>611</v>
      </c>
      <c r="HJK335" s="50" t="s">
        <v>611</v>
      </c>
      <c r="HJL335" s="50" t="s">
        <v>611</v>
      </c>
      <c r="HJM335" s="50" t="s">
        <v>611</v>
      </c>
      <c r="HJN335" s="50" t="s">
        <v>611</v>
      </c>
      <c r="HJO335" s="50" t="s">
        <v>611</v>
      </c>
      <c r="HJP335" s="50" t="s">
        <v>611</v>
      </c>
      <c r="HJQ335" s="50" t="s">
        <v>611</v>
      </c>
      <c r="HJR335" s="50" t="s">
        <v>611</v>
      </c>
      <c r="HJS335" s="50" t="s">
        <v>611</v>
      </c>
      <c r="HJT335" s="50" t="s">
        <v>611</v>
      </c>
      <c r="HJU335" s="50" t="s">
        <v>611</v>
      </c>
      <c r="HJV335" s="50" t="s">
        <v>611</v>
      </c>
      <c r="HJW335" s="50" t="s">
        <v>611</v>
      </c>
      <c r="HJX335" s="50" t="s">
        <v>611</v>
      </c>
      <c r="HJY335" s="50" t="s">
        <v>611</v>
      </c>
      <c r="HJZ335" s="50" t="s">
        <v>611</v>
      </c>
      <c r="HKA335" s="50" t="s">
        <v>611</v>
      </c>
      <c r="HKB335" s="50" t="s">
        <v>611</v>
      </c>
      <c r="HKC335" s="50" t="s">
        <v>611</v>
      </c>
      <c r="HKD335" s="50" t="s">
        <v>611</v>
      </c>
      <c r="HKE335" s="50" t="s">
        <v>611</v>
      </c>
      <c r="HKF335" s="50" t="s">
        <v>611</v>
      </c>
      <c r="HKG335" s="50" t="s">
        <v>611</v>
      </c>
      <c r="HKH335" s="50" t="s">
        <v>611</v>
      </c>
      <c r="HKI335" s="50" t="s">
        <v>611</v>
      </c>
      <c r="HKJ335" s="50" t="s">
        <v>611</v>
      </c>
      <c r="HKK335" s="50" t="s">
        <v>611</v>
      </c>
      <c r="HKL335" s="50" t="s">
        <v>611</v>
      </c>
      <c r="HKM335" s="50" t="s">
        <v>611</v>
      </c>
      <c r="HKN335" s="50" t="s">
        <v>611</v>
      </c>
      <c r="HKO335" s="50" t="s">
        <v>611</v>
      </c>
      <c r="HKP335" s="50" t="s">
        <v>611</v>
      </c>
      <c r="HKQ335" s="50" t="s">
        <v>611</v>
      </c>
      <c r="HKR335" s="50" t="s">
        <v>611</v>
      </c>
      <c r="HKS335" s="50" t="s">
        <v>611</v>
      </c>
      <c r="HKT335" s="50" t="s">
        <v>611</v>
      </c>
      <c r="HKU335" s="50" t="s">
        <v>611</v>
      </c>
      <c r="HKV335" s="50" t="s">
        <v>611</v>
      </c>
      <c r="HKW335" s="50" t="s">
        <v>611</v>
      </c>
      <c r="HKX335" s="50" t="s">
        <v>611</v>
      </c>
      <c r="HKY335" s="50" t="s">
        <v>611</v>
      </c>
      <c r="HKZ335" s="50" t="s">
        <v>611</v>
      </c>
      <c r="HLA335" s="50" t="s">
        <v>611</v>
      </c>
      <c r="HLB335" s="50" t="s">
        <v>611</v>
      </c>
      <c r="HLC335" s="50" t="s">
        <v>611</v>
      </c>
      <c r="HLD335" s="50" t="s">
        <v>611</v>
      </c>
      <c r="HLE335" s="50" t="s">
        <v>611</v>
      </c>
      <c r="HLF335" s="50" t="s">
        <v>611</v>
      </c>
      <c r="HLG335" s="50" t="s">
        <v>611</v>
      </c>
      <c r="HLH335" s="50" t="s">
        <v>611</v>
      </c>
      <c r="HLI335" s="50" t="s">
        <v>611</v>
      </c>
      <c r="HLJ335" s="50" t="s">
        <v>611</v>
      </c>
      <c r="HLK335" s="50" t="s">
        <v>611</v>
      </c>
      <c r="HLL335" s="50" t="s">
        <v>611</v>
      </c>
      <c r="HLM335" s="50" t="s">
        <v>611</v>
      </c>
      <c r="HLN335" s="50" t="s">
        <v>611</v>
      </c>
      <c r="HLO335" s="50" t="s">
        <v>611</v>
      </c>
      <c r="HLP335" s="50" t="s">
        <v>611</v>
      </c>
      <c r="HLQ335" s="50" t="s">
        <v>611</v>
      </c>
      <c r="HLR335" s="50" t="s">
        <v>611</v>
      </c>
      <c r="HLS335" s="50" t="s">
        <v>611</v>
      </c>
      <c r="HLT335" s="50" t="s">
        <v>611</v>
      </c>
      <c r="HLU335" s="50" t="s">
        <v>611</v>
      </c>
      <c r="HLV335" s="50" t="s">
        <v>611</v>
      </c>
      <c r="HLW335" s="50" t="s">
        <v>611</v>
      </c>
      <c r="HLX335" s="50" t="s">
        <v>611</v>
      </c>
      <c r="HLY335" s="50" t="s">
        <v>611</v>
      </c>
      <c r="HLZ335" s="50" t="s">
        <v>611</v>
      </c>
      <c r="HMA335" s="50" t="s">
        <v>611</v>
      </c>
      <c r="HMB335" s="50" t="s">
        <v>611</v>
      </c>
      <c r="HMC335" s="50" t="s">
        <v>611</v>
      </c>
      <c r="HMD335" s="50" t="s">
        <v>611</v>
      </c>
      <c r="HME335" s="50" t="s">
        <v>611</v>
      </c>
      <c r="HMF335" s="50" t="s">
        <v>611</v>
      </c>
      <c r="HMG335" s="50" t="s">
        <v>611</v>
      </c>
      <c r="HMH335" s="50" t="s">
        <v>611</v>
      </c>
      <c r="HMI335" s="50" t="s">
        <v>611</v>
      </c>
      <c r="HMJ335" s="50" t="s">
        <v>611</v>
      </c>
      <c r="HMK335" s="50" t="s">
        <v>611</v>
      </c>
      <c r="HML335" s="50" t="s">
        <v>611</v>
      </c>
      <c r="HMM335" s="50" t="s">
        <v>611</v>
      </c>
      <c r="HMN335" s="50" t="s">
        <v>611</v>
      </c>
      <c r="HMO335" s="50" t="s">
        <v>611</v>
      </c>
      <c r="HMP335" s="50" t="s">
        <v>611</v>
      </c>
      <c r="HMQ335" s="50" t="s">
        <v>611</v>
      </c>
      <c r="HMR335" s="50" t="s">
        <v>611</v>
      </c>
      <c r="HMS335" s="50" t="s">
        <v>611</v>
      </c>
      <c r="HMT335" s="50" t="s">
        <v>611</v>
      </c>
      <c r="HMU335" s="50" t="s">
        <v>611</v>
      </c>
      <c r="HMV335" s="50" t="s">
        <v>611</v>
      </c>
      <c r="HMW335" s="50" t="s">
        <v>611</v>
      </c>
      <c r="HMX335" s="50" t="s">
        <v>611</v>
      </c>
      <c r="HMY335" s="50" t="s">
        <v>611</v>
      </c>
      <c r="HMZ335" s="50" t="s">
        <v>611</v>
      </c>
      <c r="HNA335" s="50" t="s">
        <v>611</v>
      </c>
      <c r="HNB335" s="50" t="s">
        <v>611</v>
      </c>
      <c r="HNC335" s="50" t="s">
        <v>611</v>
      </c>
      <c r="HND335" s="50" t="s">
        <v>611</v>
      </c>
      <c r="HNE335" s="50" t="s">
        <v>611</v>
      </c>
      <c r="HNF335" s="50" t="s">
        <v>611</v>
      </c>
      <c r="HNG335" s="50" t="s">
        <v>611</v>
      </c>
      <c r="HNH335" s="50" t="s">
        <v>611</v>
      </c>
      <c r="HNI335" s="50" t="s">
        <v>611</v>
      </c>
      <c r="HNJ335" s="50" t="s">
        <v>611</v>
      </c>
      <c r="HNK335" s="50" t="s">
        <v>611</v>
      </c>
      <c r="HNL335" s="50" t="s">
        <v>611</v>
      </c>
      <c r="HNM335" s="50" t="s">
        <v>611</v>
      </c>
      <c r="HNN335" s="50" t="s">
        <v>611</v>
      </c>
      <c r="HNO335" s="50" t="s">
        <v>611</v>
      </c>
      <c r="HNP335" s="50" t="s">
        <v>611</v>
      </c>
      <c r="HNQ335" s="50" t="s">
        <v>611</v>
      </c>
      <c r="HNR335" s="50" t="s">
        <v>611</v>
      </c>
      <c r="HNS335" s="50" t="s">
        <v>611</v>
      </c>
      <c r="HNT335" s="50" t="s">
        <v>611</v>
      </c>
      <c r="HNU335" s="50" t="s">
        <v>611</v>
      </c>
      <c r="HNV335" s="50" t="s">
        <v>611</v>
      </c>
      <c r="HNW335" s="50" t="s">
        <v>611</v>
      </c>
      <c r="HNX335" s="50" t="s">
        <v>611</v>
      </c>
      <c r="HNY335" s="50" t="s">
        <v>611</v>
      </c>
      <c r="HNZ335" s="50" t="s">
        <v>611</v>
      </c>
      <c r="HOA335" s="50" t="s">
        <v>611</v>
      </c>
      <c r="HOB335" s="50" t="s">
        <v>611</v>
      </c>
      <c r="HOC335" s="50" t="s">
        <v>611</v>
      </c>
      <c r="HOD335" s="50" t="s">
        <v>611</v>
      </c>
      <c r="HOE335" s="50" t="s">
        <v>611</v>
      </c>
      <c r="HOF335" s="50" t="s">
        <v>611</v>
      </c>
      <c r="HOG335" s="50" t="s">
        <v>611</v>
      </c>
      <c r="HOH335" s="50" t="s">
        <v>611</v>
      </c>
      <c r="HOI335" s="50" t="s">
        <v>611</v>
      </c>
      <c r="HOJ335" s="50" t="s">
        <v>611</v>
      </c>
      <c r="HOK335" s="50" t="s">
        <v>611</v>
      </c>
      <c r="HOL335" s="50" t="s">
        <v>611</v>
      </c>
      <c r="HOM335" s="50" t="s">
        <v>611</v>
      </c>
      <c r="HON335" s="50" t="s">
        <v>611</v>
      </c>
      <c r="HOO335" s="50" t="s">
        <v>611</v>
      </c>
      <c r="HOP335" s="50" t="s">
        <v>611</v>
      </c>
      <c r="HOQ335" s="50" t="s">
        <v>611</v>
      </c>
      <c r="HOR335" s="50" t="s">
        <v>611</v>
      </c>
      <c r="HOS335" s="50" t="s">
        <v>611</v>
      </c>
      <c r="HOT335" s="50" t="s">
        <v>611</v>
      </c>
      <c r="HOU335" s="50" t="s">
        <v>611</v>
      </c>
      <c r="HOV335" s="50" t="s">
        <v>611</v>
      </c>
      <c r="HOW335" s="50" t="s">
        <v>611</v>
      </c>
      <c r="HOX335" s="50" t="s">
        <v>611</v>
      </c>
      <c r="HOY335" s="50" t="s">
        <v>611</v>
      </c>
      <c r="HOZ335" s="50" t="s">
        <v>611</v>
      </c>
      <c r="HPA335" s="50" t="s">
        <v>611</v>
      </c>
      <c r="HPB335" s="50" t="s">
        <v>611</v>
      </c>
      <c r="HPC335" s="50" t="s">
        <v>611</v>
      </c>
      <c r="HPD335" s="50" t="s">
        <v>611</v>
      </c>
      <c r="HPE335" s="50" t="s">
        <v>611</v>
      </c>
      <c r="HPF335" s="50" t="s">
        <v>611</v>
      </c>
      <c r="HPG335" s="50" t="s">
        <v>611</v>
      </c>
      <c r="HPH335" s="50" t="s">
        <v>611</v>
      </c>
      <c r="HPI335" s="50" t="s">
        <v>611</v>
      </c>
      <c r="HPJ335" s="50" t="s">
        <v>611</v>
      </c>
      <c r="HPK335" s="50" t="s">
        <v>611</v>
      </c>
      <c r="HPL335" s="50" t="s">
        <v>611</v>
      </c>
      <c r="HPM335" s="50" t="s">
        <v>611</v>
      </c>
      <c r="HPN335" s="50" t="s">
        <v>611</v>
      </c>
      <c r="HPO335" s="50" t="s">
        <v>611</v>
      </c>
      <c r="HPP335" s="50" t="s">
        <v>611</v>
      </c>
      <c r="HPQ335" s="50" t="s">
        <v>611</v>
      </c>
      <c r="HPR335" s="50" t="s">
        <v>611</v>
      </c>
      <c r="HPS335" s="50" t="s">
        <v>611</v>
      </c>
      <c r="HPT335" s="50" t="s">
        <v>611</v>
      </c>
      <c r="HPU335" s="50" t="s">
        <v>611</v>
      </c>
      <c r="HPV335" s="50" t="s">
        <v>611</v>
      </c>
      <c r="HPW335" s="50" t="s">
        <v>611</v>
      </c>
      <c r="HPX335" s="50" t="s">
        <v>611</v>
      </c>
      <c r="HPY335" s="50" t="s">
        <v>611</v>
      </c>
      <c r="HPZ335" s="50" t="s">
        <v>611</v>
      </c>
      <c r="HQA335" s="50" t="s">
        <v>611</v>
      </c>
      <c r="HQB335" s="50" t="s">
        <v>611</v>
      </c>
      <c r="HQC335" s="50" t="s">
        <v>611</v>
      </c>
      <c r="HQD335" s="50" t="s">
        <v>611</v>
      </c>
      <c r="HQE335" s="50" t="s">
        <v>611</v>
      </c>
      <c r="HQF335" s="50" t="s">
        <v>611</v>
      </c>
      <c r="HQG335" s="50" t="s">
        <v>611</v>
      </c>
      <c r="HQH335" s="50" t="s">
        <v>611</v>
      </c>
      <c r="HQI335" s="50" t="s">
        <v>611</v>
      </c>
      <c r="HQJ335" s="50" t="s">
        <v>611</v>
      </c>
      <c r="HQK335" s="50" t="s">
        <v>611</v>
      </c>
      <c r="HQL335" s="50" t="s">
        <v>611</v>
      </c>
      <c r="HQM335" s="50" t="s">
        <v>611</v>
      </c>
      <c r="HQN335" s="50" t="s">
        <v>611</v>
      </c>
      <c r="HQO335" s="50" t="s">
        <v>611</v>
      </c>
      <c r="HQP335" s="50" t="s">
        <v>611</v>
      </c>
      <c r="HQQ335" s="50" t="s">
        <v>611</v>
      </c>
      <c r="HQR335" s="50" t="s">
        <v>611</v>
      </c>
      <c r="HQS335" s="50" t="s">
        <v>611</v>
      </c>
      <c r="HQT335" s="50" t="s">
        <v>611</v>
      </c>
      <c r="HQU335" s="50" t="s">
        <v>611</v>
      </c>
      <c r="HQV335" s="50" t="s">
        <v>611</v>
      </c>
      <c r="HQW335" s="50" t="s">
        <v>611</v>
      </c>
      <c r="HQX335" s="50" t="s">
        <v>611</v>
      </c>
      <c r="HQY335" s="50" t="s">
        <v>611</v>
      </c>
      <c r="HQZ335" s="50" t="s">
        <v>611</v>
      </c>
      <c r="HRA335" s="50" t="s">
        <v>611</v>
      </c>
      <c r="HRB335" s="50" t="s">
        <v>611</v>
      </c>
      <c r="HRC335" s="50" t="s">
        <v>611</v>
      </c>
      <c r="HRD335" s="50" t="s">
        <v>611</v>
      </c>
      <c r="HRE335" s="50" t="s">
        <v>611</v>
      </c>
      <c r="HRF335" s="50" t="s">
        <v>611</v>
      </c>
      <c r="HRG335" s="50" t="s">
        <v>611</v>
      </c>
      <c r="HRH335" s="50" t="s">
        <v>611</v>
      </c>
      <c r="HRI335" s="50" t="s">
        <v>611</v>
      </c>
      <c r="HRJ335" s="50" t="s">
        <v>611</v>
      </c>
      <c r="HRK335" s="50" t="s">
        <v>611</v>
      </c>
      <c r="HRL335" s="50" t="s">
        <v>611</v>
      </c>
      <c r="HRM335" s="50" t="s">
        <v>611</v>
      </c>
      <c r="HRN335" s="50" t="s">
        <v>611</v>
      </c>
      <c r="HRO335" s="50" t="s">
        <v>611</v>
      </c>
      <c r="HRP335" s="50" t="s">
        <v>611</v>
      </c>
      <c r="HRQ335" s="50" t="s">
        <v>611</v>
      </c>
      <c r="HRR335" s="50" t="s">
        <v>611</v>
      </c>
      <c r="HRS335" s="50" t="s">
        <v>611</v>
      </c>
      <c r="HRT335" s="50" t="s">
        <v>611</v>
      </c>
      <c r="HRU335" s="50" t="s">
        <v>611</v>
      </c>
      <c r="HRV335" s="50" t="s">
        <v>611</v>
      </c>
      <c r="HRW335" s="50" t="s">
        <v>611</v>
      </c>
      <c r="HRX335" s="50" t="s">
        <v>611</v>
      </c>
      <c r="HRY335" s="50" t="s">
        <v>611</v>
      </c>
      <c r="HRZ335" s="50" t="s">
        <v>611</v>
      </c>
      <c r="HSA335" s="50" t="s">
        <v>611</v>
      </c>
      <c r="HSB335" s="50" t="s">
        <v>611</v>
      </c>
      <c r="HSC335" s="50" t="s">
        <v>611</v>
      </c>
      <c r="HSD335" s="50" t="s">
        <v>611</v>
      </c>
      <c r="HSE335" s="50" t="s">
        <v>611</v>
      </c>
      <c r="HSF335" s="50" t="s">
        <v>611</v>
      </c>
      <c r="HSG335" s="50" t="s">
        <v>611</v>
      </c>
      <c r="HSH335" s="50" t="s">
        <v>611</v>
      </c>
      <c r="HSI335" s="50" t="s">
        <v>611</v>
      </c>
      <c r="HSJ335" s="50" t="s">
        <v>611</v>
      </c>
      <c r="HSK335" s="50" t="s">
        <v>611</v>
      </c>
      <c r="HSL335" s="50" t="s">
        <v>611</v>
      </c>
      <c r="HSM335" s="50" t="s">
        <v>611</v>
      </c>
      <c r="HSN335" s="50" t="s">
        <v>611</v>
      </c>
      <c r="HSO335" s="50" t="s">
        <v>611</v>
      </c>
      <c r="HSP335" s="50" t="s">
        <v>611</v>
      </c>
      <c r="HSQ335" s="50" t="s">
        <v>611</v>
      </c>
      <c r="HSR335" s="50" t="s">
        <v>611</v>
      </c>
      <c r="HSS335" s="50" t="s">
        <v>611</v>
      </c>
      <c r="HST335" s="50" t="s">
        <v>611</v>
      </c>
      <c r="HSU335" s="50" t="s">
        <v>611</v>
      </c>
      <c r="HSV335" s="50" t="s">
        <v>611</v>
      </c>
      <c r="HSW335" s="50" t="s">
        <v>611</v>
      </c>
      <c r="HSX335" s="50" t="s">
        <v>611</v>
      </c>
      <c r="HSY335" s="50" t="s">
        <v>611</v>
      </c>
      <c r="HSZ335" s="50" t="s">
        <v>611</v>
      </c>
      <c r="HTA335" s="50" t="s">
        <v>611</v>
      </c>
      <c r="HTB335" s="50" t="s">
        <v>611</v>
      </c>
      <c r="HTC335" s="50" t="s">
        <v>611</v>
      </c>
      <c r="HTD335" s="50" t="s">
        <v>611</v>
      </c>
      <c r="HTE335" s="50" t="s">
        <v>611</v>
      </c>
      <c r="HTF335" s="50" t="s">
        <v>611</v>
      </c>
      <c r="HTG335" s="50" t="s">
        <v>611</v>
      </c>
      <c r="HTH335" s="50" t="s">
        <v>611</v>
      </c>
      <c r="HTI335" s="50" t="s">
        <v>611</v>
      </c>
      <c r="HTJ335" s="50" t="s">
        <v>611</v>
      </c>
      <c r="HTK335" s="50" t="s">
        <v>611</v>
      </c>
      <c r="HTL335" s="50" t="s">
        <v>611</v>
      </c>
      <c r="HTM335" s="50" t="s">
        <v>611</v>
      </c>
      <c r="HTN335" s="50" t="s">
        <v>611</v>
      </c>
      <c r="HTO335" s="50" t="s">
        <v>611</v>
      </c>
      <c r="HTP335" s="50" t="s">
        <v>611</v>
      </c>
      <c r="HTQ335" s="50" t="s">
        <v>611</v>
      </c>
      <c r="HTR335" s="50" t="s">
        <v>611</v>
      </c>
      <c r="HTS335" s="50" t="s">
        <v>611</v>
      </c>
      <c r="HTT335" s="50" t="s">
        <v>611</v>
      </c>
      <c r="HTU335" s="50" t="s">
        <v>611</v>
      </c>
      <c r="HTV335" s="50" t="s">
        <v>611</v>
      </c>
      <c r="HTW335" s="50" t="s">
        <v>611</v>
      </c>
      <c r="HTX335" s="50" t="s">
        <v>611</v>
      </c>
      <c r="HTY335" s="50" t="s">
        <v>611</v>
      </c>
      <c r="HTZ335" s="50" t="s">
        <v>611</v>
      </c>
      <c r="HUA335" s="50" t="s">
        <v>611</v>
      </c>
      <c r="HUB335" s="50" t="s">
        <v>611</v>
      </c>
      <c r="HUC335" s="50" t="s">
        <v>611</v>
      </c>
      <c r="HUD335" s="50" t="s">
        <v>611</v>
      </c>
      <c r="HUE335" s="50" t="s">
        <v>611</v>
      </c>
      <c r="HUF335" s="50" t="s">
        <v>611</v>
      </c>
      <c r="HUG335" s="50" t="s">
        <v>611</v>
      </c>
      <c r="HUH335" s="50" t="s">
        <v>611</v>
      </c>
      <c r="HUI335" s="50" t="s">
        <v>611</v>
      </c>
      <c r="HUJ335" s="50" t="s">
        <v>611</v>
      </c>
      <c r="HUK335" s="50" t="s">
        <v>611</v>
      </c>
      <c r="HUL335" s="50" t="s">
        <v>611</v>
      </c>
      <c r="HUM335" s="50" t="s">
        <v>611</v>
      </c>
      <c r="HUN335" s="50" t="s">
        <v>611</v>
      </c>
      <c r="HUO335" s="50" t="s">
        <v>611</v>
      </c>
      <c r="HUP335" s="50" t="s">
        <v>611</v>
      </c>
      <c r="HUQ335" s="50" t="s">
        <v>611</v>
      </c>
      <c r="HUR335" s="50" t="s">
        <v>611</v>
      </c>
      <c r="HUS335" s="50" t="s">
        <v>611</v>
      </c>
      <c r="HUT335" s="50" t="s">
        <v>611</v>
      </c>
      <c r="HUU335" s="50" t="s">
        <v>611</v>
      </c>
      <c r="HUV335" s="50" t="s">
        <v>611</v>
      </c>
      <c r="HUW335" s="50" t="s">
        <v>611</v>
      </c>
      <c r="HUX335" s="50" t="s">
        <v>611</v>
      </c>
      <c r="HUY335" s="50" t="s">
        <v>611</v>
      </c>
      <c r="HUZ335" s="50" t="s">
        <v>611</v>
      </c>
      <c r="HVA335" s="50" t="s">
        <v>611</v>
      </c>
      <c r="HVB335" s="50" t="s">
        <v>611</v>
      </c>
      <c r="HVC335" s="50" t="s">
        <v>611</v>
      </c>
      <c r="HVD335" s="50" t="s">
        <v>611</v>
      </c>
      <c r="HVE335" s="50" t="s">
        <v>611</v>
      </c>
      <c r="HVF335" s="50" t="s">
        <v>611</v>
      </c>
      <c r="HVG335" s="50" t="s">
        <v>611</v>
      </c>
      <c r="HVH335" s="50" t="s">
        <v>611</v>
      </c>
      <c r="HVI335" s="50" t="s">
        <v>611</v>
      </c>
      <c r="HVJ335" s="50" t="s">
        <v>611</v>
      </c>
      <c r="HVK335" s="50" t="s">
        <v>611</v>
      </c>
      <c r="HVL335" s="50" t="s">
        <v>611</v>
      </c>
      <c r="HVM335" s="50" t="s">
        <v>611</v>
      </c>
      <c r="HVN335" s="50" t="s">
        <v>611</v>
      </c>
      <c r="HVO335" s="50" t="s">
        <v>611</v>
      </c>
      <c r="HVP335" s="50" t="s">
        <v>611</v>
      </c>
      <c r="HVQ335" s="50" t="s">
        <v>611</v>
      </c>
      <c r="HVR335" s="50" t="s">
        <v>611</v>
      </c>
      <c r="HVS335" s="50" t="s">
        <v>611</v>
      </c>
      <c r="HVT335" s="50" t="s">
        <v>611</v>
      </c>
      <c r="HVU335" s="50" t="s">
        <v>611</v>
      </c>
      <c r="HVV335" s="50" t="s">
        <v>611</v>
      </c>
      <c r="HVW335" s="50" t="s">
        <v>611</v>
      </c>
      <c r="HVX335" s="50" t="s">
        <v>611</v>
      </c>
      <c r="HVY335" s="50" t="s">
        <v>611</v>
      </c>
      <c r="HVZ335" s="50" t="s">
        <v>611</v>
      </c>
      <c r="HWA335" s="50" t="s">
        <v>611</v>
      </c>
      <c r="HWB335" s="50" t="s">
        <v>611</v>
      </c>
      <c r="HWC335" s="50" t="s">
        <v>611</v>
      </c>
      <c r="HWD335" s="50" t="s">
        <v>611</v>
      </c>
      <c r="HWE335" s="50" t="s">
        <v>611</v>
      </c>
      <c r="HWF335" s="50" t="s">
        <v>611</v>
      </c>
      <c r="HWG335" s="50" t="s">
        <v>611</v>
      </c>
      <c r="HWH335" s="50" t="s">
        <v>611</v>
      </c>
      <c r="HWI335" s="50" t="s">
        <v>611</v>
      </c>
      <c r="HWJ335" s="50" t="s">
        <v>611</v>
      </c>
      <c r="HWK335" s="50" t="s">
        <v>611</v>
      </c>
      <c r="HWL335" s="50" t="s">
        <v>611</v>
      </c>
      <c r="HWM335" s="50" t="s">
        <v>611</v>
      </c>
      <c r="HWN335" s="50" t="s">
        <v>611</v>
      </c>
      <c r="HWO335" s="50" t="s">
        <v>611</v>
      </c>
      <c r="HWP335" s="50" t="s">
        <v>611</v>
      </c>
      <c r="HWQ335" s="50" t="s">
        <v>611</v>
      </c>
      <c r="HWR335" s="50" t="s">
        <v>611</v>
      </c>
      <c r="HWS335" s="50" t="s">
        <v>611</v>
      </c>
      <c r="HWT335" s="50" t="s">
        <v>611</v>
      </c>
      <c r="HWU335" s="50" t="s">
        <v>611</v>
      </c>
      <c r="HWV335" s="50" t="s">
        <v>611</v>
      </c>
      <c r="HWW335" s="50" t="s">
        <v>611</v>
      </c>
      <c r="HWX335" s="50" t="s">
        <v>611</v>
      </c>
      <c r="HWY335" s="50" t="s">
        <v>611</v>
      </c>
      <c r="HWZ335" s="50" t="s">
        <v>611</v>
      </c>
      <c r="HXA335" s="50" t="s">
        <v>611</v>
      </c>
      <c r="HXB335" s="50" t="s">
        <v>611</v>
      </c>
      <c r="HXC335" s="50" t="s">
        <v>611</v>
      </c>
      <c r="HXD335" s="50" t="s">
        <v>611</v>
      </c>
      <c r="HXE335" s="50" t="s">
        <v>611</v>
      </c>
      <c r="HXF335" s="50" t="s">
        <v>611</v>
      </c>
      <c r="HXG335" s="50" t="s">
        <v>611</v>
      </c>
      <c r="HXH335" s="50" t="s">
        <v>611</v>
      </c>
      <c r="HXI335" s="50" t="s">
        <v>611</v>
      </c>
      <c r="HXJ335" s="50" t="s">
        <v>611</v>
      </c>
      <c r="HXK335" s="50" t="s">
        <v>611</v>
      </c>
      <c r="HXL335" s="50" t="s">
        <v>611</v>
      </c>
      <c r="HXM335" s="50" t="s">
        <v>611</v>
      </c>
      <c r="HXN335" s="50" t="s">
        <v>611</v>
      </c>
      <c r="HXO335" s="50" t="s">
        <v>611</v>
      </c>
      <c r="HXP335" s="50" t="s">
        <v>611</v>
      </c>
      <c r="HXQ335" s="50" t="s">
        <v>611</v>
      </c>
      <c r="HXR335" s="50" t="s">
        <v>611</v>
      </c>
      <c r="HXS335" s="50" t="s">
        <v>611</v>
      </c>
      <c r="HXT335" s="50" t="s">
        <v>611</v>
      </c>
      <c r="HXU335" s="50" t="s">
        <v>611</v>
      </c>
      <c r="HXV335" s="50" t="s">
        <v>611</v>
      </c>
      <c r="HXW335" s="50" t="s">
        <v>611</v>
      </c>
      <c r="HXX335" s="50" t="s">
        <v>611</v>
      </c>
      <c r="HXY335" s="50" t="s">
        <v>611</v>
      </c>
      <c r="HXZ335" s="50" t="s">
        <v>611</v>
      </c>
      <c r="HYA335" s="50" t="s">
        <v>611</v>
      </c>
      <c r="HYB335" s="50" t="s">
        <v>611</v>
      </c>
      <c r="HYC335" s="50" t="s">
        <v>611</v>
      </c>
      <c r="HYD335" s="50" t="s">
        <v>611</v>
      </c>
      <c r="HYE335" s="50" t="s">
        <v>611</v>
      </c>
      <c r="HYF335" s="50" t="s">
        <v>611</v>
      </c>
      <c r="HYG335" s="50" t="s">
        <v>611</v>
      </c>
      <c r="HYH335" s="50" t="s">
        <v>611</v>
      </c>
      <c r="HYI335" s="50" t="s">
        <v>611</v>
      </c>
      <c r="HYJ335" s="50" t="s">
        <v>611</v>
      </c>
      <c r="HYK335" s="50" t="s">
        <v>611</v>
      </c>
      <c r="HYL335" s="50" t="s">
        <v>611</v>
      </c>
      <c r="HYM335" s="50" t="s">
        <v>611</v>
      </c>
      <c r="HYN335" s="50" t="s">
        <v>611</v>
      </c>
      <c r="HYO335" s="50" t="s">
        <v>611</v>
      </c>
      <c r="HYP335" s="50" t="s">
        <v>611</v>
      </c>
      <c r="HYQ335" s="50" t="s">
        <v>611</v>
      </c>
      <c r="HYR335" s="50" t="s">
        <v>611</v>
      </c>
      <c r="HYS335" s="50" t="s">
        <v>611</v>
      </c>
      <c r="HYT335" s="50" t="s">
        <v>611</v>
      </c>
      <c r="HYU335" s="50" t="s">
        <v>611</v>
      </c>
      <c r="HYV335" s="50" t="s">
        <v>611</v>
      </c>
      <c r="HYW335" s="50" t="s">
        <v>611</v>
      </c>
      <c r="HYX335" s="50" t="s">
        <v>611</v>
      </c>
      <c r="HYY335" s="50" t="s">
        <v>611</v>
      </c>
      <c r="HYZ335" s="50" t="s">
        <v>611</v>
      </c>
      <c r="HZA335" s="50" t="s">
        <v>611</v>
      </c>
      <c r="HZB335" s="50" t="s">
        <v>611</v>
      </c>
      <c r="HZC335" s="50" t="s">
        <v>611</v>
      </c>
      <c r="HZD335" s="50" t="s">
        <v>611</v>
      </c>
      <c r="HZE335" s="50" t="s">
        <v>611</v>
      </c>
      <c r="HZF335" s="50" t="s">
        <v>611</v>
      </c>
      <c r="HZG335" s="50" t="s">
        <v>611</v>
      </c>
      <c r="HZH335" s="50" t="s">
        <v>611</v>
      </c>
      <c r="HZI335" s="50" t="s">
        <v>611</v>
      </c>
      <c r="HZJ335" s="50" t="s">
        <v>611</v>
      </c>
      <c r="HZK335" s="50" t="s">
        <v>611</v>
      </c>
      <c r="HZL335" s="50" t="s">
        <v>611</v>
      </c>
      <c r="HZM335" s="50" t="s">
        <v>611</v>
      </c>
      <c r="HZN335" s="50" t="s">
        <v>611</v>
      </c>
      <c r="HZO335" s="50" t="s">
        <v>611</v>
      </c>
      <c r="HZP335" s="50" t="s">
        <v>611</v>
      </c>
      <c r="HZQ335" s="50" t="s">
        <v>611</v>
      </c>
      <c r="HZR335" s="50" t="s">
        <v>611</v>
      </c>
      <c r="HZS335" s="50" t="s">
        <v>611</v>
      </c>
      <c r="HZT335" s="50" t="s">
        <v>611</v>
      </c>
      <c r="HZU335" s="50" t="s">
        <v>611</v>
      </c>
      <c r="HZV335" s="50" t="s">
        <v>611</v>
      </c>
      <c r="HZW335" s="50" t="s">
        <v>611</v>
      </c>
      <c r="HZX335" s="50" t="s">
        <v>611</v>
      </c>
      <c r="HZY335" s="50" t="s">
        <v>611</v>
      </c>
      <c r="HZZ335" s="50" t="s">
        <v>611</v>
      </c>
      <c r="IAA335" s="50" t="s">
        <v>611</v>
      </c>
      <c r="IAB335" s="50" t="s">
        <v>611</v>
      </c>
      <c r="IAC335" s="50" t="s">
        <v>611</v>
      </c>
      <c r="IAD335" s="50" t="s">
        <v>611</v>
      </c>
      <c r="IAE335" s="50" t="s">
        <v>611</v>
      </c>
      <c r="IAF335" s="50" t="s">
        <v>611</v>
      </c>
      <c r="IAG335" s="50" t="s">
        <v>611</v>
      </c>
      <c r="IAH335" s="50" t="s">
        <v>611</v>
      </c>
      <c r="IAI335" s="50" t="s">
        <v>611</v>
      </c>
      <c r="IAJ335" s="50" t="s">
        <v>611</v>
      </c>
      <c r="IAK335" s="50" t="s">
        <v>611</v>
      </c>
      <c r="IAL335" s="50" t="s">
        <v>611</v>
      </c>
      <c r="IAM335" s="50" t="s">
        <v>611</v>
      </c>
      <c r="IAN335" s="50" t="s">
        <v>611</v>
      </c>
      <c r="IAO335" s="50" t="s">
        <v>611</v>
      </c>
      <c r="IAP335" s="50" t="s">
        <v>611</v>
      </c>
      <c r="IAQ335" s="50" t="s">
        <v>611</v>
      </c>
      <c r="IAR335" s="50" t="s">
        <v>611</v>
      </c>
      <c r="IAS335" s="50" t="s">
        <v>611</v>
      </c>
      <c r="IAT335" s="50" t="s">
        <v>611</v>
      </c>
      <c r="IAU335" s="50" t="s">
        <v>611</v>
      </c>
      <c r="IAV335" s="50" t="s">
        <v>611</v>
      </c>
      <c r="IAW335" s="50" t="s">
        <v>611</v>
      </c>
      <c r="IAX335" s="50" t="s">
        <v>611</v>
      </c>
      <c r="IAY335" s="50" t="s">
        <v>611</v>
      </c>
      <c r="IAZ335" s="50" t="s">
        <v>611</v>
      </c>
      <c r="IBA335" s="50" t="s">
        <v>611</v>
      </c>
      <c r="IBB335" s="50" t="s">
        <v>611</v>
      </c>
      <c r="IBC335" s="50" t="s">
        <v>611</v>
      </c>
      <c r="IBD335" s="50" t="s">
        <v>611</v>
      </c>
      <c r="IBE335" s="50" t="s">
        <v>611</v>
      </c>
      <c r="IBF335" s="50" t="s">
        <v>611</v>
      </c>
      <c r="IBG335" s="50" t="s">
        <v>611</v>
      </c>
      <c r="IBH335" s="50" t="s">
        <v>611</v>
      </c>
      <c r="IBI335" s="50" t="s">
        <v>611</v>
      </c>
      <c r="IBJ335" s="50" t="s">
        <v>611</v>
      </c>
      <c r="IBK335" s="50" t="s">
        <v>611</v>
      </c>
      <c r="IBL335" s="50" t="s">
        <v>611</v>
      </c>
      <c r="IBM335" s="50" t="s">
        <v>611</v>
      </c>
      <c r="IBN335" s="50" t="s">
        <v>611</v>
      </c>
      <c r="IBO335" s="50" t="s">
        <v>611</v>
      </c>
      <c r="IBP335" s="50" t="s">
        <v>611</v>
      </c>
      <c r="IBQ335" s="50" t="s">
        <v>611</v>
      </c>
      <c r="IBR335" s="50" t="s">
        <v>611</v>
      </c>
      <c r="IBS335" s="50" t="s">
        <v>611</v>
      </c>
      <c r="IBT335" s="50" t="s">
        <v>611</v>
      </c>
      <c r="IBU335" s="50" t="s">
        <v>611</v>
      </c>
      <c r="IBV335" s="50" t="s">
        <v>611</v>
      </c>
      <c r="IBW335" s="50" t="s">
        <v>611</v>
      </c>
      <c r="IBX335" s="50" t="s">
        <v>611</v>
      </c>
      <c r="IBY335" s="50" t="s">
        <v>611</v>
      </c>
      <c r="IBZ335" s="50" t="s">
        <v>611</v>
      </c>
      <c r="ICA335" s="50" t="s">
        <v>611</v>
      </c>
      <c r="ICB335" s="50" t="s">
        <v>611</v>
      </c>
      <c r="ICC335" s="50" t="s">
        <v>611</v>
      </c>
      <c r="ICD335" s="50" t="s">
        <v>611</v>
      </c>
      <c r="ICE335" s="50" t="s">
        <v>611</v>
      </c>
      <c r="ICF335" s="50" t="s">
        <v>611</v>
      </c>
      <c r="ICG335" s="50" t="s">
        <v>611</v>
      </c>
      <c r="ICH335" s="50" t="s">
        <v>611</v>
      </c>
      <c r="ICI335" s="50" t="s">
        <v>611</v>
      </c>
      <c r="ICJ335" s="50" t="s">
        <v>611</v>
      </c>
      <c r="ICK335" s="50" t="s">
        <v>611</v>
      </c>
      <c r="ICL335" s="50" t="s">
        <v>611</v>
      </c>
      <c r="ICM335" s="50" t="s">
        <v>611</v>
      </c>
      <c r="ICN335" s="50" t="s">
        <v>611</v>
      </c>
      <c r="ICO335" s="50" t="s">
        <v>611</v>
      </c>
      <c r="ICP335" s="50" t="s">
        <v>611</v>
      </c>
      <c r="ICQ335" s="50" t="s">
        <v>611</v>
      </c>
      <c r="ICR335" s="50" t="s">
        <v>611</v>
      </c>
      <c r="ICS335" s="50" t="s">
        <v>611</v>
      </c>
      <c r="ICT335" s="50" t="s">
        <v>611</v>
      </c>
      <c r="ICU335" s="50" t="s">
        <v>611</v>
      </c>
      <c r="ICV335" s="50" t="s">
        <v>611</v>
      </c>
      <c r="ICW335" s="50" t="s">
        <v>611</v>
      </c>
      <c r="ICX335" s="50" t="s">
        <v>611</v>
      </c>
      <c r="ICY335" s="50" t="s">
        <v>611</v>
      </c>
      <c r="ICZ335" s="50" t="s">
        <v>611</v>
      </c>
      <c r="IDA335" s="50" t="s">
        <v>611</v>
      </c>
      <c r="IDB335" s="50" t="s">
        <v>611</v>
      </c>
      <c r="IDC335" s="50" t="s">
        <v>611</v>
      </c>
      <c r="IDD335" s="50" t="s">
        <v>611</v>
      </c>
      <c r="IDE335" s="50" t="s">
        <v>611</v>
      </c>
      <c r="IDF335" s="50" t="s">
        <v>611</v>
      </c>
      <c r="IDG335" s="50" t="s">
        <v>611</v>
      </c>
      <c r="IDH335" s="50" t="s">
        <v>611</v>
      </c>
      <c r="IDI335" s="50" t="s">
        <v>611</v>
      </c>
      <c r="IDJ335" s="50" t="s">
        <v>611</v>
      </c>
      <c r="IDK335" s="50" t="s">
        <v>611</v>
      </c>
      <c r="IDL335" s="50" t="s">
        <v>611</v>
      </c>
      <c r="IDM335" s="50" t="s">
        <v>611</v>
      </c>
      <c r="IDN335" s="50" t="s">
        <v>611</v>
      </c>
      <c r="IDO335" s="50" t="s">
        <v>611</v>
      </c>
      <c r="IDP335" s="50" t="s">
        <v>611</v>
      </c>
      <c r="IDQ335" s="50" t="s">
        <v>611</v>
      </c>
      <c r="IDR335" s="50" t="s">
        <v>611</v>
      </c>
      <c r="IDS335" s="50" t="s">
        <v>611</v>
      </c>
      <c r="IDT335" s="50" t="s">
        <v>611</v>
      </c>
      <c r="IDU335" s="50" t="s">
        <v>611</v>
      </c>
      <c r="IDV335" s="50" t="s">
        <v>611</v>
      </c>
      <c r="IDW335" s="50" t="s">
        <v>611</v>
      </c>
      <c r="IDX335" s="50" t="s">
        <v>611</v>
      </c>
      <c r="IDY335" s="50" t="s">
        <v>611</v>
      </c>
      <c r="IDZ335" s="50" t="s">
        <v>611</v>
      </c>
      <c r="IEA335" s="50" t="s">
        <v>611</v>
      </c>
      <c r="IEB335" s="50" t="s">
        <v>611</v>
      </c>
      <c r="IEC335" s="50" t="s">
        <v>611</v>
      </c>
      <c r="IED335" s="50" t="s">
        <v>611</v>
      </c>
      <c r="IEE335" s="50" t="s">
        <v>611</v>
      </c>
      <c r="IEF335" s="50" t="s">
        <v>611</v>
      </c>
      <c r="IEG335" s="50" t="s">
        <v>611</v>
      </c>
      <c r="IEH335" s="50" t="s">
        <v>611</v>
      </c>
      <c r="IEI335" s="50" t="s">
        <v>611</v>
      </c>
      <c r="IEJ335" s="50" t="s">
        <v>611</v>
      </c>
      <c r="IEK335" s="50" t="s">
        <v>611</v>
      </c>
      <c r="IEL335" s="50" t="s">
        <v>611</v>
      </c>
      <c r="IEM335" s="50" t="s">
        <v>611</v>
      </c>
      <c r="IEN335" s="50" t="s">
        <v>611</v>
      </c>
      <c r="IEO335" s="50" t="s">
        <v>611</v>
      </c>
      <c r="IEP335" s="50" t="s">
        <v>611</v>
      </c>
      <c r="IEQ335" s="50" t="s">
        <v>611</v>
      </c>
      <c r="IER335" s="50" t="s">
        <v>611</v>
      </c>
      <c r="IES335" s="50" t="s">
        <v>611</v>
      </c>
      <c r="IET335" s="50" t="s">
        <v>611</v>
      </c>
      <c r="IEU335" s="50" t="s">
        <v>611</v>
      </c>
      <c r="IEV335" s="50" t="s">
        <v>611</v>
      </c>
      <c r="IEW335" s="50" t="s">
        <v>611</v>
      </c>
      <c r="IEX335" s="50" t="s">
        <v>611</v>
      </c>
      <c r="IEY335" s="50" t="s">
        <v>611</v>
      </c>
      <c r="IEZ335" s="50" t="s">
        <v>611</v>
      </c>
      <c r="IFA335" s="50" t="s">
        <v>611</v>
      </c>
      <c r="IFB335" s="50" t="s">
        <v>611</v>
      </c>
      <c r="IFC335" s="50" t="s">
        <v>611</v>
      </c>
      <c r="IFD335" s="50" t="s">
        <v>611</v>
      </c>
      <c r="IFE335" s="50" t="s">
        <v>611</v>
      </c>
      <c r="IFF335" s="50" t="s">
        <v>611</v>
      </c>
      <c r="IFG335" s="50" t="s">
        <v>611</v>
      </c>
      <c r="IFH335" s="50" t="s">
        <v>611</v>
      </c>
      <c r="IFI335" s="50" t="s">
        <v>611</v>
      </c>
      <c r="IFJ335" s="50" t="s">
        <v>611</v>
      </c>
      <c r="IFK335" s="50" t="s">
        <v>611</v>
      </c>
      <c r="IFL335" s="50" t="s">
        <v>611</v>
      </c>
      <c r="IFM335" s="50" t="s">
        <v>611</v>
      </c>
      <c r="IFN335" s="50" t="s">
        <v>611</v>
      </c>
      <c r="IFO335" s="50" t="s">
        <v>611</v>
      </c>
      <c r="IFP335" s="50" t="s">
        <v>611</v>
      </c>
      <c r="IFQ335" s="50" t="s">
        <v>611</v>
      </c>
      <c r="IFR335" s="50" t="s">
        <v>611</v>
      </c>
      <c r="IFS335" s="50" t="s">
        <v>611</v>
      </c>
      <c r="IFT335" s="50" t="s">
        <v>611</v>
      </c>
      <c r="IFU335" s="50" t="s">
        <v>611</v>
      </c>
      <c r="IFV335" s="50" t="s">
        <v>611</v>
      </c>
      <c r="IFW335" s="50" t="s">
        <v>611</v>
      </c>
      <c r="IFX335" s="50" t="s">
        <v>611</v>
      </c>
      <c r="IFY335" s="50" t="s">
        <v>611</v>
      </c>
      <c r="IFZ335" s="50" t="s">
        <v>611</v>
      </c>
      <c r="IGA335" s="50" t="s">
        <v>611</v>
      </c>
      <c r="IGB335" s="50" t="s">
        <v>611</v>
      </c>
      <c r="IGC335" s="50" t="s">
        <v>611</v>
      </c>
      <c r="IGD335" s="50" t="s">
        <v>611</v>
      </c>
      <c r="IGE335" s="50" t="s">
        <v>611</v>
      </c>
      <c r="IGF335" s="50" t="s">
        <v>611</v>
      </c>
      <c r="IGG335" s="50" t="s">
        <v>611</v>
      </c>
      <c r="IGH335" s="50" t="s">
        <v>611</v>
      </c>
      <c r="IGI335" s="50" t="s">
        <v>611</v>
      </c>
      <c r="IGJ335" s="50" t="s">
        <v>611</v>
      </c>
      <c r="IGK335" s="50" t="s">
        <v>611</v>
      </c>
      <c r="IGL335" s="50" t="s">
        <v>611</v>
      </c>
      <c r="IGM335" s="50" t="s">
        <v>611</v>
      </c>
      <c r="IGN335" s="50" t="s">
        <v>611</v>
      </c>
      <c r="IGO335" s="50" t="s">
        <v>611</v>
      </c>
      <c r="IGP335" s="50" t="s">
        <v>611</v>
      </c>
      <c r="IGQ335" s="50" t="s">
        <v>611</v>
      </c>
      <c r="IGR335" s="50" t="s">
        <v>611</v>
      </c>
      <c r="IGS335" s="50" t="s">
        <v>611</v>
      </c>
      <c r="IGT335" s="50" t="s">
        <v>611</v>
      </c>
      <c r="IGU335" s="50" t="s">
        <v>611</v>
      </c>
      <c r="IGV335" s="50" t="s">
        <v>611</v>
      </c>
      <c r="IGW335" s="50" t="s">
        <v>611</v>
      </c>
      <c r="IGX335" s="50" t="s">
        <v>611</v>
      </c>
      <c r="IGY335" s="50" t="s">
        <v>611</v>
      </c>
      <c r="IGZ335" s="50" t="s">
        <v>611</v>
      </c>
      <c r="IHA335" s="50" t="s">
        <v>611</v>
      </c>
      <c r="IHB335" s="50" t="s">
        <v>611</v>
      </c>
      <c r="IHC335" s="50" t="s">
        <v>611</v>
      </c>
      <c r="IHD335" s="50" t="s">
        <v>611</v>
      </c>
      <c r="IHE335" s="50" t="s">
        <v>611</v>
      </c>
      <c r="IHF335" s="50" t="s">
        <v>611</v>
      </c>
      <c r="IHG335" s="50" t="s">
        <v>611</v>
      </c>
      <c r="IHH335" s="50" t="s">
        <v>611</v>
      </c>
      <c r="IHI335" s="50" t="s">
        <v>611</v>
      </c>
      <c r="IHJ335" s="50" t="s">
        <v>611</v>
      </c>
      <c r="IHK335" s="50" t="s">
        <v>611</v>
      </c>
      <c r="IHL335" s="50" t="s">
        <v>611</v>
      </c>
      <c r="IHM335" s="50" t="s">
        <v>611</v>
      </c>
      <c r="IHN335" s="50" t="s">
        <v>611</v>
      </c>
      <c r="IHO335" s="50" t="s">
        <v>611</v>
      </c>
      <c r="IHP335" s="50" t="s">
        <v>611</v>
      </c>
      <c r="IHQ335" s="50" t="s">
        <v>611</v>
      </c>
      <c r="IHR335" s="50" t="s">
        <v>611</v>
      </c>
      <c r="IHS335" s="50" t="s">
        <v>611</v>
      </c>
      <c r="IHT335" s="50" t="s">
        <v>611</v>
      </c>
      <c r="IHU335" s="50" t="s">
        <v>611</v>
      </c>
      <c r="IHV335" s="50" t="s">
        <v>611</v>
      </c>
      <c r="IHW335" s="50" t="s">
        <v>611</v>
      </c>
      <c r="IHX335" s="50" t="s">
        <v>611</v>
      </c>
      <c r="IHY335" s="50" t="s">
        <v>611</v>
      </c>
      <c r="IHZ335" s="50" t="s">
        <v>611</v>
      </c>
      <c r="IIA335" s="50" t="s">
        <v>611</v>
      </c>
      <c r="IIB335" s="50" t="s">
        <v>611</v>
      </c>
      <c r="IIC335" s="50" t="s">
        <v>611</v>
      </c>
      <c r="IID335" s="50" t="s">
        <v>611</v>
      </c>
      <c r="IIE335" s="50" t="s">
        <v>611</v>
      </c>
      <c r="IIF335" s="50" t="s">
        <v>611</v>
      </c>
      <c r="IIG335" s="50" t="s">
        <v>611</v>
      </c>
      <c r="IIH335" s="50" t="s">
        <v>611</v>
      </c>
      <c r="III335" s="50" t="s">
        <v>611</v>
      </c>
      <c r="IIJ335" s="50" t="s">
        <v>611</v>
      </c>
      <c r="IIK335" s="50" t="s">
        <v>611</v>
      </c>
      <c r="IIL335" s="50" t="s">
        <v>611</v>
      </c>
      <c r="IIM335" s="50" t="s">
        <v>611</v>
      </c>
      <c r="IIN335" s="50" t="s">
        <v>611</v>
      </c>
      <c r="IIO335" s="50" t="s">
        <v>611</v>
      </c>
      <c r="IIP335" s="50" t="s">
        <v>611</v>
      </c>
      <c r="IIQ335" s="50" t="s">
        <v>611</v>
      </c>
      <c r="IIR335" s="50" t="s">
        <v>611</v>
      </c>
      <c r="IIS335" s="50" t="s">
        <v>611</v>
      </c>
      <c r="IIT335" s="50" t="s">
        <v>611</v>
      </c>
      <c r="IIU335" s="50" t="s">
        <v>611</v>
      </c>
      <c r="IIV335" s="50" t="s">
        <v>611</v>
      </c>
      <c r="IIW335" s="50" t="s">
        <v>611</v>
      </c>
      <c r="IIX335" s="50" t="s">
        <v>611</v>
      </c>
      <c r="IIY335" s="50" t="s">
        <v>611</v>
      </c>
      <c r="IIZ335" s="50" t="s">
        <v>611</v>
      </c>
      <c r="IJA335" s="50" t="s">
        <v>611</v>
      </c>
      <c r="IJB335" s="50" t="s">
        <v>611</v>
      </c>
      <c r="IJC335" s="50" t="s">
        <v>611</v>
      </c>
      <c r="IJD335" s="50" t="s">
        <v>611</v>
      </c>
      <c r="IJE335" s="50" t="s">
        <v>611</v>
      </c>
      <c r="IJF335" s="50" t="s">
        <v>611</v>
      </c>
      <c r="IJG335" s="50" t="s">
        <v>611</v>
      </c>
      <c r="IJH335" s="50" t="s">
        <v>611</v>
      </c>
      <c r="IJI335" s="50" t="s">
        <v>611</v>
      </c>
      <c r="IJJ335" s="50" t="s">
        <v>611</v>
      </c>
      <c r="IJK335" s="50" t="s">
        <v>611</v>
      </c>
      <c r="IJL335" s="50" t="s">
        <v>611</v>
      </c>
      <c r="IJM335" s="50" t="s">
        <v>611</v>
      </c>
      <c r="IJN335" s="50" t="s">
        <v>611</v>
      </c>
      <c r="IJO335" s="50" t="s">
        <v>611</v>
      </c>
      <c r="IJP335" s="50" t="s">
        <v>611</v>
      </c>
      <c r="IJQ335" s="50" t="s">
        <v>611</v>
      </c>
      <c r="IJR335" s="50" t="s">
        <v>611</v>
      </c>
      <c r="IJS335" s="50" t="s">
        <v>611</v>
      </c>
      <c r="IJT335" s="50" t="s">
        <v>611</v>
      </c>
      <c r="IJU335" s="50" t="s">
        <v>611</v>
      </c>
      <c r="IJV335" s="50" t="s">
        <v>611</v>
      </c>
      <c r="IJW335" s="50" t="s">
        <v>611</v>
      </c>
      <c r="IJX335" s="50" t="s">
        <v>611</v>
      </c>
      <c r="IJY335" s="50" t="s">
        <v>611</v>
      </c>
      <c r="IJZ335" s="50" t="s">
        <v>611</v>
      </c>
      <c r="IKA335" s="50" t="s">
        <v>611</v>
      </c>
      <c r="IKB335" s="50" t="s">
        <v>611</v>
      </c>
      <c r="IKC335" s="50" t="s">
        <v>611</v>
      </c>
      <c r="IKD335" s="50" t="s">
        <v>611</v>
      </c>
      <c r="IKE335" s="50" t="s">
        <v>611</v>
      </c>
      <c r="IKF335" s="50" t="s">
        <v>611</v>
      </c>
      <c r="IKG335" s="50" t="s">
        <v>611</v>
      </c>
      <c r="IKH335" s="50" t="s">
        <v>611</v>
      </c>
      <c r="IKI335" s="50" t="s">
        <v>611</v>
      </c>
      <c r="IKJ335" s="50" t="s">
        <v>611</v>
      </c>
      <c r="IKK335" s="50" t="s">
        <v>611</v>
      </c>
      <c r="IKL335" s="50" t="s">
        <v>611</v>
      </c>
      <c r="IKM335" s="50" t="s">
        <v>611</v>
      </c>
      <c r="IKN335" s="50" t="s">
        <v>611</v>
      </c>
      <c r="IKO335" s="50" t="s">
        <v>611</v>
      </c>
      <c r="IKP335" s="50" t="s">
        <v>611</v>
      </c>
      <c r="IKQ335" s="50" t="s">
        <v>611</v>
      </c>
      <c r="IKR335" s="50" t="s">
        <v>611</v>
      </c>
      <c r="IKS335" s="50" t="s">
        <v>611</v>
      </c>
      <c r="IKT335" s="50" t="s">
        <v>611</v>
      </c>
      <c r="IKU335" s="50" t="s">
        <v>611</v>
      </c>
      <c r="IKV335" s="50" t="s">
        <v>611</v>
      </c>
      <c r="IKW335" s="50" t="s">
        <v>611</v>
      </c>
      <c r="IKX335" s="50" t="s">
        <v>611</v>
      </c>
      <c r="IKY335" s="50" t="s">
        <v>611</v>
      </c>
      <c r="IKZ335" s="50" t="s">
        <v>611</v>
      </c>
      <c r="ILA335" s="50" t="s">
        <v>611</v>
      </c>
      <c r="ILB335" s="50" t="s">
        <v>611</v>
      </c>
      <c r="ILC335" s="50" t="s">
        <v>611</v>
      </c>
      <c r="ILD335" s="50" t="s">
        <v>611</v>
      </c>
      <c r="ILE335" s="50" t="s">
        <v>611</v>
      </c>
      <c r="ILF335" s="50" t="s">
        <v>611</v>
      </c>
      <c r="ILG335" s="50" t="s">
        <v>611</v>
      </c>
      <c r="ILH335" s="50" t="s">
        <v>611</v>
      </c>
      <c r="ILI335" s="50" t="s">
        <v>611</v>
      </c>
      <c r="ILJ335" s="50" t="s">
        <v>611</v>
      </c>
      <c r="ILK335" s="50" t="s">
        <v>611</v>
      </c>
      <c r="ILL335" s="50" t="s">
        <v>611</v>
      </c>
      <c r="ILM335" s="50" t="s">
        <v>611</v>
      </c>
      <c r="ILN335" s="50" t="s">
        <v>611</v>
      </c>
      <c r="ILO335" s="50" t="s">
        <v>611</v>
      </c>
      <c r="ILP335" s="50" t="s">
        <v>611</v>
      </c>
      <c r="ILQ335" s="50" t="s">
        <v>611</v>
      </c>
      <c r="ILR335" s="50" t="s">
        <v>611</v>
      </c>
      <c r="ILS335" s="50" t="s">
        <v>611</v>
      </c>
      <c r="ILT335" s="50" t="s">
        <v>611</v>
      </c>
      <c r="ILU335" s="50" t="s">
        <v>611</v>
      </c>
      <c r="ILV335" s="50" t="s">
        <v>611</v>
      </c>
      <c r="ILW335" s="50" t="s">
        <v>611</v>
      </c>
      <c r="ILX335" s="50" t="s">
        <v>611</v>
      </c>
      <c r="ILY335" s="50" t="s">
        <v>611</v>
      </c>
      <c r="ILZ335" s="50" t="s">
        <v>611</v>
      </c>
      <c r="IMA335" s="50" t="s">
        <v>611</v>
      </c>
      <c r="IMB335" s="50" t="s">
        <v>611</v>
      </c>
      <c r="IMC335" s="50" t="s">
        <v>611</v>
      </c>
      <c r="IMD335" s="50" t="s">
        <v>611</v>
      </c>
      <c r="IME335" s="50" t="s">
        <v>611</v>
      </c>
      <c r="IMF335" s="50" t="s">
        <v>611</v>
      </c>
      <c r="IMG335" s="50" t="s">
        <v>611</v>
      </c>
      <c r="IMH335" s="50" t="s">
        <v>611</v>
      </c>
      <c r="IMI335" s="50" t="s">
        <v>611</v>
      </c>
      <c r="IMJ335" s="50" t="s">
        <v>611</v>
      </c>
      <c r="IMK335" s="50" t="s">
        <v>611</v>
      </c>
      <c r="IML335" s="50" t="s">
        <v>611</v>
      </c>
      <c r="IMM335" s="50" t="s">
        <v>611</v>
      </c>
      <c r="IMN335" s="50" t="s">
        <v>611</v>
      </c>
      <c r="IMO335" s="50" t="s">
        <v>611</v>
      </c>
      <c r="IMP335" s="50" t="s">
        <v>611</v>
      </c>
      <c r="IMQ335" s="50" t="s">
        <v>611</v>
      </c>
      <c r="IMR335" s="50" t="s">
        <v>611</v>
      </c>
      <c r="IMS335" s="50" t="s">
        <v>611</v>
      </c>
      <c r="IMT335" s="50" t="s">
        <v>611</v>
      </c>
      <c r="IMU335" s="50" t="s">
        <v>611</v>
      </c>
      <c r="IMV335" s="50" t="s">
        <v>611</v>
      </c>
      <c r="IMW335" s="50" t="s">
        <v>611</v>
      </c>
      <c r="IMX335" s="50" t="s">
        <v>611</v>
      </c>
      <c r="IMY335" s="50" t="s">
        <v>611</v>
      </c>
      <c r="IMZ335" s="50" t="s">
        <v>611</v>
      </c>
      <c r="INA335" s="50" t="s">
        <v>611</v>
      </c>
      <c r="INB335" s="50" t="s">
        <v>611</v>
      </c>
      <c r="INC335" s="50" t="s">
        <v>611</v>
      </c>
      <c r="IND335" s="50" t="s">
        <v>611</v>
      </c>
      <c r="INE335" s="50" t="s">
        <v>611</v>
      </c>
      <c r="INF335" s="50" t="s">
        <v>611</v>
      </c>
      <c r="ING335" s="50" t="s">
        <v>611</v>
      </c>
      <c r="INH335" s="50" t="s">
        <v>611</v>
      </c>
      <c r="INI335" s="50" t="s">
        <v>611</v>
      </c>
      <c r="INJ335" s="50" t="s">
        <v>611</v>
      </c>
      <c r="INK335" s="50" t="s">
        <v>611</v>
      </c>
      <c r="INL335" s="50" t="s">
        <v>611</v>
      </c>
      <c r="INM335" s="50" t="s">
        <v>611</v>
      </c>
      <c r="INN335" s="50" t="s">
        <v>611</v>
      </c>
      <c r="INO335" s="50" t="s">
        <v>611</v>
      </c>
      <c r="INP335" s="50" t="s">
        <v>611</v>
      </c>
      <c r="INQ335" s="50" t="s">
        <v>611</v>
      </c>
      <c r="INR335" s="50" t="s">
        <v>611</v>
      </c>
      <c r="INS335" s="50" t="s">
        <v>611</v>
      </c>
      <c r="INT335" s="50" t="s">
        <v>611</v>
      </c>
      <c r="INU335" s="50" t="s">
        <v>611</v>
      </c>
      <c r="INV335" s="50" t="s">
        <v>611</v>
      </c>
      <c r="INW335" s="50" t="s">
        <v>611</v>
      </c>
      <c r="INX335" s="50" t="s">
        <v>611</v>
      </c>
      <c r="INY335" s="50" t="s">
        <v>611</v>
      </c>
      <c r="INZ335" s="50" t="s">
        <v>611</v>
      </c>
      <c r="IOA335" s="50" t="s">
        <v>611</v>
      </c>
      <c r="IOB335" s="50" t="s">
        <v>611</v>
      </c>
      <c r="IOC335" s="50" t="s">
        <v>611</v>
      </c>
      <c r="IOD335" s="50" t="s">
        <v>611</v>
      </c>
      <c r="IOE335" s="50" t="s">
        <v>611</v>
      </c>
      <c r="IOF335" s="50" t="s">
        <v>611</v>
      </c>
      <c r="IOG335" s="50" t="s">
        <v>611</v>
      </c>
      <c r="IOH335" s="50" t="s">
        <v>611</v>
      </c>
      <c r="IOI335" s="50" t="s">
        <v>611</v>
      </c>
      <c r="IOJ335" s="50" t="s">
        <v>611</v>
      </c>
      <c r="IOK335" s="50" t="s">
        <v>611</v>
      </c>
      <c r="IOL335" s="50" t="s">
        <v>611</v>
      </c>
      <c r="IOM335" s="50" t="s">
        <v>611</v>
      </c>
      <c r="ION335" s="50" t="s">
        <v>611</v>
      </c>
      <c r="IOO335" s="50" t="s">
        <v>611</v>
      </c>
      <c r="IOP335" s="50" t="s">
        <v>611</v>
      </c>
      <c r="IOQ335" s="50" t="s">
        <v>611</v>
      </c>
      <c r="IOR335" s="50" t="s">
        <v>611</v>
      </c>
      <c r="IOS335" s="50" t="s">
        <v>611</v>
      </c>
      <c r="IOT335" s="50" t="s">
        <v>611</v>
      </c>
      <c r="IOU335" s="50" t="s">
        <v>611</v>
      </c>
      <c r="IOV335" s="50" t="s">
        <v>611</v>
      </c>
      <c r="IOW335" s="50" t="s">
        <v>611</v>
      </c>
      <c r="IOX335" s="50" t="s">
        <v>611</v>
      </c>
      <c r="IOY335" s="50" t="s">
        <v>611</v>
      </c>
      <c r="IOZ335" s="50" t="s">
        <v>611</v>
      </c>
      <c r="IPA335" s="50" t="s">
        <v>611</v>
      </c>
      <c r="IPB335" s="50" t="s">
        <v>611</v>
      </c>
      <c r="IPC335" s="50" t="s">
        <v>611</v>
      </c>
      <c r="IPD335" s="50" t="s">
        <v>611</v>
      </c>
      <c r="IPE335" s="50" t="s">
        <v>611</v>
      </c>
      <c r="IPF335" s="50" t="s">
        <v>611</v>
      </c>
      <c r="IPG335" s="50" t="s">
        <v>611</v>
      </c>
      <c r="IPH335" s="50" t="s">
        <v>611</v>
      </c>
      <c r="IPI335" s="50" t="s">
        <v>611</v>
      </c>
      <c r="IPJ335" s="50" t="s">
        <v>611</v>
      </c>
      <c r="IPK335" s="50" t="s">
        <v>611</v>
      </c>
      <c r="IPL335" s="50" t="s">
        <v>611</v>
      </c>
      <c r="IPM335" s="50" t="s">
        <v>611</v>
      </c>
      <c r="IPN335" s="50" t="s">
        <v>611</v>
      </c>
      <c r="IPO335" s="50" t="s">
        <v>611</v>
      </c>
      <c r="IPP335" s="50" t="s">
        <v>611</v>
      </c>
      <c r="IPQ335" s="50" t="s">
        <v>611</v>
      </c>
      <c r="IPR335" s="50" t="s">
        <v>611</v>
      </c>
      <c r="IPS335" s="50" t="s">
        <v>611</v>
      </c>
      <c r="IPT335" s="50" t="s">
        <v>611</v>
      </c>
      <c r="IPU335" s="50" t="s">
        <v>611</v>
      </c>
      <c r="IPV335" s="50" t="s">
        <v>611</v>
      </c>
      <c r="IPW335" s="50" t="s">
        <v>611</v>
      </c>
      <c r="IPX335" s="50" t="s">
        <v>611</v>
      </c>
      <c r="IPY335" s="50" t="s">
        <v>611</v>
      </c>
      <c r="IPZ335" s="50" t="s">
        <v>611</v>
      </c>
      <c r="IQA335" s="50" t="s">
        <v>611</v>
      </c>
      <c r="IQB335" s="50" t="s">
        <v>611</v>
      </c>
      <c r="IQC335" s="50" t="s">
        <v>611</v>
      </c>
      <c r="IQD335" s="50" t="s">
        <v>611</v>
      </c>
      <c r="IQE335" s="50" t="s">
        <v>611</v>
      </c>
      <c r="IQF335" s="50" t="s">
        <v>611</v>
      </c>
      <c r="IQG335" s="50" t="s">
        <v>611</v>
      </c>
      <c r="IQH335" s="50" t="s">
        <v>611</v>
      </c>
      <c r="IQI335" s="50" t="s">
        <v>611</v>
      </c>
      <c r="IQJ335" s="50" t="s">
        <v>611</v>
      </c>
      <c r="IQK335" s="50" t="s">
        <v>611</v>
      </c>
      <c r="IQL335" s="50" t="s">
        <v>611</v>
      </c>
      <c r="IQM335" s="50" t="s">
        <v>611</v>
      </c>
      <c r="IQN335" s="50" t="s">
        <v>611</v>
      </c>
      <c r="IQO335" s="50" t="s">
        <v>611</v>
      </c>
      <c r="IQP335" s="50" t="s">
        <v>611</v>
      </c>
      <c r="IQQ335" s="50" t="s">
        <v>611</v>
      </c>
      <c r="IQR335" s="50" t="s">
        <v>611</v>
      </c>
      <c r="IQS335" s="50" t="s">
        <v>611</v>
      </c>
      <c r="IQT335" s="50" t="s">
        <v>611</v>
      </c>
      <c r="IQU335" s="50" t="s">
        <v>611</v>
      </c>
      <c r="IQV335" s="50" t="s">
        <v>611</v>
      </c>
      <c r="IQW335" s="50" t="s">
        <v>611</v>
      </c>
      <c r="IQX335" s="50" t="s">
        <v>611</v>
      </c>
      <c r="IQY335" s="50" t="s">
        <v>611</v>
      </c>
      <c r="IQZ335" s="50" t="s">
        <v>611</v>
      </c>
      <c r="IRA335" s="50" t="s">
        <v>611</v>
      </c>
      <c r="IRB335" s="50" t="s">
        <v>611</v>
      </c>
      <c r="IRC335" s="50" t="s">
        <v>611</v>
      </c>
      <c r="IRD335" s="50" t="s">
        <v>611</v>
      </c>
      <c r="IRE335" s="50" t="s">
        <v>611</v>
      </c>
      <c r="IRF335" s="50" t="s">
        <v>611</v>
      </c>
      <c r="IRG335" s="50" t="s">
        <v>611</v>
      </c>
      <c r="IRH335" s="50" t="s">
        <v>611</v>
      </c>
      <c r="IRI335" s="50" t="s">
        <v>611</v>
      </c>
      <c r="IRJ335" s="50" t="s">
        <v>611</v>
      </c>
      <c r="IRK335" s="50" t="s">
        <v>611</v>
      </c>
      <c r="IRL335" s="50" t="s">
        <v>611</v>
      </c>
      <c r="IRM335" s="50" t="s">
        <v>611</v>
      </c>
      <c r="IRN335" s="50" t="s">
        <v>611</v>
      </c>
      <c r="IRO335" s="50" t="s">
        <v>611</v>
      </c>
      <c r="IRP335" s="50" t="s">
        <v>611</v>
      </c>
      <c r="IRQ335" s="50" t="s">
        <v>611</v>
      </c>
      <c r="IRR335" s="50" t="s">
        <v>611</v>
      </c>
      <c r="IRS335" s="50" t="s">
        <v>611</v>
      </c>
      <c r="IRT335" s="50" t="s">
        <v>611</v>
      </c>
      <c r="IRU335" s="50" t="s">
        <v>611</v>
      </c>
      <c r="IRV335" s="50" t="s">
        <v>611</v>
      </c>
      <c r="IRW335" s="50" t="s">
        <v>611</v>
      </c>
      <c r="IRX335" s="50" t="s">
        <v>611</v>
      </c>
      <c r="IRY335" s="50" t="s">
        <v>611</v>
      </c>
      <c r="IRZ335" s="50" t="s">
        <v>611</v>
      </c>
      <c r="ISA335" s="50" t="s">
        <v>611</v>
      </c>
      <c r="ISB335" s="50" t="s">
        <v>611</v>
      </c>
      <c r="ISC335" s="50" t="s">
        <v>611</v>
      </c>
      <c r="ISD335" s="50" t="s">
        <v>611</v>
      </c>
      <c r="ISE335" s="50" t="s">
        <v>611</v>
      </c>
      <c r="ISF335" s="50" t="s">
        <v>611</v>
      </c>
      <c r="ISG335" s="50" t="s">
        <v>611</v>
      </c>
      <c r="ISH335" s="50" t="s">
        <v>611</v>
      </c>
      <c r="ISI335" s="50" t="s">
        <v>611</v>
      </c>
      <c r="ISJ335" s="50" t="s">
        <v>611</v>
      </c>
      <c r="ISK335" s="50" t="s">
        <v>611</v>
      </c>
      <c r="ISL335" s="50" t="s">
        <v>611</v>
      </c>
      <c r="ISM335" s="50" t="s">
        <v>611</v>
      </c>
      <c r="ISN335" s="50" t="s">
        <v>611</v>
      </c>
      <c r="ISO335" s="50" t="s">
        <v>611</v>
      </c>
      <c r="ISP335" s="50" t="s">
        <v>611</v>
      </c>
      <c r="ISQ335" s="50" t="s">
        <v>611</v>
      </c>
      <c r="ISR335" s="50" t="s">
        <v>611</v>
      </c>
      <c r="ISS335" s="50" t="s">
        <v>611</v>
      </c>
      <c r="IST335" s="50" t="s">
        <v>611</v>
      </c>
      <c r="ISU335" s="50" t="s">
        <v>611</v>
      </c>
      <c r="ISV335" s="50" t="s">
        <v>611</v>
      </c>
      <c r="ISW335" s="50" t="s">
        <v>611</v>
      </c>
      <c r="ISX335" s="50" t="s">
        <v>611</v>
      </c>
      <c r="ISY335" s="50" t="s">
        <v>611</v>
      </c>
      <c r="ISZ335" s="50" t="s">
        <v>611</v>
      </c>
      <c r="ITA335" s="50" t="s">
        <v>611</v>
      </c>
      <c r="ITB335" s="50" t="s">
        <v>611</v>
      </c>
      <c r="ITC335" s="50" t="s">
        <v>611</v>
      </c>
      <c r="ITD335" s="50" t="s">
        <v>611</v>
      </c>
      <c r="ITE335" s="50" t="s">
        <v>611</v>
      </c>
      <c r="ITF335" s="50" t="s">
        <v>611</v>
      </c>
      <c r="ITG335" s="50" t="s">
        <v>611</v>
      </c>
      <c r="ITH335" s="50" t="s">
        <v>611</v>
      </c>
      <c r="ITI335" s="50" t="s">
        <v>611</v>
      </c>
      <c r="ITJ335" s="50" t="s">
        <v>611</v>
      </c>
      <c r="ITK335" s="50" t="s">
        <v>611</v>
      </c>
      <c r="ITL335" s="50" t="s">
        <v>611</v>
      </c>
      <c r="ITM335" s="50" t="s">
        <v>611</v>
      </c>
      <c r="ITN335" s="50" t="s">
        <v>611</v>
      </c>
      <c r="ITO335" s="50" t="s">
        <v>611</v>
      </c>
      <c r="ITP335" s="50" t="s">
        <v>611</v>
      </c>
      <c r="ITQ335" s="50" t="s">
        <v>611</v>
      </c>
      <c r="ITR335" s="50" t="s">
        <v>611</v>
      </c>
      <c r="ITS335" s="50" t="s">
        <v>611</v>
      </c>
      <c r="ITT335" s="50" t="s">
        <v>611</v>
      </c>
      <c r="ITU335" s="50" t="s">
        <v>611</v>
      </c>
      <c r="ITV335" s="50" t="s">
        <v>611</v>
      </c>
      <c r="ITW335" s="50" t="s">
        <v>611</v>
      </c>
      <c r="ITX335" s="50" t="s">
        <v>611</v>
      </c>
      <c r="ITY335" s="50" t="s">
        <v>611</v>
      </c>
      <c r="ITZ335" s="50" t="s">
        <v>611</v>
      </c>
      <c r="IUA335" s="50" t="s">
        <v>611</v>
      </c>
      <c r="IUB335" s="50" t="s">
        <v>611</v>
      </c>
      <c r="IUC335" s="50" t="s">
        <v>611</v>
      </c>
      <c r="IUD335" s="50" t="s">
        <v>611</v>
      </c>
      <c r="IUE335" s="50" t="s">
        <v>611</v>
      </c>
      <c r="IUF335" s="50" t="s">
        <v>611</v>
      </c>
      <c r="IUG335" s="50" t="s">
        <v>611</v>
      </c>
      <c r="IUH335" s="50" t="s">
        <v>611</v>
      </c>
      <c r="IUI335" s="50" t="s">
        <v>611</v>
      </c>
      <c r="IUJ335" s="50" t="s">
        <v>611</v>
      </c>
      <c r="IUK335" s="50" t="s">
        <v>611</v>
      </c>
      <c r="IUL335" s="50" t="s">
        <v>611</v>
      </c>
      <c r="IUM335" s="50" t="s">
        <v>611</v>
      </c>
      <c r="IUN335" s="50" t="s">
        <v>611</v>
      </c>
      <c r="IUO335" s="50" t="s">
        <v>611</v>
      </c>
      <c r="IUP335" s="50" t="s">
        <v>611</v>
      </c>
      <c r="IUQ335" s="50" t="s">
        <v>611</v>
      </c>
      <c r="IUR335" s="50" t="s">
        <v>611</v>
      </c>
      <c r="IUS335" s="50" t="s">
        <v>611</v>
      </c>
      <c r="IUT335" s="50" t="s">
        <v>611</v>
      </c>
      <c r="IUU335" s="50" t="s">
        <v>611</v>
      </c>
      <c r="IUV335" s="50" t="s">
        <v>611</v>
      </c>
      <c r="IUW335" s="50" t="s">
        <v>611</v>
      </c>
      <c r="IUX335" s="50" t="s">
        <v>611</v>
      </c>
      <c r="IUY335" s="50" t="s">
        <v>611</v>
      </c>
      <c r="IUZ335" s="50" t="s">
        <v>611</v>
      </c>
      <c r="IVA335" s="50" t="s">
        <v>611</v>
      </c>
      <c r="IVB335" s="50" t="s">
        <v>611</v>
      </c>
      <c r="IVC335" s="50" t="s">
        <v>611</v>
      </c>
      <c r="IVD335" s="50" t="s">
        <v>611</v>
      </c>
      <c r="IVE335" s="50" t="s">
        <v>611</v>
      </c>
      <c r="IVF335" s="50" t="s">
        <v>611</v>
      </c>
      <c r="IVG335" s="50" t="s">
        <v>611</v>
      </c>
      <c r="IVH335" s="50" t="s">
        <v>611</v>
      </c>
      <c r="IVI335" s="50" t="s">
        <v>611</v>
      </c>
      <c r="IVJ335" s="50" t="s">
        <v>611</v>
      </c>
      <c r="IVK335" s="50" t="s">
        <v>611</v>
      </c>
      <c r="IVL335" s="50" t="s">
        <v>611</v>
      </c>
      <c r="IVM335" s="50" t="s">
        <v>611</v>
      </c>
      <c r="IVN335" s="50" t="s">
        <v>611</v>
      </c>
      <c r="IVO335" s="50" t="s">
        <v>611</v>
      </c>
      <c r="IVP335" s="50" t="s">
        <v>611</v>
      </c>
      <c r="IVQ335" s="50" t="s">
        <v>611</v>
      </c>
      <c r="IVR335" s="50" t="s">
        <v>611</v>
      </c>
      <c r="IVS335" s="50" t="s">
        <v>611</v>
      </c>
      <c r="IVT335" s="50" t="s">
        <v>611</v>
      </c>
      <c r="IVU335" s="50" t="s">
        <v>611</v>
      </c>
      <c r="IVV335" s="50" t="s">
        <v>611</v>
      </c>
      <c r="IVW335" s="50" t="s">
        <v>611</v>
      </c>
      <c r="IVX335" s="50" t="s">
        <v>611</v>
      </c>
      <c r="IVY335" s="50" t="s">
        <v>611</v>
      </c>
      <c r="IVZ335" s="50" t="s">
        <v>611</v>
      </c>
      <c r="IWA335" s="50" t="s">
        <v>611</v>
      </c>
      <c r="IWB335" s="50" t="s">
        <v>611</v>
      </c>
      <c r="IWC335" s="50" t="s">
        <v>611</v>
      </c>
      <c r="IWD335" s="50" t="s">
        <v>611</v>
      </c>
      <c r="IWE335" s="50" t="s">
        <v>611</v>
      </c>
      <c r="IWF335" s="50" t="s">
        <v>611</v>
      </c>
      <c r="IWG335" s="50" t="s">
        <v>611</v>
      </c>
      <c r="IWH335" s="50" t="s">
        <v>611</v>
      </c>
      <c r="IWI335" s="50" t="s">
        <v>611</v>
      </c>
      <c r="IWJ335" s="50" t="s">
        <v>611</v>
      </c>
      <c r="IWK335" s="50" t="s">
        <v>611</v>
      </c>
      <c r="IWL335" s="50" t="s">
        <v>611</v>
      </c>
      <c r="IWM335" s="50" t="s">
        <v>611</v>
      </c>
      <c r="IWN335" s="50" t="s">
        <v>611</v>
      </c>
      <c r="IWO335" s="50" t="s">
        <v>611</v>
      </c>
      <c r="IWP335" s="50" t="s">
        <v>611</v>
      </c>
      <c r="IWQ335" s="50" t="s">
        <v>611</v>
      </c>
      <c r="IWR335" s="50" t="s">
        <v>611</v>
      </c>
      <c r="IWS335" s="50" t="s">
        <v>611</v>
      </c>
      <c r="IWT335" s="50" t="s">
        <v>611</v>
      </c>
      <c r="IWU335" s="50" t="s">
        <v>611</v>
      </c>
      <c r="IWV335" s="50" t="s">
        <v>611</v>
      </c>
      <c r="IWW335" s="50" t="s">
        <v>611</v>
      </c>
      <c r="IWX335" s="50" t="s">
        <v>611</v>
      </c>
      <c r="IWY335" s="50" t="s">
        <v>611</v>
      </c>
      <c r="IWZ335" s="50" t="s">
        <v>611</v>
      </c>
      <c r="IXA335" s="50" t="s">
        <v>611</v>
      </c>
      <c r="IXB335" s="50" t="s">
        <v>611</v>
      </c>
      <c r="IXC335" s="50" t="s">
        <v>611</v>
      </c>
      <c r="IXD335" s="50" t="s">
        <v>611</v>
      </c>
      <c r="IXE335" s="50" t="s">
        <v>611</v>
      </c>
      <c r="IXF335" s="50" t="s">
        <v>611</v>
      </c>
      <c r="IXG335" s="50" t="s">
        <v>611</v>
      </c>
      <c r="IXH335" s="50" t="s">
        <v>611</v>
      </c>
      <c r="IXI335" s="50" t="s">
        <v>611</v>
      </c>
      <c r="IXJ335" s="50" t="s">
        <v>611</v>
      </c>
      <c r="IXK335" s="50" t="s">
        <v>611</v>
      </c>
      <c r="IXL335" s="50" t="s">
        <v>611</v>
      </c>
      <c r="IXM335" s="50" t="s">
        <v>611</v>
      </c>
      <c r="IXN335" s="50" t="s">
        <v>611</v>
      </c>
      <c r="IXO335" s="50" t="s">
        <v>611</v>
      </c>
      <c r="IXP335" s="50" t="s">
        <v>611</v>
      </c>
      <c r="IXQ335" s="50" t="s">
        <v>611</v>
      </c>
      <c r="IXR335" s="50" t="s">
        <v>611</v>
      </c>
      <c r="IXS335" s="50" t="s">
        <v>611</v>
      </c>
      <c r="IXT335" s="50" t="s">
        <v>611</v>
      </c>
      <c r="IXU335" s="50" t="s">
        <v>611</v>
      </c>
      <c r="IXV335" s="50" t="s">
        <v>611</v>
      </c>
      <c r="IXW335" s="50" t="s">
        <v>611</v>
      </c>
      <c r="IXX335" s="50" t="s">
        <v>611</v>
      </c>
      <c r="IXY335" s="50" t="s">
        <v>611</v>
      </c>
      <c r="IXZ335" s="50" t="s">
        <v>611</v>
      </c>
      <c r="IYA335" s="50" t="s">
        <v>611</v>
      </c>
      <c r="IYB335" s="50" t="s">
        <v>611</v>
      </c>
      <c r="IYC335" s="50" t="s">
        <v>611</v>
      </c>
      <c r="IYD335" s="50" t="s">
        <v>611</v>
      </c>
      <c r="IYE335" s="50" t="s">
        <v>611</v>
      </c>
      <c r="IYF335" s="50" t="s">
        <v>611</v>
      </c>
      <c r="IYG335" s="50" t="s">
        <v>611</v>
      </c>
      <c r="IYH335" s="50" t="s">
        <v>611</v>
      </c>
      <c r="IYI335" s="50" t="s">
        <v>611</v>
      </c>
      <c r="IYJ335" s="50" t="s">
        <v>611</v>
      </c>
      <c r="IYK335" s="50" t="s">
        <v>611</v>
      </c>
      <c r="IYL335" s="50" t="s">
        <v>611</v>
      </c>
      <c r="IYM335" s="50" t="s">
        <v>611</v>
      </c>
      <c r="IYN335" s="50" t="s">
        <v>611</v>
      </c>
      <c r="IYO335" s="50" t="s">
        <v>611</v>
      </c>
      <c r="IYP335" s="50" t="s">
        <v>611</v>
      </c>
      <c r="IYQ335" s="50" t="s">
        <v>611</v>
      </c>
      <c r="IYR335" s="50" t="s">
        <v>611</v>
      </c>
      <c r="IYS335" s="50" t="s">
        <v>611</v>
      </c>
      <c r="IYT335" s="50" t="s">
        <v>611</v>
      </c>
      <c r="IYU335" s="50" t="s">
        <v>611</v>
      </c>
      <c r="IYV335" s="50" t="s">
        <v>611</v>
      </c>
      <c r="IYW335" s="50" t="s">
        <v>611</v>
      </c>
      <c r="IYX335" s="50" t="s">
        <v>611</v>
      </c>
      <c r="IYY335" s="50" t="s">
        <v>611</v>
      </c>
      <c r="IYZ335" s="50" t="s">
        <v>611</v>
      </c>
      <c r="IZA335" s="50" t="s">
        <v>611</v>
      </c>
      <c r="IZB335" s="50" t="s">
        <v>611</v>
      </c>
      <c r="IZC335" s="50" t="s">
        <v>611</v>
      </c>
      <c r="IZD335" s="50" t="s">
        <v>611</v>
      </c>
      <c r="IZE335" s="50" t="s">
        <v>611</v>
      </c>
      <c r="IZF335" s="50" t="s">
        <v>611</v>
      </c>
      <c r="IZG335" s="50" t="s">
        <v>611</v>
      </c>
      <c r="IZH335" s="50" t="s">
        <v>611</v>
      </c>
      <c r="IZI335" s="50" t="s">
        <v>611</v>
      </c>
      <c r="IZJ335" s="50" t="s">
        <v>611</v>
      </c>
      <c r="IZK335" s="50" t="s">
        <v>611</v>
      </c>
      <c r="IZL335" s="50" t="s">
        <v>611</v>
      </c>
      <c r="IZM335" s="50" t="s">
        <v>611</v>
      </c>
      <c r="IZN335" s="50" t="s">
        <v>611</v>
      </c>
      <c r="IZO335" s="50" t="s">
        <v>611</v>
      </c>
      <c r="IZP335" s="50" t="s">
        <v>611</v>
      </c>
      <c r="IZQ335" s="50" t="s">
        <v>611</v>
      </c>
      <c r="IZR335" s="50" t="s">
        <v>611</v>
      </c>
      <c r="IZS335" s="50" t="s">
        <v>611</v>
      </c>
      <c r="IZT335" s="50" t="s">
        <v>611</v>
      </c>
      <c r="IZU335" s="50" t="s">
        <v>611</v>
      </c>
      <c r="IZV335" s="50" t="s">
        <v>611</v>
      </c>
      <c r="IZW335" s="50" t="s">
        <v>611</v>
      </c>
      <c r="IZX335" s="50" t="s">
        <v>611</v>
      </c>
      <c r="IZY335" s="50" t="s">
        <v>611</v>
      </c>
      <c r="IZZ335" s="50" t="s">
        <v>611</v>
      </c>
      <c r="JAA335" s="50" t="s">
        <v>611</v>
      </c>
      <c r="JAB335" s="50" t="s">
        <v>611</v>
      </c>
      <c r="JAC335" s="50" t="s">
        <v>611</v>
      </c>
      <c r="JAD335" s="50" t="s">
        <v>611</v>
      </c>
      <c r="JAE335" s="50" t="s">
        <v>611</v>
      </c>
      <c r="JAF335" s="50" t="s">
        <v>611</v>
      </c>
      <c r="JAG335" s="50" t="s">
        <v>611</v>
      </c>
      <c r="JAH335" s="50" t="s">
        <v>611</v>
      </c>
      <c r="JAI335" s="50" t="s">
        <v>611</v>
      </c>
      <c r="JAJ335" s="50" t="s">
        <v>611</v>
      </c>
      <c r="JAK335" s="50" t="s">
        <v>611</v>
      </c>
      <c r="JAL335" s="50" t="s">
        <v>611</v>
      </c>
      <c r="JAM335" s="50" t="s">
        <v>611</v>
      </c>
      <c r="JAN335" s="50" t="s">
        <v>611</v>
      </c>
      <c r="JAO335" s="50" t="s">
        <v>611</v>
      </c>
      <c r="JAP335" s="50" t="s">
        <v>611</v>
      </c>
      <c r="JAQ335" s="50" t="s">
        <v>611</v>
      </c>
      <c r="JAR335" s="50" t="s">
        <v>611</v>
      </c>
      <c r="JAS335" s="50" t="s">
        <v>611</v>
      </c>
      <c r="JAT335" s="50" t="s">
        <v>611</v>
      </c>
      <c r="JAU335" s="50" t="s">
        <v>611</v>
      </c>
      <c r="JAV335" s="50" t="s">
        <v>611</v>
      </c>
      <c r="JAW335" s="50" t="s">
        <v>611</v>
      </c>
      <c r="JAX335" s="50" t="s">
        <v>611</v>
      </c>
      <c r="JAY335" s="50" t="s">
        <v>611</v>
      </c>
      <c r="JAZ335" s="50" t="s">
        <v>611</v>
      </c>
      <c r="JBA335" s="50" t="s">
        <v>611</v>
      </c>
      <c r="JBB335" s="50" t="s">
        <v>611</v>
      </c>
      <c r="JBC335" s="50" t="s">
        <v>611</v>
      </c>
      <c r="JBD335" s="50" t="s">
        <v>611</v>
      </c>
      <c r="JBE335" s="50" t="s">
        <v>611</v>
      </c>
      <c r="JBF335" s="50" t="s">
        <v>611</v>
      </c>
      <c r="JBG335" s="50" t="s">
        <v>611</v>
      </c>
      <c r="JBH335" s="50" t="s">
        <v>611</v>
      </c>
      <c r="JBI335" s="50" t="s">
        <v>611</v>
      </c>
      <c r="JBJ335" s="50" t="s">
        <v>611</v>
      </c>
      <c r="JBK335" s="50" t="s">
        <v>611</v>
      </c>
      <c r="JBL335" s="50" t="s">
        <v>611</v>
      </c>
      <c r="JBM335" s="50" t="s">
        <v>611</v>
      </c>
      <c r="JBN335" s="50" t="s">
        <v>611</v>
      </c>
      <c r="JBO335" s="50" t="s">
        <v>611</v>
      </c>
      <c r="JBP335" s="50" t="s">
        <v>611</v>
      </c>
      <c r="JBQ335" s="50" t="s">
        <v>611</v>
      </c>
      <c r="JBR335" s="50" t="s">
        <v>611</v>
      </c>
      <c r="JBS335" s="50" t="s">
        <v>611</v>
      </c>
      <c r="JBT335" s="50" t="s">
        <v>611</v>
      </c>
      <c r="JBU335" s="50" t="s">
        <v>611</v>
      </c>
      <c r="JBV335" s="50" t="s">
        <v>611</v>
      </c>
      <c r="JBW335" s="50" t="s">
        <v>611</v>
      </c>
      <c r="JBX335" s="50" t="s">
        <v>611</v>
      </c>
      <c r="JBY335" s="50" t="s">
        <v>611</v>
      </c>
      <c r="JBZ335" s="50" t="s">
        <v>611</v>
      </c>
      <c r="JCA335" s="50" t="s">
        <v>611</v>
      </c>
      <c r="JCB335" s="50" t="s">
        <v>611</v>
      </c>
      <c r="JCC335" s="50" t="s">
        <v>611</v>
      </c>
      <c r="JCD335" s="50" t="s">
        <v>611</v>
      </c>
      <c r="JCE335" s="50" t="s">
        <v>611</v>
      </c>
      <c r="JCF335" s="50" t="s">
        <v>611</v>
      </c>
      <c r="JCG335" s="50" t="s">
        <v>611</v>
      </c>
      <c r="JCH335" s="50" t="s">
        <v>611</v>
      </c>
      <c r="JCI335" s="50" t="s">
        <v>611</v>
      </c>
      <c r="JCJ335" s="50" t="s">
        <v>611</v>
      </c>
      <c r="JCK335" s="50" t="s">
        <v>611</v>
      </c>
      <c r="JCL335" s="50" t="s">
        <v>611</v>
      </c>
      <c r="JCM335" s="50" t="s">
        <v>611</v>
      </c>
      <c r="JCN335" s="50" t="s">
        <v>611</v>
      </c>
      <c r="JCO335" s="50" t="s">
        <v>611</v>
      </c>
      <c r="JCP335" s="50" t="s">
        <v>611</v>
      </c>
      <c r="JCQ335" s="50" t="s">
        <v>611</v>
      </c>
      <c r="JCR335" s="50" t="s">
        <v>611</v>
      </c>
      <c r="JCS335" s="50" t="s">
        <v>611</v>
      </c>
      <c r="JCT335" s="50" t="s">
        <v>611</v>
      </c>
      <c r="JCU335" s="50" t="s">
        <v>611</v>
      </c>
      <c r="JCV335" s="50" t="s">
        <v>611</v>
      </c>
      <c r="JCW335" s="50" t="s">
        <v>611</v>
      </c>
      <c r="JCX335" s="50" t="s">
        <v>611</v>
      </c>
      <c r="JCY335" s="50" t="s">
        <v>611</v>
      </c>
      <c r="JCZ335" s="50" t="s">
        <v>611</v>
      </c>
      <c r="JDA335" s="50" t="s">
        <v>611</v>
      </c>
      <c r="JDB335" s="50" t="s">
        <v>611</v>
      </c>
      <c r="JDC335" s="50" t="s">
        <v>611</v>
      </c>
      <c r="JDD335" s="50" t="s">
        <v>611</v>
      </c>
      <c r="JDE335" s="50" t="s">
        <v>611</v>
      </c>
      <c r="JDF335" s="50" t="s">
        <v>611</v>
      </c>
      <c r="JDG335" s="50" t="s">
        <v>611</v>
      </c>
      <c r="JDH335" s="50" t="s">
        <v>611</v>
      </c>
      <c r="JDI335" s="50" t="s">
        <v>611</v>
      </c>
      <c r="JDJ335" s="50" t="s">
        <v>611</v>
      </c>
      <c r="JDK335" s="50" t="s">
        <v>611</v>
      </c>
      <c r="JDL335" s="50" t="s">
        <v>611</v>
      </c>
      <c r="JDM335" s="50" t="s">
        <v>611</v>
      </c>
      <c r="JDN335" s="50" t="s">
        <v>611</v>
      </c>
      <c r="JDO335" s="50" t="s">
        <v>611</v>
      </c>
      <c r="JDP335" s="50" t="s">
        <v>611</v>
      </c>
      <c r="JDQ335" s="50" t="s">
        <v>611</v>
      </c>
      <c r="JDR335" s="50" t="s">
        <v>611</v>
      </c>
      <c r="JDS335" s="50" t="s">
        <v>611</v>
      </c>
      <c r="JDT335" s="50" t="s">
        <v>611</v>
      </c>
      <c r="JDU335" s="50" t="s">
        <v>611</v>
      </c>
      <c r="JDV335" s="50" t="s">
        <v>611</v>
      </c>
      <c r="JDW335" s="50" t="s">
        <v>611</v>
      </c>
      <c r="JDX335" s="50" t="s">
        <v>611</v>
      </c>
      <c r="JDY335" s="50" t="s">
        <v>611</v>
      </c>
      <c r="JDZ335" s="50" t="s">
        <v>611</v>
      </c>
      <c r="JEA335" s="50" t="s">
        <v>611</v>
      </c>
      <c r="JEB335" s="50" t="s">
        <v>611</v>
      </c>
      <c r="JEC335" s="50" t="s">
        <v>611</v>
      </c>
      <c r="JED335" s="50" t="s">
        <v>611</v>
      </c>
      <c r="JEE335" s="50" t="s">
        <v>611</v>
      </c>
      <c r="JEF335" s="50" t="s">
        <v>611</v>
      </c>
      <c r="JEG335" s="50" t="s">
        <v>611</v>
      </c>
      <c r="JEH335" s="50" t="s">
        <v>611</v>
      </c>
      <c r="JEI335" s="50" t="s">
        <v>611</v>
      </c>
      <c r="JEJ335" s="50" t="s">
        <v>611</v>
      </c>
      <c r="JEK335" s="50" t="s">
        <v>611</v>
      </c>
      <c r="JEL335" s="50" t="s">
        <v>611</v>
      </c>
      <c r="JEM335" s="50" t="s">
        <v>611</v>
      </c>
      <c r="JEN335" s="50" t="s">
        <v>611</v>
      </c>
      <c r="JEO335" s="50" t="s">
        <v>611</v>
      </c>
      <c r="JEP335" s="50" t="s">
        <v>611</v>
      </c>
      <c r="JEQ335" s="50" t="s">
        <v>611</v>
      </c>
      <c r="JER335" s="50" t="s">
        <v>611</v>
      </c>
      <c r="JES335" s="50" t="s">
        <v>611</v>
      </c>
      <c r="JET335" s="50" t="s">
        <v>611</v>
      </c>
      <c r="JEU335" s="50" t="s">
        <v>611</v>
      </c>
      <c r="JEV335" s="50" t="s">
        <v>611</v>
      </c>
      <c r="JEW335" s="50" t="s">
        <v>611</v>
      </c>
      <c r="JEX335" s="50" t="s">
        <v>611</v>
      </c>
      <c r="JEY335" s="50" t="s">
        <v>611</v>
      </c>
      <c r="JEZ335" s="50" t="s">
        <v>611</v>
      </c>
      <c r="JFA335" s="50" t="s">
        <v>611</v>
      </c>
      <c r="JFB335" s="50" t="s">
        <v>611</v>
      </c>
      <c r="JFC335" s="50" t="s">
        <v>611</v>
      </c>
      <c r="JFD335" s="50" t="s">
        <v>611</v>
      </c>
      <c r="JFE335" s="50" t="s">
        <v>611</v>
      </c>
      <c r="JFF335" s="50" t="s">
        <v>611</v>
      </c>
      <c r="JFG335" s="50" t="s">
        <v>611</v>
      </c>
      <c r="JFH335" s="50" t="s">
        <v>611</v>
      </c>
      <c r="JFI335" s="50" t="s">
        <v>611</v>
      </c>
      <c r="JFJ335" s="50" t="s">
        <v>611</v>
      </c>
      <c r="JFK335" s="50" t="s">
        <v>611</v>
      </c>
      <c r="JFL335" s="50" t="s">
        <v>611</v>
      </c>
      <c r="JFM335" s="50" t="s">
        <v>611</v>
      </c>
      <c r="JFN335" s="50" t="s">
        <v>611</v>
      </c>
      <c r="JFO335" s="50" t="s">
        <v>611</v>
      </c>
      <c r="JFP335" s="50" t="s">
        <v>611</v>
      </c>
      <c r="JFQ335" s="50" t="s">
        <v>611</v>
      </c>
      <c r="JFR335" s="50" t="s">
        <v>611</v>
      </c>
      <c r="JFS335" s="50" t="s">
        <v>611</v>
      </c>
      <c r="JFT335" s="50" t="s">
        <v>611</v>
      </c>
      <c r="JFU335" s="50" t="s">
        <v>611</v>
      </c>
      <c r="JFV335" s="50" t="s">
        <v>611</v>
      </c>
      <c r="JFW335" s="50" t="s">
        <v>611</v>
      </c>
      <c r="JFX335" s="50" t="s">
        <v>611</v>
      </c>
      <c r="JFY335" s="50" t="s">
        <v>611</v>
      </c>
      <c r="JFZ335" s="50" t="s">
        <v>611</v>
      </c>
      <c r="JGA335" s="50" t="s">
        <v>611</v>
      </c>
      <c r="JGB335" s="50" t="s">
        <v>611</v>
      </c>
      <c r="JGC335" s="50" t="s">
        <v>611</v>
      </c>
      <c r="JGD335" s="50" t="s">
        <v>611</v>
      </c>
      <c r="JGE335" s="50" t="s">
        <v>611</v>
      </c>
      <c r="JGF335" s="50" t="s">
        <v>611</v>
      </c>
      <c r="JGG335" s="50" t="s">
        <v>611</v>
      </c>
      <c r="JGH335" s="50" t="s">
        <v>611</v>
      </c>
      <c r="JGI335" s="50" t="s">
        <v>611</v>
      </c>
      <c r="JGJ335" s="50" t="s">
        <v>611</v>
      </c>
      <c r="JGK335" s="50" t="s">
        <v>611</v>
      </c>
      <c r="JGL335" s="50" t="s">
        <v>611</v>
      </c>
      <c r="JGM335" s="50" t="s">
        <v>611</v>
      </c>
      <c r="JGN335" s="50" t="s">
        <v>611</v>
      </c>
      <c r="JGO335" s="50" t="s">
        <v>611</v>
      </c>
      <c r="JGP335" s="50" t="s">
        <v>611</v>
      </c>
      <c r="JGQ335" s="50" t="s">
        <v>611</v>
      </c>
      <c r="JGR335" s="50" t="s">
        <v>611</v>
      </c>
      <c r="JGS335" s="50" t="s">
        <v>611</v>
      </c>
      <c r="JGT335" s="50" t="s">
        <v>611</v>
      </c>
      <c r="JGU335" s="50" t="s">
        <v>611</v>
      </c>
      <c r="JGV335" s="50" t="s">
        <v>611</v>
      </c>
      <c r="JGW335" s="50" t="s">
        <v>611</v>
      </c>
      <c r="JGX335" s="50" t="s">
        <v>611</v>
      </c>
      <c r="JGY335" s="50" t="s">
        <v>611</v>
      </c>
      <c r="JGZ335" s="50" t="s">
        <v>611</v>
      </c>
      <c r="JHA335" s="50" t="s">
        <v>611</v>
      </c>
      <c r="JHB335" s="50" t="s">
        <v>611</v>
      </c>
      <c r="JHC335" s="50" t="s">
        <v>611</v>
      </c>
      <c r="JHD335" s="50" t="s">
        <v>611</v>
      </c>
      <c r="JHE335" s="50" t="s">
        <v>611</v>
      </c>
      <c r="JHF335" s="50" t="s">
        <v>611</v>
      </c>
      <c r="JHG335" s="50" t="s">
        <v>611</v>
      </c>
      <c r="JHH335" s="50" t="s">
        <v>611</v>
      </c>
      <c r="JHI335" s="50" t="s">
        <v>611</v>
      </c>
      <c r="JHJ335" s="50" t="s">
        <v>611</v>
      </c>
      <c r="JHK335" s="50" t="s">
        <v>611</v>
      </c>
      <c r="JHL335" s="50" t="s">
        <v>611</v>
      </c>
      <c r="JHM335" s="50" t="s">
        <v>611</v>
      </c>
      <c r="JHN335" s="50" t="s">
        <v>611</v>
      </c>
      <c r="JHO335" s="50" t="s">
        <v>611</v>
      </c>
      <c r="JHP335" s="50" t="s">
        <v>611</v>
      </c>
      <c r="JHQ335" s="50" t="s">
        <v>611</v>
      </c>
      <c r="JHR335" s="50" t="s">
        <v>611</v>
      </c>
      <c r="JHS335" s="50" t="s">
        <v>611</v>
      </c>
      <c r="JHT335" s="50" t="s">
        <v>611</v>
      </c>
      <c r="JHU335" s="50" t="s">
        <v>611</v>
      </c>
      <c r="JHV335" s="50" t="s">
        <v>611</v>
      </c>
      <c r="JHW335" s="50" t="s">
        <v>611</v>
      </c>
      <c r="JHX335" s="50" t="s">
        <v>611</v>
      </c>
      <c r="JHY335" s="50" t="s">
        <v>611</v>
      </c>
      <c r="JHZ335" s="50" t="s">
        <v>611</v>
      </c>
      <c r="JIA335" s="50" t="s">
        <v>611</v>
      </c>
      <c r="JIB335" s="50" t="s">
        <v>611</v>
      </c>
      <c r="JIC335" s="50" t="s">
        <v>611</v>
      </c>
      <c r="JID335" s="50" t="s">
        <v>611</v>
      </c>
      <c r="JIE335" s="50" t="s">
        <v>611</v>
      </c>
      <c r="JIF335" s="50" t="s">
        <v>611</v>
      </c>
      <c r="JIG335" s="50" t="s">
        <v>611</v>
      </c>
      <c r="JIH335" s="50" t="s">
        <v>611</v>
      </c>
      <c r="JII335" s="50" t="s">
        <v>611</v>
      </c>
      <c r="JIJ335" s="50" t="s">
        <v>611</v>
      </c>
      <c r="JIK335" s="50" t="s">
        <v>611</v>
      </c>
      <c r="JIL335" s="50" t="s">
        <v>611</v>
      </c>
      <c r="JIM335" s="50" t="s">
        <v>611</v>
      </c>
      <c r="JIN335" s="50" t="s">
        <v>611</v>
      </c>
      <c r="JIO335" s="50" t="s">
        <v>611</v>
      </c>
      <c r="JIP335" s="50" t="s">
        <v>611</v>
      </c>
      <c r="JIQ335" s="50" t="s">
        <v>611</v>
      </c>
      <c r="JIR335" s="50" t="s">
        <v>611</v>
      </c>
      <c r="JIS335" s="50" t="s">
        <v>611</v>
      </c>
      <c r="JIT335" s="50" t="s">
        <v>611</v>
      </c>
      <c r="JIU335" s="50" t="s">
        <v>611</v>
      </c>
      <c r="JIV335" s="50" t="s">
        <v>611</v>
      </c>
      <c r="JIW335" s="50" t="s">
        <v>611</v>
      </c>
      <c r="JIX335" s="50" t="s">
        <v>611</v>
      </c>
      <c r="JIY335" s="50" t="s">
        <v>611</v>
      </c>
      <c r="JIZ335" s="50" t="s">
        <v>611</v>
      </c>
      <c r="JJA335" s="50" t="s">
        <v>611</v>
      </c>
      <c r="JJB335" s="50" t="s">
        <v>611</v>
      </c>
      <c r="JJC335" s="50" t="s">
        <v>611</v>
      </c>
      <c r="JJD335" s="50" t="s">
        <v>611</v>
      </c>
      <c r="JJE335" s="50" t="s">
        <v>611</v>
      </c>
      <c r="JJF335" s="50" t="s">
        <v>611</v>
      </c>
      <c r="JJG335" s="50" t="s">
        <v>611</v>
      </c>
      <c r="JJH335" s="50" t="s">
        <v>611</v>
      </c>
      <c r="JJI335" s="50" t="s">
        <v>611</v>
      </c>
      <c r="JJJ335" s="50" t="s">
        <v>611</v>
      </c>
      <c r="JJK335" s="50" t="s">
        <v>611</v>
      </c>
      <c r="JJL335" s="50" t="s">
        <v>611</v>
      </c>
      <c r="JJM335" s="50" t="s">
        <v>611</v>
      </c>
      <c r="JJN335" s="50" t="s">
        <v>611</v>
      </c>
      <c r="JJO335" s="50" t="s">
        <v>611</v>
      </c>
      <c r="JJP335" s="50" t="s">
        <v>611</v>
      </c>
      <c r="JJQ335" s="50" t="s">
        <v>611</v>
      </c>
      <c r="JJR335" s="50" t="s">
        <v>611</v>
      </c>
      <c r="JJS335" s="50" t="s">
        <v>611</v>
      </c>
      <c r="JJT335" s="50" t="s">
        <v>611</v>
      </c>
      <c r="JJU335" s="50" t="s">
        <v>611</v>
      </c>
      <c r="JJV335" s="50" t="s">
        <v>611</v>
      </c>
      <c r="JJW335" s="50" t="s">
        <v>611</v>
      </c>
      <c r="JJX335" s="50" t="s">
        <v>611</v>
      </c>
      <c r="JJY335" s="50" t="s">
        <v>611</v>
      </c>
      <c r="JJZ335" s="50" t="s">
        <v>611</v>
      </c>
      <c r="JKA335" s="50" t="s">
        <v>611</v>
      </c>
      <c r="JKB335" s="50" t="s">
        <v>611</v>
      </c>
      <c r="JKC335" s="50" t="s">
        <v>611</v>
      </c>
      <c r="JKD335" s="50" t="s">
        <v>611</v>
      </c>
      <c r="JKE335" s="50" t="s">
        <v>611</v>
      </c>
      <c r="JKF335" s="50" t="s">
        <v>611</v>
      </c>
      <c r="JKG335" s="50" t="s">
        <v>611</v>
      </c>
      <c r="JKH335" s="50" t="s">
        <v>611</v>
      </c>
      <c r="JKI335" s="50" t="s">
        <v>611</v>
      </c>
      <c r="JKJ335" s="50" t="s">
        <v>611</v>
      </c>
      <c r="JKK335" s="50" t="s">
        <v>611</v>
      </c>
      <c r="JKL335" s="50" t="s">
        <v>611</v>
      </c>
      <c r="JKM335" s="50" t="s">
        <v>611</v>
      </c>
      <c r="JKN335" s="50" t="s">
        <v>611</v>
      </c>
      <c r="JKO335" s="50" t="s">
        <v>611</v>
      </c>
      <c r="JKP335" s="50" t="s">
        <v>611</v>
      </c>
      <c r="JKQ335" s="50" t="s">
        <v>611</v>
      </c>
      <c r="JKR335" s="50" t="s">
        <v>611</v>
      </c>
      <c r="JKS335" s="50" t="s">
        <v>611</v>
      </c>
      <c r="JKT335" s="50" t="s">
        <v>611</v>
      </c>
      <c r="JKU335" s="50" t="s">
        <v>611</v>
      </c>
      <c r="JKV335" s="50" t="s">
        <v>611</v>
      </c>
      <c r="JKW335" s="50" t="s">
        <v>611</v>
      </c>
      <c r="JKX335" s="50" t="s">
        <v>611</v>
      </c>
      <c r="JKY335" s="50" t="s">
        <v>611</v>
      </c>
      <c r="JKZ335" s="50" t="s">
        <v>611</v>
      </c>
      <c r="JLA335" s="50" t="s">
        <v>611</v>
      </c>
      <c r="JLB335" s="50" t="s">
        <v>611</v>
      </c>
      <c r="JLC335" s="50" t="s">
        <v>611</v>
      </c>
      <c r="JLD335" s="50" t="s">
        <v>611</v>
      </c>
      <c r="JLE335" s="50" t="s">
        <v>611</v>
      </c>
      <c r="JLF335" s="50" t="s">
        <v>611</v>
      </c>
      <c r="JLG335" s="50" t="s">
        <v>611</v>
      </c>
      <c r="JLH335" s="50" t="s">
        <v>611</v>
      </c>
      <c r="JLI335" s="50" t="s">
        <v>611</v>
      </c>
      <c r="JLJ335" s="50" t="s">
        <v>611</v>
      </c>
      <c r="JLK335" s="50" t="s">
        <v>611</v>
      </c>
      <c r="JLL335" s="50" t="s">
        <v>611</v>
      </c>
      <c r="JLM335" s="50" t="s">
        <v>611</v>
      </c>
      <c r="JLN335" s="50" t="s">
        <v>611</v>
      </c>
      <c r="JLO335" s="50" t="s">
        <v>611</v>
      </c>
      <c r="JLP335" s="50" t="s">
        <v>611</v>
      </c>
      <c r="JLQ335" s="50" t="s">
        <v>611</v>
      </c>
      <c r="JLR335" s="50" t="s">
        <v>611</v>
      </c>
      <c r="JLS335" s="50" t="s">
        <v>611</v>
      </c>
      <c r="JLT335" s="50" t="s">
        <v>611</v>
      </c>
      <c r="JLU335" s="50" t="s">
        <v>611</v>
      </c>
      <c r="JLV335" s="50" t="s">
        <v>611</v>
      </c>
      <c r="JLW335" s="50" t="s">
        <v>611</v>
      </c>
      <c r="JLX335" s="50" t="s">
        <v>611</v>
      </c>
      <c r="JLY335" s="50" t="s">
        <v>611</v>
      </c>
      <c r="JLZ335" s="50" t="s">
        <v>611</v>
      </c>
      <c r="JMA335" s="50" t="s">
        <v>611</v>
      </c>
      <c r="JMB335" s="50" t="s">
        <v>611</v>
      </c>
      <c r="JMC335" s="50" t="s">
        <v>611</v>
      </c>
      <c r="JMD335" s="50" t="s">
        <v>611</v>
      </c>
      <c r="JME335" s="50" t="s">
        <v>611</v>
      </c>
      <c r="JMF335" s="50" t="s">
        <v>611</v>
      </c>
      <c r="JMG335" s="50" t="s">
        <v>611</v>
      </c>
      <c r="JMH335" s="50" t="s">
        <v>611</v>
      </c>
      <c r="JMI335" s="50" t="s">
        <v>611</v>
      </c>
      <c r="JMJ335" s="50" t="s">
        <v>611</v>
      </c>
      <c r="JMK335" s="50" t="s">
        <v>611</v>
      </c>
      <c r="JML335" s="50" t="s">
        <v>611</v>
      </c>
      <c r="JMM335" s="50" t="s">
        <v>611</v>
      </c>
      <c r="JMN335" s="50" t="s">
        <v>611</v>
      </c>
      <c r="JMO335" s="50" t="s">
        <v>611</v>
      </c>
      <c r="JMP335" s="50" t="s">
        <v>611</v>
      </c>
      <c r="JMQ335" s="50" t="s">
        <v>611</v>
      </c>
      <c r="JMR335" s="50" t="s">
        <v>611</v>
      </c>
      <c r="JMS335" s="50" t="s">
        <v>611</v>
      </c>
      <c r="JMT335" s="50" t="s">
        <v>611</v>
      </c>
      <c r="JMU335" s="50" t="s">
        <v>611</v>
      </c>
      <c r="JMV335" s="50" t="s">
        <v>611</v>
      </c>
      <c r="JMW335" s="50" t="s">
        <v>611</v>
      </c>
      <c r="JMX335" s="50" t="s">
        <v>611</v>
      </c>
      <c r="JMY335" s="50" t="s">
        <v>611</v>
      </c>
      <c r="JMZ335" s="50" t="s">
        <v>611</v>
      </c>
      <c r="JNA335" s="50" t="s">
        <v>611</v>
      </c>
      <c r="JNB335" s="50" t="s">
        <v>611</v>
      </c>
      <c r="JNC335" s="50" t="s">
        <v>611</v>
      </c>
      <c r="JND335" s="50" t="s">
        <v>611</v>
      </c>
      <c r="JNE335" s="50" t="s">
        <v>611</v>
      </c>
      <c r="JNF335" s="50" t="s">
        <v>611</v>
      </c>
      <c r="JNG335" s="50" t="s">
        <v>611</v>
      </c>
      <c r="JNH335" s="50" t="s">
        <v>611</v>
      </c>
      <c r="JNI335" s="50" t="s">
        <v>611</v>
      </c>
      <c r="JNJ335" s="50" t="s">
        <v>611</v>
      </c>
      <c r="JNK335" s="50" t="s">
        <v>611</v>
      </c>
      <c r="JNL335" s="50" t="s">
        <v>611</v>
      </c>
      <c r="JNM335" s="50" t="s">
        <v>611</v>
      </c>
      <c r="JNN335" s="50" t="s">
        <v>611</v>
      </c>
      <c r="JNO335" s="50" t="s">
        <v>611</v>
      </c>
      <c r="JNP335" s="50" t="s">
        <v>611</v>
      </c>
      <c r="JNQ335" s="50" t="s">
        <v>611</v>
      </c>
      <c r="JNR335" s="50" t="s">
        <v>611</v>
      </c>
      <c r="JNS335" s="50" t="s">
        <v>611</v>
      </c>
      <c r="JNT335" s="50" t="s">
        <v>611</v>
      </c>
      <c r="JNU335" s="50" t="s">
        <v>611</v>
      </c>
      <c r="JNV335" s="50" t="s">
        <v>611</v>
      </c>
      <c r="JNW335" s="50" t="s">
        <v>611</v>
      </c>
      <c r="JNX335" s="50" t="s">
        <v>611</v>
      </c>
      <c r="JNY335" s="50" t="s">
        <v>611</v>
      </c>
      <c r="JNZ335" s="50" t="s">
        <v>611</v>
      </c>
      <c r="JOA335" s="50" t="s">
        <v>611</v>
      </c>
      <c r="JOB335" s="50" t="s">
        <v>611</v>
      </c>
      <c r="JOC335" s="50" t="s">
        <v>611</v>
      </c>
      <c r="JOD335" s="50" t="s">
        <v>611</v>
      </c>
      <c r="JOE335" s="50" t="s">
        <v>611</v>
      </c>
      <c r="JOF335" s="50" t="s">
        <v>611</v>
      </c>
      <c r="JOG335" s="50" t="s">
        <v>611</v>
      </c>
      <c r="JOH335" s="50" t="s">
        <v>611</v>
      </c>
      <c r="JOI335" s="50" t="s">
        <v>611</v>
      </c>
      <c r="JOJ335" s="50" t="s">
        <v>611</v>
      </c>
      <c r="JOK335" s="50" t="s">
        <v>611</v>
      </c>
      <c r="JOL335" s="50" t="s">
        <v>611</v>
      </c>
      <c r="JOM335" s="50" t="s">
        <v>611</v>
      </c>
      <c r="JON335" s="50" t="s">
        <v>611</v>
      </c>
      <c r="JOO335" s="50" t="s">
        <v>611</v>
      </c>
      <c r="JOP335" s="50" t="s">
        <v>611</v>
      </c>
      <c r="JOQ335" s="50" t="s">
        <v>611</v>
      </c>
      <c r="JOR335" s="50" t="s">
        <v>611</v>
      </c>
      <c r="JOS335" s="50" t="s">
        <v>611</v>
      </c>
      <c r="JOT335" s="50" t="s">
        <v>611</v>
      </c>
      <c r="JOU335" s="50" t="s">
        <v>611</v>
      </c>
      <c r="JOV335" s="50" t="s">
        <v>611</v>
      </c>
      <c r="JOW335" s="50" t="s">
        <v>611</v>
      </c>
      <c r="JOX335" s="50" t="s">
        <v>611</v>
      </c>
      <c r="JOY335" s="50" t="s">
        <v>611</v>
      </c>
      <c r="JOZ335" s="50" t="s">
        <v>611</v>
      </c>
      <c r="JPA335" s="50" t="s">
        <v>611</v>
      </c>
      <c r="JPB335" s="50" t="s">
        <v>611</v>
      </c>
      <c r="JPC335" s="50" t="s">
        <v>611</v>
      </c>
      <c r="JPD335" s="50" t="s">
        <v>611</v>
      </c>
      <c r="JPE335" s="50" t="s">
        <v>611</v>
      </c>
      <c r="JPF335" s="50" t="s">
        <v>611</v>
      </c>
      <c r="JPG335" s="50" t="s">
        <v>611</v>
      </c>
      <c r="JPH335" s="50" t="s">
        <v>611</v>
      </c>
      <c r="JPI335" s="50" t="s">
        <v>611</v>
      </c>
      <c r="JPJ335" s="50" t="s">
        <v>611</v>
      </c>
      <c r="JPK335" s="50" t="s">
        <v>611</v>
      </c>
      <c r="JPL335" s="50" t="s">
        <v>611</v>
      </c>
      <c r="JPM335" s="50" t="s">
        <v>611</v>
      </c>
      <c r="JPN335" s="50" t="s">
        <v>611</v>
      </c>
      <c r="JPO335" s="50" t="s">
        <v>611</v>
      </c>
      <c r="JPP335" s="50" t="s">
        <v>611</v>
      </c>
      <c r="JPQ335" s="50" t="s">
        <v>611</v>
      </c>
      <c r="JPR335" s="50" t="s">
        <v>611</v>
      </c>
      <c r="JPS335" s="50" t="s">
        <v>611</v>
      </c>
      <c r="JPT335" s="50" t="s">
        <v>611</v>
      </c>
      <c r="JPU335" s="50" t="s">
        <v>611</v>
      </c>
      <c r="JPV335" s="50" t="s">
        <v>611</v>
      </c>
      <c r="JPW335" s="50" t="s">
        <v>611</v>
      </c>
      <c r="JPX335" s="50" t="s">
        <v>611</v>
      </c>
      <c r="JPY335" s="50" t="s">
        <v>611</v>
      </c>
      <c r="JPZ335" s="50" t="s">
        <v>611</v>
      </c>
      <c r="JQA335" s="50" t="s">
        <v>611</v>
      </c>
      <c r="JQB335" s="50" t="s">
        <v>611</v>
      </c>
      <c r="JQC335" s="50" t="s">
        <v>611</v>
      </c>
      <c r="JQD335" s="50" t="s">
        <v>611</v>
      </c>
      <c r="JQE335" s="50" t="s">
        <v>611</v>
      </c>
      <c r="JQF335" s="50" t="s">
        <v>611</v>
      </c>
      <c r="JQG335" s="50" t="s">
        <v>611</v>
      </c>
      <c r="JQH335" s="50" t="s">
        <v>611</v>
      </c>
      <c r="JQI335" s="50" t="s">
        <v>611</v>
      </c>
      <c r="JQJ335" s="50" t="s">
        <v>611</v>
      </c>
      <c r="JQK335" s="50" t="s">
        <v>611</v>
      </c>
      <c r="JQL335" s="50" t="s">
        <v>611</v>
      </c>
      <c r="JQM335" s="50" t="s">
        <v>611</v>
      </c>
      <c r="JQN335" s="50" t="s">
        <v>611</v>
      </c>
      <c r="JQO335" s="50" t="s">
        <v>611</v>
      </c>
      <c r="JQP335" s="50" t="s">
        <v>611</v>
      </c>
      <c r="JQQ335" s="50" t="s">
        <v>611</v>
      </c>
      <c r="JQR335" s="50" t="s">
        <v>611</v>
      </c>
      <c r="JQS335" s="50" t="s">
        <v>611</v>
      </c>
      <c r="JQT335" s="50" t="s">
        <v>611</v>
      </c>
      <c r="JQU335" s="50" t="s">
        <v>611</v>
      </c>
      <c r="JQV335" s="50" t="s">
        <v>611</v>
      </c>
      <c r="JQW335" s="50" t="s">
        <v>611</v>
      </c>
      <c r="JQX335" s="50" t="s">
        <v>611</v>
      </c>
      <c r="JQY335" s="50" t="s">
        <v>611</v>
      </c>
      <c r="JQZ335" s="50" t="s">
        <v>611</v>
      </c>
      <c r="JRA335" s="50" t="s">
        <v>611</v>
      </c>
      <c r="JRB335" s="50" t="s">
        <v>611</v>
      </c>
      <c r="JRC335" s="50" t="s">
        <v>611</v>
      </c>
      <c r="JRD335" s="50" t="s">
        <v>611</v>
      </c>
      <c r="JRE335" s="50" t="s">
        <v>611</v>
      </c>
      <c r="JRF335" s="50" t="s">
        <v>611</v>
      </c>
      <c r="JRG335" s="50" t="s">
        <v>611</v>
      </c>
      <c r="JRH335" s="50" t="s">
        <v>611</v>
      </c>
      <c r="JRI335" s="50" t="s">
        <v>611</v>
      </c>
      <c r="JRJ335" s="50" t="s">
        <v>611</v>
      </c>
      <c r="JRK335" s="50" t="s">
        <v>611</v>
      </c>
      <c r="JRL335" s="50" t="s">
        <v>611</v>
      </c>
      <c r="JRM335" s="50" t="s">
        <v>611</v>
      </c>
      <c r="JRN335" s="50" t="s">
        <v>611</v>
      </c>
      <c r="JRO335" s="50" t="s">
        <v>611</v>
      </c>
      <c r="JRP335" s="50" t="s">
        <v>611</v>
      </c>
      <c r="JRQ335" s="50" t="s">
        <v>611</v>
      </c>
      <c r="JRR335" s="50" t="s">
        <v>611</v>
      </c>
      <c r="JRS335" s="50" t="s">
        <v>611</v>
      </c>
      <c r="JRT335" s="50" t="s">
        <v>611</v>
      </c>
      <c r="JRU335" s="50" t="s">
        <v>611</v>
      </c>
      <c r="JRV335" s="50" t="s">
        <v>611</v>
      </c>
      <c r="JRW335" s="50" t="s">
        <v>611</v>
      </c>
      <c r="JRX335" s="50" t="s">
        <v>611</v>
      </c>
      <c r="JRY335" s="50" t="s">
        <v>611</v>
      </c>
      <c r="JRZ335" s="50" t="s">
        <v>611</v>
      </c>
      <c r="JSA335" s="50" t="s">
        <v>611</v>
      </c>
      <c r="JSB335" s="50" t="s">
        <v>611</v>
      </c>
      <c r="JSC335" s="50" t="s">
        <v>611</v>
      </c>
      <c r="JSD335" s="50" t="s">
        <v>611</v>
      </c>
      <c r="JSE335" s="50" t="s">
        <v>611</v>
      </c>
      <c r="JSF335" s="50" t="s">
        <v>611</v>
      </c>
      <c r="JSG335" s="50" t="s">
        <v>611</v>
      </c>
      <c r="JSH335" s="50" t="s">
        <v>611</v>
      </c>
      <c r="JSI335" s="50" t="s">
        <v>611</v>
      </c>
      <c r="JSJ335" s="50" t="s">
        <v>611</v>
      </c>
      <c r="JSK335" s="50" t="s">
        <v>611</v>
      </c>
      <c r="JSL335" s="50" t="s">
        <v>611</v>
      </c>
      <c r="JSM335" s="50" t="s">
        <v>611</v>
      </c>
      <c r="JSN335" s="50" t="s">
        <v>611</v>
      </c>
      <c r="JSO335" s="50" t="s">
        <v>611</v>
      </c>
      <c r="JSP335" s="50" t="s">
        <v>611</v>
      </c>
      <c r="JSQ335" s="50" t="s">
        <v>611</v>
      </c>
      <c r="JSR335" s="50" t="s">
        <v>611</v>
      </c>
      <c r="JSS335" s="50" t="s">
        <v>611</v>
      </c>
      <c r="JST335" s="50" t="s">
        <v>611</v>
      </c>
      <c r="JSU335" s="50" t="s">
        <v>611</v>
      </c>
      <c r="JSV335" s="50" t="s">
        <v>611</v>
      </c>
      <c r="JSW335" s="50" t="s">
        <v>611</v>
      </c>
      <c r="JSX335" s="50" t="s">
        <v>611</v>
      </c>
      <c r="JSY335" s="50" t="s">
        <v>611</v>
      </c>
      <c r="JSZ335" s="50" t="s">
        <v>611</v>
      </c>
      <c r="JTA335" s="50" t="s">
        <v>611</v>
      </c>
      <c r="JTB335" s="50" t="s">
        <v>611</v>
      </c>
      <c r="JTC335" s="50" t="s">
        <v>611</v>
      </c>
      <c r="JTD335" s="50" t="s">
        <v>611</v>
      </c>
      <c r="JTE335" s="50" t="s">
        <v>611</v>
      </c>
      <c r="JTF335" s="50" t="s">
        <v>611</v>
      </c>
      <c r="JTG335" s="50" t="s">
        <v>611</v>
      </c>
      <c r="JTH335" s="50" t="s">
        <v>611</v>
      </c>
      <c r="JTI335" s="50" t="s">
        <v>611</v>
      </c>
      <c r="JTJ335" s="50" t="s">
        <v>611</v>
      </c>
      <c r="JTK335" s="50" t="s">
        <v>611</v>
      </c>
      <c r="JTL335" s="50" t="s">
        <v>611</v>
      </c>
      <c r="JTM335" s="50" t="s">
        <v>611</v>
      </c>
      <c r="JTN335" s="50" t="s">
        <v>611</v>
      </c>
      <c r="JTO335" s="50" t="s">
        <v>611</v>
      </c>
      <c r="JTP335" s="50" t="s">
        <v>611</v>
      </c>
      <c r="JTQ335" s="50" t="s">
        <v>611</v>
      </c>
      <c r="JTR335" s="50" t="s">
        <v>611</v>
      </c>
      <c r="JTS335" s="50" t="s">
        <v>611</v>
      </c>
      <c r="JTT335" s="50" t="s">
        <v>611</v>
      </c>
      <c r="JTU335" s="50" t="s">
        <v>611</v>
      </c>
      <c r="JTV335" s="50" t="s">
        <v>611</v>
      </c>
      <c r="JTW335" s="50" t="s">
        <v>611</v>
      </c>
      <c r="JTX335" s="50" t="s">
        <v>611</v>
      </c>
      <c r="JTY335" s="50" t="s">
        <v>611</v>
      </c>
      <c r="JTZ335" s="50" t="s">
        <v>611</v>
      </c>
      <c r="JUA335" s="50" t="s">
        <v>611</v>
      </c>
      <c r="JUB335" s="50" t="s">
        <v>611</v>
      </c>
      <c r="JUC335" s="50" t="s">
        <v>611</v>
      </c>
      <c r="JUD335" s="50" t="s">
        <v>611</v>
      </c>
      <c r="JUE335" s="50" t="s">
        <v>611</v>
      </c>
      <c r="JUF335" s="50" t="s">
        <v>611</v>
      </c>
      <c r="JUG335" s="50" t="s">
        <v>611</v>
      </c>
      <c r="JUH335" s="50" t="s">
        <v>611</v>
      </c>
      <c r="JUI335" s="50" t="s">
        <v>611</v>
      </c>
      <c r="JUJ335" s="50" t="s">
        <v>611</v>
      </c>
      <c r="JUK335" s="50" t="s">
        <v>611</v>
      </c>
      <c r="JUL335" s="50" t="s">
        <v>611</v>
      </c>
      <c r="JUM335" s="50" t="s">
        <v>611</v>
      </c>
      <c r="JUN335" s="50" t="s">
        <v>611</v>
      </c>
      <c r="JUO335" s="50" t="s">
        <v>611</v>
      </c>
      <c r="JUP335" s="50" t="s">
        <v>611</v>
      </c>
      <c r="JUQ335" s="50" t="s">
        <v>611</v>
      </c>
      <c r="JUR335" s="50" t="s">
        <v>611</v>
      </c>
      <c r="JUS335" s="50" t="s">
        <v>611</v>
      </c>
      <c r="JUT335" s="50" t="s">
        <v>611</v>
      </c>
      <c r="JUU335" s="50" t="s">
        <v>611</v>
      </c>
      <c r="JUV335" s="50" t="s">
        <v>611</v>
      </c>
      <c r="JUW335" s="50" t="s">
        <v>611</v>
      </c>
      <c r="JUX335" s="50" t="s">
        <v>611</v>
      </c>
      <c r="JUY335" s="50" t="s">
        <v>611</v>
      </c>
      <c r="JUZ335" s="50" t="s">
        <v>611</v>
      </c>
      <c r="JVA335" s="50" t="s">
        <v>611</v>
      </c>
      <c r="JVB335" s="50" t="s">
        <v>611</v>
      </c>
      <c r="JVC335" s="50" t="s">
        <v>611</v>
      </c>
      <c r="JVD335" s="50" t="s">
        <v>611</v>
      </c>
      <c r="JVE335" s="50" t="s">
        <v>611</v>
      </c>
      <c r="JVF335" s="50" t="s">
        <v>611</v>
      </c>
      <c r="JVG335" s="50" t="s">
        <v>611</v>
      </c>
      <c r="JVH335" s="50" t="s">
        <v>611</v>
      </c>
      <c r="JVI335" s="50" t="s">
        <v>611</v>
      </c>
      <c r="JVJ335" s="50" t="s">
        <v>611</v>
      </c>
      <c r="JVK335" s="50" t="s">
        <v>611</v>
      </c>
      <c r="JVL335" s="50" t="s">
        <v>611</v>
      </c>
      <c r="JVM335" s="50" t="s">
        <v>611</v>
      </c>
      <c r="JVN335" s="50" t="s">
        <v>611</v>
      </c>
      <c r="JVO335" s="50" t="s">
        <v>611</v>
      </c>
      <c r="JVP335" s="50" t="s">
        <v>611</v>
      </c>
      <c r="JVQ335" s="50" t="s">
        <v>611</v>
      </c>
      <c r="JVR335" s="50" t="s">
        <v>611</v>
      </c>
      <c r="JVS335" s="50" t="s">
        <v>611</v>
      </c>
      <c r="JVT335" s="50" t="s">
        <v>611</v>
      </c>
      <c r="JVU335" s="50" t="s">
        <v>611</v>
      </c>
      <c r="JVV335" s="50" t="s">
        <v>611</v>
      </c>
      <c r="JVW335" s="50" t="s">
        <v>611</v>
      </c>
      <c r="JVX335" s="50" t="s">
        <v>611</v>
      </c>
      <c r="JVY335" s="50" t="s">
        <v>611</v>
      </c>
      <c r="JVZ335" s="50" t="s">
        <v>611</v>
      </c>
      <c r="JWA335" s="50" t="s">
        <v>611</v>
      </c>
      <c r="JWB335" s="50" t="s">
        <v>611</v>
      </c>
      <c r="JWC335" s="50" t="s">
        <v>611</v>
      </c>
      <c r="JWD335" s="50" t="s">
        <v>611</v>
      </c>
      <c r="JWE335" s="50" t="s">
        <v>611</v>
      </c>
      <c r="JWF335" s="50" t="s">
        <v>611</v>
      </c>
      <c r="JWG335" s="50" t="s">
        <v>611</v>
      </c>
      <c r="JWH335" s="50" t="s">
        <v>611</v>
      </c>
      <c r="JWI335" s="50" t="s">
        <v>611</v>
      </c>
      <c r="JWJ335" s="50" t="s">
        <v>611</v>
      </c>
      <c r="JWK335" s="50" t="s">
        <v>611</v>
      </c>
      <c r="JWL335" s="50" t="s">
        <v>611</v>
      </c>
      <c r="JWM335" s="50" t="s">
        <v>611</v>
      </c>
      <c r="JWN335" s="50" t="s">
        <v>611</v>
      </c>
      <c r="JWO335" s="50" t="s">
        <v>611</v>
      </c>
      <c r="JWP335" s="50" t="s">
        <v>611</v>
      </c>
      <c r="JWQ335" s="50" t="s">
        <v>611</v>
      </c>
      <c r="JWR335" s="50" t="s">
        <v>611</v>
      </c>
      <c r="JWS335" s="50" t="s">
        <v>611</v>
      </c>
      <c r="JWT335" s="50" t="s">
        <v>611</v>
      </c>
      <c r="JWU335" s="50" t="s">
        <v>611</v>
      </c>
      <c r="JWV335" s="50" t="s">
        <v>611</v>
      </c>
      <c r="JWW335" s="50" t="s">
        <v>611</v>
      </c>
      <c r="JWX335" s="50" t="s">
        <v>611</v>
      </c>
      <c r="JWY335" s="50" t="s">
        <v>611</v>
      </c>
      <c r="JWZ335" s="50" t="s">
        <v>611</v>
      </c>
      <c r="JXA335" s="50" t="s">
        <v>611</v>
      </c>
      <c r="JXB335" s="50" t="s">
        <v>611</v>
      </c>
      <c r="JXC335" s="50" t="s">
        <v>611</v>
      </c>
      <c r="JXD335" s="50" t="s">
        <v>611</v>
      </c>
      <c r="JXE335" s="50" t="s">
        <v>611</v>
      </c>
      <c r="JXF335" s="50" t="s">
        <v>611</v>
      </c>
      <c r="JXG335" s="50" t="s">
        <v>611</v>
      </c>
      <c r="JXH335" s="50" t="s">
        <v>611</v>
      </c>
      <c r="JXI335" s="50" t="s">
        <v>611</v>
      </c>
      <c r="JXJ335" s="50" t="s">
        <v>611</v>
      </c>
      <c r="JXK335" s="50" t="s">
        <v>611</v>
      </c>
      <c r="JXL335" s="50" t="s">
        <v>611</v>
      </c>
      <c r="JXM335" s="50" t="s">
        <v>611</v>
      </c>
      <c r="JXN335" s="50" t="s">
        <v>611</v>
      </c>
      <c r="JXO335" s="50" t="s">
        <v>611</v>
      </c>
      <c r="JXP335" s="50" t="s">
        <v>611</v>
      </c>
      <c r="JXQ335" s="50" t="s">
        <v>611</v>
      </c>
      <c r="JXR335" s="50" t="s">
        <v>611</v>
      </c>
      <c r="JXS335" s="50" t="s">
        <v>611</v>
      </c>
      <c r="JXT335" s="50" t="s">
        <v>611</v>
      </c>
      <c r="JXU335" s="50" t="s">
        <v>611</v>
      </c>
      <c r="JXV335" s="50" t="s">
        <v>611</v>
      </c>
      <c r="JXW335" s="50" t="s">
        <v>611</v>
      </c>
      <c r="JXX335" s="50" t="s">
        <v>611</v>
      </c>
      <c r="JXY335" s="50" t="s">
        <v>611</v>
      </c>
      <c r="JXZ335" s="50" t="s">
        <v>611</v>
      </c>
      <c r="JYA335" s="50" t="s">
        <v>611</v>
      </c>
      <c r="JYB335" s="50" t="s">
        <v>611</v>
      </c>
      <c r="JYC335" s="50" t="s">
        <v>611</v>
      </c>
      <c r="JYD335" s="50" t="s">
        <v>611</v>
      </c>
      <c r="JYE335" s="50" t="s">
        <v>611</v>
      </c>
      <c r="JYF335" s="50" t="s">
        <v>611</v>
      </c>
      <c r="JYG335" s="50" t="s">
        <v>611</v>
      </c>
      <c r="JYH335" s="50" t="s">
        <v>611</v>
      </c>
      <c r="JYI335" s="50" t="s">
        <v>611</v>
      </c>
      <c r="JYJ335" s="50" t="s">
        <v>611</v>
      </c>
      <c r="JYK335" s="50" t="s">
        <v>611</v>
      </c>
      <c r="JYL335" s="50" t="s">
        <v>611</v>
      </c>
      <c r="JYM335" s="50" t="s">
        <v>611</v>
      </c>
      <c r="JYN335" s="50" t="s">
        <v>611</v>
      </c>
      <c r="JYO335" s="50" t="s">
        <v>611</v>
      </c>
      <c r="JYP335" s="50" t="s">
        <v>611</v>
      </c>
      <c r="JYQ335" s="50" t="s">
        <v>611</v>
      </c>
      <c r="JYR335" s="50" t="s">
        <v>611</v>
      </c>
      <c r="JYS335" s="50" t="s">
        <v>611</v>
      </c>
      <c r="JYT335" s="50" t="s">
        <v>611</v>
      </c>
      <c r="JYU335" s="50" t="s">
        <v>611</v>
      </c>
      <c r="JYV335" s="50" t="s">
        <v>611</v>
      </c>
      <c r="JYW335" s="50" t="s">
        <v>611</v>
      </c>
      <c r="JYX335" s="50" t="s">
        <v>611</v>
      </c>
      <c r="JYY335" s="50" t="s">
        <v>611</v>
      </c>
      <c r="JYZ335" s="50" t="s">
        <v>611</v>
      </c>
      <c r="JZA335" s="50" t="s">
        <v>611</v>
      </c>
      <c r="JZB335" s="50" t="s">
        <v>611</v>
      </c>
      <c r="JZC335" s="50" t="s">
        <v>611</v>
      </c>
      <c r="JZD335" s="50" t="s">
        <v>611</v>
      </c>
      <c r="JZE335" s="50" t="s">
        <v>611</v>
      </c>
      <c r="JZF335" s="50" t="s">
        <v>611</v>
      </c>
      <c r="JZG335" s="50" t="s">
        <v>611</v>
      </c>
      <c r="JZH335" s="50" t="s">
        <v>611</v>
      </c>
      <c r="JZI335" s="50" t="s">
        <v>611</v>
      </c>
      <c r="JZJ335" s="50" t="s">
        <v>611</v>
      </c>
      <c r="JZK335" s="50" t="s">
        <v>611</v>
      </c>
      <c r="JZL335" s="50" t="s">
        <v>611</v>
      </c>
      <c r="JZM335" s="50" t="s">
        <v>611</v>
      </c>
      <c r="JZN335" s="50" t="s">
        <v>611</v>
      </c>
      <c r="JZO335" s="50" t="s">
        <v>611</v>
      </c>
      <c r="JZP335" s="50" t="s">
        <v>611</v>
      </c>
      <c r="JZQ335" s="50" t="s">
        <v>611</v>
      </c>
      <c r="JZR335" s="50" t="s">
        <v>611</v>
      </c>
      <c r="JZS335" s="50" t="s">
        <v>611</v>
      </c>
      <c r="JZT335" s="50" t="s">
        <v>611</v>
      </c>
      <c r="JZU335" s="50" t="s">
        <v>611</v>
      </c>
      <c r="JZV335" s="50" t="s">
        <v>611</v>
      </c>
      <c r="JZW335" s="50" t="s">
        <v>611</v>
      </c>
      <c r="JZX335" s="50" t="s">
        <v>611</v>
      </c>
      <c r="JZY335" s="50" t="s">
        <v>611</v>
      </c>
      <c r="JZZ335" s="50" t="s">
        <v>611</v>
      </c>
      <c r="KAA335" s="50" t="s">
        <v>611</v>
      </c>
      <c r="KAB335" s="50" t="s">
        <v>611</v>
      </c>
      <c r="KAC335" s="50" t="s">
        <v>611</v>
      </c>
      <c r="KAD335" s="50" t="s">
        <v>611</v>
      </c>
      <c r="KAE335" s="50" t="s">
        <v>611</v>
      </c>
      <c r="KAF335" s="50" t="s">
        <v>611</v>
      </c>
      <c r="KAG335" s="50" t="s">
        <v>611</v>
      </c>
      <c r="KAH335" s="50" t="s">
        <v>611</v>
      </c>
      <c r="KAI335" s="50" t="s">
        <v>611</v>
      </c>
      <c r="KAJ335" s="50" t="s">
        <v>611</v>
      </c>
      <c r="KAK335" s="50" t="s">
        <v>611</v>
      </c>
      <c r="KAL335" s="50" t="s">
        <v>611</v>
      </c>
      <c r="KAM335" s="50" t="s">
        <v>611</v>
      </c>
      <c r="KAN335" s="50" t="s">
        <v>611</v>
      </c>
      <c r="KAO335" s="50" t="s">
        <v>611</v>
      </c>
      <c r="KAP335" s="50" t="s">
        <v>611</v>
      </c>
      <c r="KAQ335" s="50" t="s">
        <v>611</v>
      </c>
      <c r="KAR335" s="50" t="s">
        <v>611</v>
      </c>
      <c r="KAS335" s="50" t="s">
        <v>611</v>
      </c>
      <c r="KAT335" s="50" t="s">
        <v>611</v>
      </c>
      <c r="KAU335" s="50" t="s">
        <v>611</v>
      </c>
      <c r="KAV335" s="50" t="s">
        <v>611</v>
      </c>
      <c r="KAW335" s="50" t="s">
        <v>611</v>
      </c>
      <c r="KAX335" s="50" t="s">
        <v>611</v>
      </c>
      <c r="KAY335" s="50" t="s">
        <v>611</v>
      </c>
      <c r="KAZ335" s="50" t="s">
        <v>611</v>
      </c>
      <c r="KBA335" s="50" t="s">
        <v>611</v>
      </c>
      <c r="KBB335" s="50" t="s">
        <v>611</v>
      </c>
      <c r="KBC335" s="50" t="s">
        <v>611</v>
      </c>
      <c r="KBD335" s="50" t="s">
        <v>611</v>
      </c>
      <c r="KBE335" s="50" t="s">
        <v>611</v>
      </c>
      <c r="KBF335" s="50" t="s">
        <v>611</v>
      </c>
      <c r="KBG335" s="50" t="s">
        <v>611</v>
      </c>
      <c r="KBH335" s="50" t="s">
        <v>611</v>
      </c>
      <c r="KBI335" s="50" t="s">
        <v>611</v>
      </c>
      <c r="KBJ335" s="50" t="s">
        <v>611</v>
      </c>
      <c r="KBK335" s="50" t="s">
        <v>611</v>
      </c>
      <c r="KBL335" s="50" t="s">
        <v>611</v>
      </c>
      <c r="KBM335" s="50" t="s">
        <v>611</v>
      </c>
      <c r="KBN335" s="50" t="s">
        <v>611</v>
      </c>
      <c r="KBO335" s="50" t="s">
        <v>611</v>
      </c>
      <c r="KBP335" s="50" t="s">
        <v>611</v>
      </c>
      <c r="KBQ335" s="50" t="s">
        <v>611</v>
      </c>
      <c r="KBR335" s="50" t="s">
        <v>611</v>
      </c>
      <c r="KBS335" s="50" t="s">
        <v>611</v>
      </c>
      <c r="KBT335" s="50" t="s">
        <v>611</v>
      </c>
      <c r="KBU335" s="50" t="s">
        <v>611</v>
      </c>
      <c r="KBV335" s="50" t="s">
        <v>611</v>
      </c>
      <c r="KBW335" s="50" t="s">
        <v>611</v>
      </c>
      <c r="KBX335" s="50" t="s">
        <v>611</v>
      </c>
      <c r="KBY335" s="50" t="s">
        <v>611</v>
      </c>
      <c r="KBZ335" s="50" t="s">
        <v>611</v>
      </c>
      <c r="KCA335" s="50" t="s">
        <v>611</v>
      </c>
      <c r="KCB335" s="50" t="s">
        <v>611</v>
      </c>
      <c r="KCC335" s="50" t="s">
        <v>611</v>
      </c>
      <c r="KCD335" s="50" t="s">
        <v>611</v>
      </c>
      <c r="KCE335" s="50" t="s">
        <v>611</v>
      </c>
      <c r="KCF335" s="50" t="s">
        <v>611</v>
      </c>
      <c r="KCG335" s="50" t="s">
        <v>611</v>
      </c>
      <c r="KCH335" s="50" t="s">
        <v>611</v>
      </c>
      <c r="KCI335" s="50" t="s">
        <v>611</v>
      </c>
      <c r="KCJ335" s="50" t="s">
        <v>611</v>
      </c>
      <c r="KCK335" s="50" t="s">
        <v>611</v>
      </c>
      <c r="KCL335" s="50" t="s">
        <v>611</v>
      </c>
      <c r="KCM335" s="50" t="s">
        <v>611</v>
      </c>
      <c r="KCN335" s="50" t="s">
        <v>611</v>
      </c>
      <c r="KCO335" s="50" t="s">
        <v>611</v>
      </c>
      <c r="KCP335" s="50" t="s">
        <v>611</v>
      </c>
      <c r="KCQ335" s="50" t="s">
        <v>611</v>
      </c>
      <c r="KCR335" s="50" t="s">
        <v>611</v>
      </c>
      <c r="KCS335" s="50" t="s">
        <v>611</v>
      </c>
      <c r="KCT335" s="50" t="s">
        <v>611</v>
      </c>
      <c r="KCU335" s="50" t="s">
        <v>611</v>
      </c>
      <c r="KCV335" s="50" t="s">
        <v>611</v>
      </c>
      <c r="KCW335" s="50" t="s">
        <v>611</v>
      </c>
      <c r="KCX335" s="50" t="s">
        <v>611</v>
      </c>
      <c r="KCY335" s="50" t="s">
        <v>611</v>
      </c>
      <c r="KCZ335" s="50" t="s">
        <v>611</v>
      </c>
      <c r="KDA335" s="50" t="s">
        <v>611</v>
      </c>
      <c r="KDB335" s="50" t="s">
        <v>611</v>
      </c>
      <c r="KDC335" s="50" t="s">
        <v>611</v>
      </c>
      <c r="KDD335" s="50" t="s">
        <v>611</v>
      </c>
      <c r="KDE335" s="50" t="s">
        <v>611</v>
      </c>
      <c r="KDF335" s="50" t="s">
        <v>611</v>
      </c>
      <c r="KDG335" s="50" t="s">
        <v>611</v>
      </c>
      <c r="KDH335" s="50" t="s">
        <v>611</v>
      </c>
      <c r="KDI335" s="50" t="s">
        <v>611</v>
      </c>
      <c r="KDJ335" s="50" t="s">
        <v>611</v>
      </c>
      <c r="KDK335" s="50" t="s">
        <v>611</v>
      </c>
      <c r="KDL335" s="50" t="s">
        <v>611</v>
      </c>
      <c r="KDM335" s="50" t="s">
        <v>611</v>
      </c>
      <c r="KDN335" s="50" t="s">
        <v>611</v>
      </c>
      <c r="KDO335" s="50" t="s">
        <v>611</v>
      </c>
      <c r="KDP335" s="50" t="s">
        <v>611</v>
      </c>
      <c r="KDQ335" s="50" t="s">
        <v>611</v>
      </c>
      <c r="KDR335" s="50" t="s">
        <v>611</v>
      </c>
      <c r="KDS335" s="50" t="s">
        <v>611</v>
      </c>
      <c r="KDT335" s="50" t="s">
        <v>611</v>
      </c>
      <c r="KDU335" s="50" t="s">
        <v>611</v>
      </c>
      <c r="KDV335" s="50" t="s">
        <v>611</v>
      </c>
      <c r="KDW335" s="50" t="s">
        <v>611</v>
      </c>
      <c r="KDX335" s="50" t="s">
        <v>611</v>
      </c>
      <c r="KDY335" s="50" t="s">
        <v>611</v>
      </c>
      <c r="KDZ335" s="50" t="s">
        <v>611</v>
      </c>
      <c r="KEA335" s="50" t="s">
        <v>611</v>
      </c>
      <c r="KEB335" s="50" t="s">
        <v>611</v>
      </c>
      <c r="KEC335" s="50" t="s">
        <v>611</v>
      </c>
      <c r="KED335" s="50" t="s">
        <v>611</v>
      </c>
      <c r="KEE335" s="50" t="s">
        <v>611</v>
      </c>
      <c r="KEF335" s="50" t="s">
        <v>611</v>
      </c>
      <c r="KEG335" s="50" t="s">
        <v>611</v>
      </c>
      <c r="KEH335" s="50" t="s">
        <v>611</v>
      </c>
      <c r="KEI335" s="50" t="s">
        <v>611</v>
      </c>
      <c r="KEJ335" s="50" t="s">
        <v>611</v>
      </c>
      <c r="KEK335" s="50" t="s">
        <v>611</v>
      </c>
      <c r="KEL335" s="50" t="s">
        <v>611</v>
      </c>
      <c r="KEM335" s="50" t="s">
        <v>611</v>
      </c>
      <c r="KEN335" s="50" t="s">
        <v>611</v>
      </c>
      <c r="KEO335" s="50" t="s">
        <v>611</v>
      </c>
      <c r="KEP335" s="50" t="s">
        <v>611</v>
      </c>
      <c r="KEQ335" s="50" t="s">
        <v>611</v>
      </c>
      <c r="KER335" s="50" t="s">
        <v>611</v>
      </c>
      <c r="KES335" s="50" t="s">
        <v>611</v>
      </c>
      <c r="KET335" s="50" t="s">
        <v>611</v>
      </c>
      <c r="KEU335" s="50" t="s">
        <v>611</v>
      </c>
      <c r="KEV335" s="50" t="s">
        <v>611</v>
      </c>
      <c r="KEW335" s="50" t="s">
        <v>611</v>
      </c>
      <c r="KEX335" s="50" t="s">
        <v>611</v>
      </c>
      <c r="KEY335" s="50" t="s">
        <v>611</v>
      </c>
      <c r="KEZ335" s="50" t="s">
        <v>611</v>
      </c>
      <c r="KFA335" s="50" t="s">
        <v>611</v>
      </c>
      <c r="KFB335" s="50" t="s">
        <v>611</v>
      </c>
      <c r="KFC335" s="50" t="s">
        <v>611</v>
      </c>
      <c r="KFD335" s="50" t="s">
        <v>611</v>
      </c>
      <c r="KFE335" s="50" t="s">
        <v>611</v>
      </c>
      <c r="KFF335" s="50" t="s">
        <v>611</v>
      </c>
      <c r="KFG335" s="50" t="s">
        <v>611</v>
      </c>
      <c r="KFH335" s="50" t="s">
        <v>611</v>
      </c>
      <c r="KFI335" s="50" t="s">
        <v>611</v>
      </c>
      <c r="KFJ335" s="50" t="s">
        <v>611</v>
      </c>
      <c r="KFK335" s="50" t="s">
        <v>611</v>
      </c>
      <c r="KFL335" s="50" t="s">
        <v>611</v>
      </c>
      <c r="KFM335" s="50" t="s">
        <v>611</v>
      </c>
      <c r="KFN335" s="50" t="s">
        <v>611</v>
      </c>
      <c r="KFO335" s="50" t="s">
        <v>611</v>
      </c>
      <c r="KFP335" s="50" t="s">
        <v>611</v>
      </c>
      <c r="KFQ335" s="50" t="s">
        <v>611</v>
      </c>
      <c r="KFR335" s="50" t="s">
        <v>611</v>
      </c>
      <c r="KFS335" s="50" t="s">
        <v>611</v>
      </c>
      <c r="KFT335" s="50" t="s">
        <v>611</v>
      </c>
      <c r="KFU335" s="50" t="s">
        <v>611</v>
      </c>
      <c r="KFV335" s="50" t="s">
        <v>611</v>
      </c>
      <c r="KFW335" s="50" t="s">
        <v>611</v>
      </c>
      <c r="KFX335" s="50" t="s">
        <v>611</v>
      </c>
      <c r="KFY335" s="50" t="s">
        <v>611</v>
      </c>
      <c r="KFZ335" s="50" t="s">
        <v>611</v>
      </c>
      <c r="KGA335" s="50" t="s">
        <v>611</v>
      </c>
      <c r="KGB335" s="50" t="s">
        <v>611</v>
      </c>
      <c r="KGC335" s="50" t="s">
        <v>611</v>
      </c>
      <c r="KGD335" s="50" t="s">
        <v>611</v>
      </c>
      <c r="KGE335" s="50" t="s">
        <v>611</v>
      </c>
      <c r="KGF335" s="50" t="s">
        <v>611</v>
      </c>
      <c r="KGG335" s="50" t="s">
        <v>611</v>
      </c>
      <c r="KGH335" s="50" t="s">
        <v>611</v>
      </c>
      <c r="KGI335" s="50" t="s">
        <v>611</v>
      </c>
      <c r="KGJ335" s="50" t="s">
        <v>611</v>
      </c>
      <c r="KGK335" s="50" t="s">
        <v>611</v>
      </c>
      <c r="KGL335" s="50" t="s">
        <v>611</v>
      </c>
      <c r="KGM335" s="50" t="s">
        <v>611</v>
      </c>
      <c r="KGN335" s="50" t="s">
        <v>611</v>
      </c>
      <c r="KGO335" s="50" t="s">
        <v>611</v>
      </c>
      <c r="KGP335" s="50" t="s">
        <v>611</v>
      </c>
      <c r="KGQ335" s="50" t="s">
        <v>611</v>
      </c>
      <c r="KGR335" s="50" t="s">
        <v>611</v>
      </c>
      <c r="KGS335" s="50" t="s">
        <v>611</v>
      </c>
      <c r="KGT335" s="50" t="s">
        <v>611</v>
      </c>
      <c r="KGU335" s="50" t="s">
        <v>611</v>
      </c>
      <c r="KGV335" s="50" t="s">
        <v>611</v>
      </c>
      <c r="KGW335" s="50" t="s">
        <v>611</v>
      </c>
      <c r="KGX335" s="50" t="s">
        <v>611</v>
      </c>
      <c r="KGY335" s="50" t="s">
        <v>611</v>
      </c>
      <c r="KGZ335" s="50" t="s">
        <v>611</v>
      </c>
      <c r="KHA335" s="50" t="s">
        <v>611</v>
      </c>
      <c r="KHB335" s="50" t="s">
        <v>611</v>
      </c>
      <c r="KHC335" s="50" t="s">
        <v>611</v>
      </c>
      <c r="KHD335" s="50" t="s">
        <v>611</v>
      </c>
      <c r="KHE335" s="50" t="s">
        <v>611</v>
      </c>
      <c r="KHF335" s="50" t="s">
        <v>611</v>
      </c>
      <c r="KHG335" s="50" t="s">
        <v>611</v>
      </c>
      <c r="KHH335" s="50" t="s">
        <v>611</v>
      </c>
      <c r="KHI335" s="50" t="s">
        <v>611</v>
      </c>
      <c r="KHJ335" s="50" t="s">
        <v>611</v>
      </c>
      <c r="KHK335" s="50" t="s">
        <v>611</v>
      </c>
      <c r="KHL335" s="50" t="s">
        <v>611</v>
      </c>
      <c r="KHM335" s="50" t="s">
        <v>611</v>
      </c>
      <c r="KHN335" s="50" t="s">
        <v>611</v>
      </c>
      <c r="KHO335" s="50" t="s">
        <v>611</v>
      </c>
      <c r="KHP335" s="50" t="s">
        <v>611</v>
      </c>
      <c r="KHQ335" s="50" t="s">
        <v>611</v>
      </c>
      <c r="KHR335" s="50" t="s">
        <v>611</v>
      </c>
      <c r="KHS335" s="50" t="s">
        <v>611</v>
      </c>
      <c r="KHT335" s="50" t="s">
        <v>611</v>
      </c>
      <c r="KHU335" s="50" t="s">
        <v>611</v>
      </c>
      <c r="KHV335" s="50" t="s">
        <v>611</v>
      </c>
      <c r="KHW335" s="50" t="s">
        <v>611</v>
      </c>
      <c r="KHX335" s="50" t="s">
        <v>611</v>
      </c>
      <c r="KHY335" s="50" t="s">
        <v>611</v>
      </c>
      <c r="KHZ335" s="50" t="s">
        <v>611</v>
      </c>
      <c r="KIA335" s="50" t="s">
        <v>611</v>
      </c>
      <c r="KIB335" s="50" t="s">
        <v>611</v>
      </c>
      <c r="KIC335" s="50" t="s">
        <v>611</v>
      </c>
      <c r="KID335" s="50" t="s">
        <v>611</v>
      </c>
      <c r="KIE335" s="50" t="s">
        <v>611</v>
      </c>
      <c r="KIF335" s="50" t="s">
        <v>611</v>
      </c>
      <c r="KIG335" s="50" t="s">
        <v>611</v>
      </c>
      <c r="KIH335" s="50" t="s">
        <v>611</v>
      </c>
      <c r="KII335" s="50" t="s">
        <v>611</v>
      </c>
      <c r="KIJ335" s="50" t="s">
        <v>611</v>
      </c>
      <c r="KIK335" s="50" t="s">
        <v>611</v>
      </c>
      <c r="KIL335" s="50" t="s">
        <v>611</v>
      </c>
      <c r="KIM335" s="50" t="s">
        <v>611</v>
      </c>
      <c r="KIN335" s="50" t="s">
        <v>611</v>
      </c>
      <c r="KIO335" s="50" t="s">
        <v>611</v>
      </c>
      <c r="KIP335" s="50" t="s">
        <v>611</v>
      </c>
      <c r="KIQ335" s="50" t="s">
        <v>611</v>
      </c>
      <c r="KIR335" s="50" t="s">
        <v>611</v>
      </c>
      <c r="KIS335" s="50" t="s">
        <v>611</v>
      </c>
      <c r="KIT335" s="50" t="s">
        <v>611</v>
      </c>
      <c r="KIU335" s="50" t="s">
        <v>611</v>
      </c>
      <c r="KIV335" s="50" t="s">
        <v>611</v>
      </c>
      <c r="KIW335" s="50" t="s">
        <v>611</v>
      </c>
      <c r="KIX335" s="50" t="s">
        <v>611</v>
      </c>
      <c r="KIY335" s="50" t="s">
        <v>611</v>
      </c>
      <c r="KIZ335" s="50" t="s">
        <v>611</v>
      </c>
      <c r="KJA335" s="50" t="s">
        <v>611</v>
      </c>
      <c r="KJB335" s="50" t="s">
        <v>611</v>
      </c>
      <c r="KJC335" s="50" t="s">
        <v>611</v>
      </c>
      <c r="KJD335" s="50" t="s">
        <v>611</v>
      </c>
      <c r="KJE335" s="50" t="s">
        <v>611</v>
      </c>
      <c r="KJF335" s="50" t="s">
        <v>611</v>
      </c>
      <c r="KJG335" s="50" t="s">
        <v>611</v>
      </c>
      <c r="KJH335" s="50" t="s">
        <v>611</v>
      </c>
      <c r="KJI335" s="50" t="s">
        <v>611</v>
      </c>
      <c r="KJJ335" s="50" t="s">
        <v>611</v>
      </c>
      <c r="KJK335" s="50" t="s">
        <v>611</v>
      </c>
      <c r="KJL335" s="50" t="s">
        <v>611</v>
      </c>
      <c r="KJM335" s="50" t="s">
        <v>611</v>
      </c>
      <c r="KJN335" s="50" t="s">
        <v>611</v>
      </c>
      <c r="KJO335" s="50" t="s">
        <v>611</v>
      </c>
      <c r="KJP335" s="50" t="s">
        <v>611</v>
      </c>
      <c r="KJQ335" s="50" t="s">
        <v>611</v>
      </c>
      <c r="KJR335" s="50" t="s">
        <v>611</v>
      </c>
      <c r="KJS335" s="50" t="s">
        <v>611</v>
      </c>
      <c r="KJT335" s="50" t="s">
        <v>611</v>
      </c>
      <c r="KJU335" s="50" t="s">
        <v>611</v>
      </c>
      <c r="KJV335" s="50" t="s">
        <v>611</v>
      </c>
      <c r="KJW335" s="50" t="s">
        <v>611</v>
      </c>
      <c r="KJX335" s="50" t="s">
        <v>611</v>
      </c>
      <c r="KJY335" s="50" t="s">
        <v>611</v>
      </c>
      <c r="KJZ335" s="50" t="s">
        <v>611</v>
      </c>
      <c r="KKA335" s="50" t="s">
        <v>611</v>
      </c>
      <c r="KKB335" s="50" t="s">
        <v>611</v>
      </c>
      <c r="KKC335" s="50" t="s">
        <v>611</v>
      </c>
      <c r="KKD335" s="50" t="s">
        <v>611</v>
      </c>
      <c r="KKE335" s="50" t="s">
        <v>611</v>
      </c>
      <c r="KKF335" s="50" t="s">
        <v>611</v>
      </c>
      <c r="KKG335" s="50" t="s">
        <v>611</v>
      </c>
      <c r="KKH335" s="50" t="s">
        <v>611</v>
      </c>
      <c r="KKI335" s="50" t="s">
        <v>611</v>
      </c>
      <c r="KKJ335" s="50" t="s">
        <v>611</v>
      </c>
      <c r="KKK335" s="50" t="s">
        <v>611</v>
      </c>
      <c r="KKL335" s="50" t="s">
        <v>611</v>
      </c>
      <c r="KKM335" s="50" t="s">
        <v>611</v>
      </c>
      <c r="KKN335" s="50" t="s">
        <v>611</v>
      </c>
      <c r="KKO335" s="50" t="s">
        <v>611</v>
      </c>
      <c r="KKP335" s="50" t="s">
        <v>611</v>
      </c>
      <c r="KKQ335" s="50" t="s">
        <v>611</v>
      </c>
      <c r="KKR335" s="50" t="s">
        <v>611</v>
      </c>
      <c r="KKS335" s="50" t="s">
        <v>611</v>
      </c>
      <c r="KKT335" s="50" t="s">
        <v>611</v>
      </c>
      <c r="KKU335" s="50" t="s">
        <v>611</v>
      </c>
      <c r="KKV335" s="50" t="s">
        <v>611</v>
      </c>
      <c r="KKW335" s="50" t="s">
        <v>611</v>
      </c>
      <c r="KKX335" s="50" t="s">
        <v>611</v>
      </c>
      <c r="KKY335" s="50" t="s">
        <v>611</v>
      </c>
      <c r="KKZ335" s="50" t="s">
        <v>611</v>
      </c>
      <c r="KLA335" s="50" t="s">
        <v>611</v>
      </c>
      <c r="KLB335" s="50" t="s">
        <v>611</v>
      </c>
      <c r="KLC335" s="50" t="s">
        <v>611</v>
      </c>
      <c r="KLD335" s="50" t="s">
        <v>611</v>
      </c>
      <c r="KLE335" s="50" t="s">
        <v>611</v>
      </c>
      <c r="KLF335" s="50" t="s">
        <v>611</v>
      </c>
      <c r="KLG335" s="50" t="s">
        <v>611</v>
      </c>
      <c r="KLH335" s="50" t="s">
        <v>611</v>
      </c>
      <c r="KLI335" s="50" t="s">
        <v>611</v>
      </c>
      <c r="KLJ335" s="50" t="s">
        <v>611</v>
      </c>
      <c r="KLK335" s="50" t="s">
        <v>611</v>
      </c>
      <c r="KLL335" s="50" t="s">
        <v>611</v>
      </c>
      <c r="KLM335" s="50" t="s">
        <v>611</v>
      </c>
      <c r="KLN335" s="50" t="s">
        <v>611</v>
      </c>
      <c r="KLO335" s="50" t="s">
        <v>611</v>
      </c>
      <c r="KLP335" s="50" t="s">
        <v>611</v>
      </c>
      <c r="KLQ335" s="50" t="s">
        <v>611</v>
      </c>
      <c r="KLR335" s="50" t="s">
        <v>611</v>
      </c>
      <c r="KLS335" s="50" t="s">
        <v>611</v>
      </c>
      <c r="KLT335" s="50" t="s">
        <v>611</v>
      </c>
      <c r="KLU335" s="50" t="s">
        <v>611</v>
      </c>
      <c r="KLV335" s="50" t="s">
        <v>611</v>
      </c>
      <c r="KLW335" s="50" t="s">
        <v>611</v>
      </c>
      <c r="KLX335" s="50" t="s">
        <v>611</v>
      </c>
      <c r="KLY335" s="50" t="s">
        <v>611</v>
      </c>
      <c r="KLZ335" s="50" t="s">
        <v>611</v>
      </c>
      <c r="KMA335" s="50" t="s">
        <v>611</v>
      </c>
      <c r="KMB335" s="50" t="s">
        <v>611</v>
      </c>
      <c r="KMC335" s="50" t="s">
        <v>611</v>
      </c>
      <c r="KMD335" s="50" t="s">
        <v>611</v>
      </c>
      <c r="KME335" s="50" t="s">
        <v>611</v>
      </c>
      <c r="KMF335" s="50" t="s">
        <v>611</v>
      </c>
      <c r="KMG335" s="50" t="s">
        <v>611</v>
      </c>
      <c r="KMH335" s="50" t="s">
        <v>611</v>
      </c>
      <c r="KMI335" s="50" t="s">
        <v>611</v>
      </c>
      <c r="KMJ335" s="50" t="s">
        <v>611</v>
      </c>
      <c r="KMK335" s="50" t="s">
        <v>611</v>
      </c>
      <c r="KML335" s="50" t="s">
        <v>611</v>
      </c>
      <c r="KMM335" s="50" t="s">
        <v>611</v>
      </c>
      <c r="KMN335" s="50" t="s">
        <v>611</v>
      </c>
      <c r="KMO335" s="50" t="s">
        <v>611</v>
      </c>
      <c r="KMP335" s="50" t="s">
        <v>611</v>
      </c>
      <c r="KMQ335" s="50" t="s">
        <v>611</v>
      </c>
      <c r="KMR335" s="50" t="s">
        <v>611</v>
      </c>
      <c r="KMS335" s="50" t="s">
        <v>611</v>
      </c>
      <c r="KMT335" s="50" t="s">
        <v>611</v>
      </c>
      <c r="KMU335" s="50" t="s">
        <v>611</v>
      </c>
      <c r="KMV335" s="50" t="s">
        <v>611</v>
      </c>
      <c r="KMW335" s="50" t="s">
        <v>611</v>
      </c>
      <c r="KMX335" s="50" t="s">
        <v>611</v>
      </c>
      <c r="KMY335" s="50" t="s">
        <v>611</v>
      </c>
      <c r="KMZ335" s="50" t="s">
        <v>611</v>
      </c>
      <c r="KNA335" s="50" t="s">
        <v>611</v>
      </c>
      <c r="KNB335" s="50" t="s">
        <v>611</v>
      </c>
      <c r="KNC335" s="50" t="s">
        <v>611</v>
      </c>
      <c r="KND335" s="50" t="s">
        <v>611</v>
      </c>
      <c r="KNE335" s="50" t="s">
        <v>611</v>
      </c>
      <c r="KNF335" s="50" t="s">
        <v>611</v>
      </c>
      <c r="KNG335" s="50" t="s">
        <v>611</v>
      </c>
      <c r="KNH335" s="50" t="s">
        <v>611</v>
      </c>
      <c r="KNI335" s="50" t="s">
        <v>611</v>
      </c>
      <c r="KNJ335" s="50" t="s">
        <v>611</v>
      </c>
      <c r="KNK335" s="50" t="s">
        <v>611</v>
      </c>
      <c r="KNL335" s="50" t="s">
        <v>611</v>
      </c>
      <c r="KNM335" s="50" t="s">
        <v>611</v>
      </c>
      <c r="KNN335" s="50" t="s">
        <v>611</v>
      </c>
      <c r="KNO335" s="50" t="s">
        <v>611</v>
      </c>
      <c r="KNP335" s="50" t="s">
        <v>611</v>
      </c>
      <c r="KNQ335" s="50" t="s">
        <v>611</v>
      </c>
      <c r="KNR335" s="50" t="s">
        <v>611</v>
      </c>
      <c r="KNS335" s="50" t="s">
        <v>611</v>
      </c>
      <c r="KNT335" s="50" t="s">
        <v>611</v>
      </c>
      <c r="KNU335" s="50" t="s">
        <v>611</v>
      </c>
      <c r="KNV335" s="50" t="s">
        <v>611</v>
      </c>
      <c r="KNW335" s="50" t="s">
        <v>611</v>
      </c>
      <c r="KNX335" s="50" t="s">
        <v>611</v>
      </c>
      <c r="KNY335" s="50" t="s">
        <v>611</v>
      </c>
      <c r="KNZ335" s="50" t="s">
        <v>611</v>
      </c>
      <c r="KOA335" s="50" t="s">
        <v>611</v>
      </c>
      <c r="KOB335" s="50" t="s">
        <v>611</v>
      </c>
      <c r="KOC335" s="50" t="s">
        <v>611</v>
      </c>
      <c r="KOD335" s="50" t="s">
        <v>611</v>
      </c>
      <c r="KOE335" s="50" t="s">
        <v>611</v>
      </c>
      <c r="KOF335" s="50" t="s">
        <v>611</v>
      </c>
      <c r="KOG335" s="50" t="s">
        <v>611</v>
      </c>
      <c r="KOH335" s="50" t="s">
        <v>611</v>
      </c>
      <c r="KOI335" s="50" t="s">
        <v>611</v>
      </c>
      <c r="KOJ335" s="50" t="s">
        <v>611</v>
      </c>
      <c r="KOK335" s="50" t="s">
        <v>611</v>
      </c>
      <c r="KOL335" s="50" t="s">
        <v>611</v>
      </c>
      <c r="KOM335" s="50" t="s">
        <v>611</v>
      </c>
      <c r="KON335" s="50" t="s">
        <v>611</v>
      </c>
      <c r="KOO335" s="50" t="s">
        <v>611</v>
      </c>
      <c r="KOP335" s="50" t="s">
        <v>611</v>
      </c>
      <c r="KOQ335" s="50" t="s">
        <v>611</v>
      </c>
      <c r="KOR335" s="50" t="s">
        <v>611</v>
      </c>
      <c r="KOS335" s="50" t="s">
        <v>611</v>
      </c>
      <c r="KOT335" s="50" t="s">
        <v>611</v>
      </c>
      <c r="KOU335" s="50" t="s">
        <v>611</v>
      </c>
      <c r="KOV335" s="50" t="s">
        <v>611</v>
      </c>
      <c r="KOW335" s="50" t="s">
        <v>611</v>
      </c>
      <c r="KOX335" s="50" t="s">
        <v>611</v>
      </c>
      <c r="KOY335" s="50" t="s">
        <v>611</v>
      </c>
      <c r="KOZ335" s="50" t="s">
        <v>611</v>
      </c>
      <c r="KPA335" s="50" t="s">
        <v>611</v>
      </c>
      <c r="KPB335" s="50" t="s">
        <v>611</v>
      </c>
      <c r="KPC335" s="50" t="s">
        <v>611</v>
      </c>
      <c r="KPD335" s="50" t="s">
        <v>611</v>
      </c>
      <c r="KPE335" s="50" t="s">
        <v>611</v>
      </c>
      <c r="KPF335" s="50" t="s">
        <v>611</v>
      </c>
      <c r="KPG335" s="50" t="s">
        <v>611</v>
      </c>
      <c r="KPH335" s="50" t="s">
        <v>611</v>
      </c>
      <c r="KPI335" s="50" t="s">
        <v>611</v>
      </c>
      <c r="KPJ335" s="50" t="s">
        <v>611</v>
      </c>
      <c r="KPK335" s="50" t="s">
        <v>611</v>
      </c>
      <c r="KPL335" s="50" t="s">
        <v>611</v>
      </c>
      <c r="KPM335" s="50" t="s">
        <v>611</v>
      </c>
      <c r="KPN335" s="50" t="s">
        <v>611</v>
      </c>
      <c r="KPO335" s="50" t="s">
        <v>611</v>
      </c>
      <c r="KPP335" s="50" t="s">
        <v>611</v>
      </c>
      <c r="KPQ335" s="50" t="s">
        <v>611</v>
      </c>
      <c r="KPR335" s="50" t="s">
        <v>611</v>
      </c>
      <c r="KPS335" s="50" t="s">
        <v>611</v>
      </c>
      <c r="KPT335" s="50" t="s">
        <v>611</v>
      </c>
      <c r="KPU335" s="50" t="s">
        <v>611</v>
      </c>
      <c r="KPV335" s="50" t="s">
        <v>611</v>
      </c>
      <c r="KPW335" s="50" t="s">
        <v>611</v>
      </c>
      <c r="KPX335" s="50" t="s">
        <v>611</v>
      </c>
      <c r="KPY335" s="50" t="s">
        <v>611</v>
      </c>
      <c r="KPZ335" s="50" t="s">
        <v>611</v>
      </c>
      <c r="KQA335" s="50" t="s">
        <v>611</v>
      </c>
      <c r="KQB335" s="50" t="s">
        <v>611</v>
      </c>
      <c r="KQC335" s="50" t="s">
        <v>611</v>
      </c>
      <c r="KQD335" s="50" t="s">
        <v>611</v>
      </c>
      <c r="KQE335" s="50" t="s">
        <v>611</v>
      </c>
      <c r="KQF335" s="50" t="s">
        <v>611</v>
      </c>
      <c r="KQG335" s="50" t="s">
        <v>611</v>
      </c>
      <c r="KQH335" s="50" t="s">
        <v>611</v>
      </c>
      <c r="KQI335" s="50" t="s">
        <v>611</v>
      </c>
      <c r="KQJ335" s="50" t="s">
        <v>611</v>
      </c>
      <c r="KQK335" s="50" t="s">
        <v>611</v>
      </c>
      <c r="KQL335" s="50" t="s">
        <v>611</v>
      </c>
      <c r="KQM335" s="50" t="s">
        <v>611</v>
      </c>
      <c r="KQN335" s="50" t="s">
        <v>611</v>
      </c>
      <c r="KQO335" s="50" t="s">
        <v>611</v>
      </c>
      <c r="KQP335" s="50" t="s">
        <v>611</v>
      </c>
      <c r="KQQ335" s="50" t="s">
        <v>611</v>
      </c>
      <c r="KQR335" s="50" t="s">
        <v>611</v>
      </c>
      <c r="KQS335" s="50" t="s">
        <v>611</v>
      </c>
      <c r="KQT335" s="50" t="s">
        <v>611</v>
      </c>
      <c r="KQU335" s="50" t="s">
        <v>611</v>
      </c>
      <c r="KQV335" s="50" t="s">
        <v>611</v>
      </c>
      <c r="KQW335" s="50" t="s">
        <v>611</v>
      </c>
      <c r="KQX335" s="50" t="s">
        <v>611</v>
      </c>
      <c r="KQY335" s="50" t="s">
        <v>611</v>
      </c>
      <c r="KQZ335" s="50" t="s">
        <v>611</v>
      </c>
      <c r="KRA335" s="50" t="s">
        <v>611</v>
      </c>
      <c r="KRB335" s="50" t="s">
        <v>611</v>
      </c>
      <c r="KRC335" s="50" t="s">
        <v>611</v>
      </c>
      <c r="KRD335" s="50" t="s">
        <v>611</v>
      </c>
      <c r="KRE335" s="50" t="s">
        <v>611</v>
      </c>
      <c r="KRF335" s="50" t="s">
        <v>611</v>
      </c>
      <c r="KRG335" s="50" t="s">
        <v>611</v>
      </c>
      <c r="KRH335" s="50" t="s">
        <v>611</v>
      </c>
      <c r="KRI335" s="50" t="s">
        <v>611</v>
      </c>
      <c r="KRJ335" s="50" t="s">
        <v>611</v>
      </c>
      <c r="KRK335" s="50" t="s">
        <v>611</v>
      </c>
      <c r="KRL335" s="50" t="s">
        <v>611</v>
      </c>
      <c r="KRM335" s="50" t="s">
        <v>611</v>
      </c>
      <c r="KRN335" s="50" t="s">
        <v>611</v>
      </c>
      <c r="KRO335" s="50" t="s">
        <v>611</v>
      </c>
      <c r="KRP335" s="50" t="s">
        <v>611</v>
      </c>
      <c r="KRQ335" s="50" t="s">
        <v>611</v>
      </c>
      <c r="KRR335" s="50" t="s">
        <v>611</v>
      </c>
      <c r="KRS335" s="50" t="s">
        <v>611</v>
      </c>
      <c r="KRT335" s="50" t="s">
        <v>611</v>
      </c>
      <c r="KRU335" s="50" t="s">
        <v>611</v>
      </c>
      <c r="KRV335" s="50" t="s">
        <v>611</v>
      </c>
      <c r="KRW335" s="50" t="s">
        <v>611</v>
      </c>
      <c r="KRX335" s="50" t="s">
        <v>611</v>
      </c>
      <c r="KRY335" s="50" t="s">
        <v>611</v>
      </c>
      <c r="KRZ335" s="50" t="s">
        <v>611</v>
      </c>
      <c r="KSA335" s="50" t="s">
        <v>611</v>
      </c>
      <c r="KSB335" s="50" t="s">
        <v>611</v>
      </c>
      <c r="KSC335" s="50" t="s">
        <v>611</v>
      </c>
      <c r="KSD335" s="50" t="s">
        <v>611</v>
      </c>
      <c r="KSE335" s="50" t="s">
        <v>611</v>
      </c>
      <c r="KSF335" s="50" t="s">
        <v>611</v>
      </c>
      <c r="KSG335" s="50" t="s">
        <v>611</v>
      </c>
      <c r="KSH335" s="50" t="s">
        <v>611</v>
      </c>
      <c r="KSI335" s="50" t="s">
        <v>611</v>
      </c>
      <c r="KSJ335" s="50" t="s">
        <v>611</v>
      </c>
      <c r="KSK335" s="50" t="s">
        <v>611</v>
      </c>
      <c r="KSL335" s="50" t="s">
        <v>611</v>
      </c>
      <c r="KSM335" s="50" t="s">
        <v>611</v>
      </c>
      <c r="KSN335" s="50" t="s">
        <v>611</v>
      </c>
      <c r="KSO335" s="50" t="s">
        <v>611</v>
      </c>
      <c r="KSP335" s="50" t="s">
        <v>611</v>
      </c>
      <c r="KSQ335" s="50" t="s">
        <v>611</v>
      </c>
      <c r="KSR335" s="50" t="s">
        <v>611</v>
      </c>
      <c r="KSS335" s="50" t="s">
        <v>611</v>
      </c>
      <c r="KST335" s="50" t="s">
        <v>611</v>
      </c>
      <c r="KSU335" s="50" t="s">
        <v>611</v>
      </c>
      <c r="KSV335" s="50" t="s">
        <v>611</v>
      </c>
      <c r="KSW335" s="50" t="s">
        <v>611</v>
      </c>
      <c r="KSX335" s="50" t="s">
        <v>611</v>
      </c>
      <c r="KSY335" s="50" t="s">
        <v>611</v>
      </c>
      <c r="KSZ335" s="50" t="s">
        <v>611</v>
      </c>
      <c r="KTA335" s="50" t="s">
        <v>611</v>
      </c>
      <c r="KTB335" s="50" t="s">
        <v>611</v>
      </c>
      <c r="KTC335" s="50" t="s">
        <v>611</v>
      </c>
      <c r="KTD335" s="50" t="s">
        <v>611</v>
      </c>
      <c r="KTE335" s="50" t="s">
        <v>611</v>
      </c>
      <c r="KTF335" s="50" t="s">
        <v>611</v>
      </c>
      <c r="KTG335" s="50" t="s">
        <v>611</v>
      </c>
      <c r="KTH335" s="50" t="s">
        <v>611</v>
      </c>
      <c r="KTI335" s="50" t="s">
        <v>611</v>
      </c>
      <c r="KTJ335" s="50" t="s">
        <v>611</v>
      </c>
      <c r="KTK335" s="50" t="s">
        <v>611</v>
      </c>
      <c r="KTL335" s="50" t="s">
        <v>611</v>
      </c>
      <c r="KTM335" s="50" t="s">
        <v>611</v>
      </c>
      <c r="KTN335" s="50" t="s">
        <v>611</v>
      </c>
      <c r="KTO335" s="50" t="s">
        <v>611</v>
      </c>
      <c r="KTP335" s="50" t="s">
        <v>611</v>
      </c>
      <c r="KTQ335" s="50" t="s">
        <v>611</v>
      </c>
      <c r="KTR335" s="50" t="s">
        <v>611</v>
      </c>
      <c r="KTS335" s="50" t="s">
        <v>611</v>
      </c>
      <c r="KTT335" s="50" t="s">
        <v>611</v>
      </c>
      <c r="KTU335" s="50" t="s">
        <v>611</v>
      </c>
      <c r="KTV335" s="50" t="s">
        <v>611</v>
      </c>
      <c r="KTW335" s="50" t="s">
        <v>611</v>
      </c>
      <c r="KTX335" s="50" t="s">
        <v>611</v>
      </c>
      <c r="KTY335" s="50" t="s">
        <v>611</v>
      </c>
      <c r="KTZ335" s="50" t="s">
        <v>611</v>
      </c>
      <c r="KUA335" s="50" t="s">
        <v>611</v>
      </c>
      <c r="KUB335" s="50" t="s">
        <v>611</v>
      </c>
      <c r="KUC335" s="50" t="s">
        <v>611</v>
      </c>
      <c r="KUD335" s="50" t="s">
        <v>611</v>
      </c>
      <c r="KUE335" s="50" t="s">
        <v>611</v>
      </c>
      <c r="KUF335" s="50" t="s">
        <v>611</v>
      </c>
      <c r="KUG335" s="50" t="s">
        <v>611</v>
      </c>
      <c r="KUH335" s="50" t="s">
        <v>611</v>
      </c>
      <c r="KUI335" s="50" t="s">
        <v>611</v>
      </c>
      <c r="KUJ335" s="50" t="s">
        <v>611</v>
      </c>
      <c r="KUK335" s="50" t="s">
        <v>611</v>
      </c>
      <c r="KUL335" s="50" t="s">
        <v>611</v>
      </c>
      <c r="KUM335" s="50" t="s">
        <v>611</v>
      </c>
      <c r="KUN335" s="50" t="s">
        <v>611</v>
      </c>
      <c r="KUO335" s="50" t="s">
        <v>611</v>
      </c>
      <c r="KUP335" s="50" t="s">
        <v>611</v>
      </c>
      <c r="KUQ335" s="50" t="s">
        <v>611</v>
      </c>
      <c r="KUR335" s="50" t="s">
        <v>611</v>
      </c>
      <c r="KUS335" s="50" t="s">
        <v>611</v>
      </c>
      <c r="KUT335" s="50" t="s">
        <v>611</v>
      </c>
      <c r="KUU335" s="50" t="s">
        <v>611</v>
      </c>
      <c r="KUV335" s="50" t="s">
        <v>611</v>
      </c>
      <c r="KUW335" s="50" t="s">
        <v>611</v>
      </c>
      <c r="KUX335" s="50" t="s">
        <v>611</v>
      </c>
      <c r="KUY335" s="50" t="s">
        <v>611</v>
      </c>
      <c r="KUZ335" s="50" t="s">
        <v>611</v>
      </c>
      <c r="KVA335" s="50" t="s">
        <v>611</v>
      </c>
      <c r="KVB335" s="50" t="s">
        <v>611</v>
      </c>
      <c r="KVC335" s="50" t="s">
        <v>611</v>
      </c>
      <c r="KVD335" s="50" t="s">
        <v>611</v>
      </c>
      <c r="KVE335" s="50" t="s">
        <v>611</v>
      </c>
      <c r="KVF335" s="50" t="s">
        <v>611</v>
      </c>
      <c r="KVG335" s="50" t="s">
        <v>611</v>
      </c>
      <c r="KVH335" s="50" t="s">
        <v>611</v>
      </c>
      <c r="KVI335" s="50" t="s">
        <v>611</v>
      </c>
      <c r="KVJ335" s="50" t="s">
        <v>611</v>
      </c>
      <c r="KVK335" s="50" t="s">
        <v>611</v>
      </c>
      <c r="KVL335" s="50" t="s">
        <v>611</v>
      </c>
      <c r="KVM335" s="50" t="s">
        <v>611</v>
      </c>
      <c r="KVN335" s="50" t="s">
        <v>611</v>
      </c>
      <c r="KVO335" s="50" t="s">
        <v>611</v>
      </c>
      <c r="KVP335" s="50" t="s">
        <v>611</v>
      </c>
      <c r="KVQ335" s="50" t="s">
        <v>611</v>
      </c>
      <c r="KVR335" s="50" t="s">
        <v>611</v>
      </c>
      <c r="KVS335" s="50" t="s">
        <v>611</v>
      </c>
      <c r="KVT335" s="50" t="s">
        <v>611</v>
      </c>
      <c r="KVU335" s="50" t="s">
        <v>611</v>
      </c>
      <c r="KVV335" s="50" t="s">
        <v>611</v>
      </c>
      <c r="KVW335" s="50" t="s">
        <v>611</v>
      </c>
      <c r="KVX335" s="50" t="s">
        <v>611</v>
      </c>
      <c r="KVY335" s="50" t="s">
        <v>611</v>
      </c>
      <c r="KVZ335" s="50" t="s">
        <v>611</v>
      </c>
      <c r="KWA335" s="50" t="s">
        <v>611</v>
      </c>
      <c r="KWB335" s="50" t="s">
        <v>611</v>
      </c>
      <c r="KWC335" s="50" t="s">
        <v>611</v>
      </c>
      <c r="KWD335" s="50" t="s">
        <v>611</v>
      </c>
      <c r="KWE335" s="50" t="s">
        <v>611</v>
      </c>
      <c r="KWF335" s="50" t="s">
        <v>611</v>
      </c>
      <c r="KWG335" s="50" t="s">
        <v>611</v>
      </c>
      <c r="KWH335" s="50" t="s">
        <v>611</v>
      </c>
      <c r="KWI335" s="50" t="s">
        <v>611</v>
      </c>
      <c r="KWJ335" s="50" t="s">
        <v>611</v>
      </c>
      <c r="KWK335" s="50" t="s">
        <v>611</v>
      </c>
      <c r="KWL335" s="50" t="s">
        <v>611</v>
      </c>
      <c r="KWM335" s="50" t="s">
        <v>611</v>
      </c>
      <c r="KWN335" s="50" t="s">
        <v>611</v>
      </c>
      <c r="KWO335" s="50" t="s">
        <v>611</v>
      </c>
      <c r="KWP335" s="50" t="s">
        <v>611</v>
      </c>
      <c r="KWQ335" s="50" t="s">
        <v>611</v>
      </c>
      <c r="KWR335" s="50" t="s">
        <v>611</v>
      </c>
      <c r="KWS335" s="50" t="s">
        <v>611</v>
      </c>
      <c r="KWT335" s="50" t="s">
        <v>611</v>
      </c>
      <c r="KWU335" s="50" t="s">
        <v>611</v>
      </c>
      <c r="KWV335" s="50" t="s">
        <v>611</v>
      </c>
      <c r="KWW335" s="50" t="s">
        <v>611</v>
      </c>
      <c r="KWX335" s="50" t="s">
        <v>611</v>
      </c>
      <c r="KWY335" s="50" t="s">
        <v>611</v>
      </c>
      <c r="KWZ335" s="50" t="s">
        <v>611</v>
      </c>
      <c r="KXA335" s="50" t="s">
        <v>611</v>
      </c>
      <c r="KXB335" s="50" t="s">
        <v>611</v>
      </c>
      <c r="KXC335" s="50" t="s">
        <v>611</v>
      </c>
      <c r="KXD335" s="50" t="s">
        <v>611</v>
      </c>
      <c r="KXE335" s="50" t="s">
        <v>611</v>
      </c>
      <c r="KXF335" s="50" t="s">
        <v>611</v>
      </c>
      <c r="KXG335" s="50" t="s">
        <v>611</v>
      </c>
      <c r="KXH335" s="50" t="s">
        <v>611</v>
      </c>
      <c r="KXI335" s="50" t="s">
        <v>611</v>
      </c>
      <c r="KXJ335" s="50" t="s">
        <v>611</v>
      </c>
      <c r="KXK335" s="50" t="s">
        <v>611</v>
      </c>
      <c r="KXL335" s="50" t="s">
        <v>611</v>
      </c>
      <c r="KXM335" s="50" t="s">
        <v>611</v>
      </c>
      <c r="KXN335" s="50" t="s">
        <v>611</v>
      </c>
      <c r="KXO335" s="50" t="s">
        <v>611</v>
      </c>
      <c r="KXP335" s="50" t="s">
        <v>611</v>
      </c>
      <c r="KXQ335" s="50" t="s">
        <v>611</v>
      </c>
      <c r="KXR335" s="50" t="s">
        <v>611</v>
      </c>
      <c r="KXS335" s="50" t="s">
        <v>611</v>
      </c>
      <c r="KXT335" s="50" t="s">
        <v>611</v>
      </c>
      <c r="KXU335" s="50" t="s">
        <v>611</v>
      </c>
      <c r="KXV335" s="50" t="s">
        <v>611</v>
      </c>
      <c r="KXW335" s="50" t="s">
        <v>611</v>
      </c>
      <c r="KXX335" s="50" t="s">
        <v>611</v>
      </c>
      <c r="KXY335" s="50" t="s">
        <v>611</v>
      </c>
      <c r="KXZ335" s="50" t="s">
        <v>611</v>
      </c>
      <c r="KYA335" s="50" t="s">
        <v>611</v>
      </c>
      <c r="KYB335" s="50" t="s">
        <v>611</v>
      </c>
      <c r="KYC335" s="50" t="s">
        <v>611</v>
      </c>
      <c r="KYD335" s="50" t="s">
        <v>611</v>
      </c>
      <c r="KYE335" s="50" t="s">
        <v>611</v>
      </c>
      <c r="KYF335" s="50" t="s">
        <v>611</v>
      </c>
      <c r="KYG335" s="50" t="s">
        <v>611</v>
      </c>
      <c r="KYH335" s="50" t="s">
        <v>611</v>
      </c>
      <c r="KYI335" s="50" t="s">
        <v>611</v>
      </c>
      <c r="KYJ335" s="50" t="s">
        <v>611</v>
      </c>
      <c r="KYK335" s="50" t="s">
        <v>611</v>
      </c>
      <c r="KYL335" s="50" t="s">
        <v>611</v>
      </c>
      <c r="KYM335" s="50" t="s">
        <v>611</v>
      </c>
      <c r="KYN335" s="50" t="s">
        <v>611</v>
      </c>
      <c r="KYO335" s="50" t="s">
        <v>611</v>
      </c>
      <c r="KYP335" s="50" t="s">
        <v>611</v>
      </c>
      <c r="KYQ335" s="50" t="s">
        <v>611</v>
      </c>
      <c r="KYR335" s="50" t="s">
        <v>611</v>
      </c>
      <c r="KYS335" s="50" t="s">
        <v>611</v>
      </c>
      <c r="KYT335" s="50" t="s">
        <v>611</v>
      </c>
      <c r="KYU335" s="50" t="s">
        <v>611</v>
      </c>
      <c r="KYV335" s="50" t="s">
        <v>611</v>
      </c>
      <c r="KYW335" s="50" t="s">
        <v>611</v>
      </c>
      <c r="KYX335" s="50" t="s">
        <v>611</v>
      </c>
      <c r="KYY335" s="50" t="s">
        <v>611</v>
      </c>
      <c r="KYZ335" s="50" t="s">
        <v>611</v>
      </c>
      <c r="KZA335" s="50" t="s">
        <v>611</v>
      </c>
      <c r="KZB335" s="50" t="s">
        <v>611</v>
      </c>
      <c r="KZC335" s="50" t="s">
        <v>611</v>
      </c>
      <c r="KZD335" s="50" t="s">
        <v>611</v>
      </c>
      <c r="KZE335" s="50" t="s">
        <v>611</v>
      </c>
      <c r="KZF335" s="50" t="s">
        <v>611</v>
      </c>
      <c r="KZG335" s="50" t="s">
        <v>611</v>
      </c>
      <c r="KZH335" s="50" t="s">
        <v>611</v>
      </c>
      <c r="KZI335" s="50" t="s">
        <v>611</v>
      </c>
      <c r="KZJ335" s="50" t="s">
        <v>611</v>
      </c>
      <c r="KZK335" s="50" t="s">
        <v>611</v>
      </c>
      <c r="KZL335" s="50" t="s">
        <v>611</v>
      </c>
      <c r="KZM335" s="50" t="s">
        <v>611</v>
      </c>
      <c r="KZN335" s="50" t="s">
        <v>611</v>
      </c>
      <c r="KZO335" s="50" t="s">
        <v>611</v>
      </c>
      <c r="KZP335" s="50" t="s">
        <v>611</v>
      </c>
      <c r="KZQ335" s="50" t="s">
        <v>611</v>
      </c>
      <c r="KZR335" s="50" t="s">
        <v>611</v>
      </c>
      <c r="KZS335" s="50" t="s">
        <v>611</v>
      </c>
      <c r="KZT335" s="50" t="s">
        <v>611</v>
      </c>
      <c r="KZU335" s="50" t="s">
        <v>611</v>
      </c>
      <c r="KZV335" s="50" t="s">
        <v>611</v>
      </c>
      <c r="KZW335" s="50" t="s">
        <v>611</v>
      </c>
      <c r="KZX335" s="50" t="s">
        <v>611</v>
      </c>
      <c r="KZY335" s="50" t="s">
        <v>611</v>
      </c>
      <c r="KZZ335" s="50" t="s">
        <v>611</v>
      </c>
      <c r="LAA335" s="50" t="s">
        <v>611</v>
      </c>
      <c r="LAB335" s="50" t="s">
        <v>611</v>
      </c>
      <c r="LAC335" s="50" t="s">
        <v>611</v>
      </c>
      <c r="LAD335" s="50" t="s">
        <v>611</v>
      </c>
      <c r="LAE335" s="50" t="s">
        <v>611</v>
      </c>
      <c r="LAF335" s="50" t="s">
        <v>611</v>
      </c>
      <c r="LAG335" s="50" t="s">
        <v>611</v>
      </c>
      <c r="LAH335" s="50" t="s">
        <v>611</v>
      </c>
      <c r="LAI335" s="50" t="s">
        <v>611</v>
      </c>
      <c r="LAJ335" s="50" t="s">
        <v>611</v>
      </c>
      <c r="LAK335" s="50" t="s">
        <v>611</v>
      </c>
      <c r="LAL335" s="50" t="s">
        <v>611</v>
      </c>
      <c r="LAM335" s="50" t="s">
        <v>611</v>
      </c>
      <c r="LAN335" s="50" t="s">
        <v>611</v>
      </c>
      <c r="LAO335" s="50" t="s">
        <v>611</v>
      </c>
      <c r="LAP335" s="50" t="s">
        <v>611</v>
      </c>
      <c r="LAQ335" s="50" t="s">
        <v>611</v>
      </c>
      <c r="LAR335" s="50" t="s">
        <v>611</v>
      </c>
      <c r="LAS335" s="50" t="s">
        <v>611</v>
      </c>
      <c r="LAT335" s="50" t="s">
        <v>611</v>
      </c>
      <c r="LAU335" s="50" t="s">
        <v>611</v>
      </c>
      <c r="LAV335" s="50" t="s">
        <v>611</v>
      </c>
      <c r="LAW335" s="50" t="s">
        <v>611</v>
      </c>
      <c r="LAX335" s="50" t="s">
        <v>611</v>
      </c>
      <c r="LAY335" s="50" t="s">
        <v>611</v>
      </c>
      <c r="LAZ335" s="50" t="s">
        <v>611</v>
      </c>
      <c r="LBA335" s="50" t="s">
        <v>611</v>
      </c>
      <c r="LBB335" s="50" t="s">
        <v>611</v>
      </c>
      <c r="LBC335" s="50" t="s">
        <v>611</v>
      </c>
      <c r="LBD335" s="50" t="s">
        <v>611</v>
      </c>
      <c r="LBE335" s="50" t="s">
        <v>611</v>
      </c>
      <c r="LBF335" s="50" t="s">
        <v>611</v>
      </c>
      <c r="LBG335" s="50" t="s">
        <v>611</v>
      </c>
      <c r="LBH335" s="50" t="s">
        <v>611</v>
      </c>
      <c r="LBI335" s="50" t="s">
        <v>611</v>
      </c>
      <c r="LBJ335" s="50" t="s">
        <v>611</v>
      </c>
      <c r="LBK335" s="50" t="s">
        <v>611</v>
      </c>
      <c r="LBL335" s="50" t="s">
        <v>611</v>
      </c>
      <c r="LBM335" s="50" t="s">
        <v>611</v>
      </c>
      <c r="LBN335" s="50" t="s">
        <v>611</v>
      </c>
      <c r="LBO335" s="50" t="s">
        <v>611</v>
      </c>
      <c r="LBP335" s="50" t="s">
        <v>611</v>
      </c>
      <c r="LBQ335" s="50" t="s">
        <v>611</v>
      </c>
      <c r="LBR335" s="50" t="s">
        <v>611</v>
      </c>
      <c r="LBS335" s="50" t="s">
        <v>611</v>
      </c>
      <c r="LBT335" s="50" t="s">
        <v>611</v>
      </c>
      <c r="LBU335" s="50" t="s">
        <v>611</v>
      </c>
      <c r="LBV335" s="50" t="s">
        <v>611</v>
      </c>
      <c r="LBW335" s="50" t="s">
        <v>611</v>
      </c>
      <c r="LBX335" s="50" t="s">
        <v>611</v>
      </c>
      <c r="LBY335" s="50" t="s">
        <v>611</v>
      </c>
      <c r="LBZ335" s="50" t="s">
        <v>611</v>
      </c>
      <c r="LCA335" s="50" t="s">
        <v>611</v>
      </c>
      <c r="LCB335" s="50" t="s">
        <v>611</v>
      </c>
      <c r="LCC335" s="50" t="s">
        <v>611</v>
      </c>
      <c r="LCD335" s="50" t="s">
        <v>611</v>
      </c>
      <c r="LCE335" s="50" t="s">
        <v>611</v>
      </c>
      <c r="LCF335" s="50" t="s">
        <v>611</v>
      </c>
      <c r="LCG335" s="50" t="s">
        <v>611</v>
      </c>
      <c r="LCH335" s="50" t="s">
        <v>611</v>
      </c>
      <c r="LCI335" s="50" t="s">
        <v>611</v>
      </c>
      <c r="LCJ335" s="50" t="s">
        <v>611</v>
      </c>
      <c r="LCK335" s="50" t="s">
        <v>611</v>
      </c>
      <c r="LCL335" s="50" t="s">
        <v>611</v>
      </c>
      <c r="LCM335" s="50" t="s">
        <v>611</v>
      </c>
      <c r="LCN335" s="50" t="s">
        <v>611</v>
      </c>
      <c r="LCO335" s="50" t="s">
        <v>611</v>
      </c>
      <c r="LCP335" s="50" t="s">
        <v>611</v>
      </c>
      <c r="LCQ335" s="50" t="s">
        <v>611</v>
      </c>
      <c r="LCR335" s="50" t="s">
        <v>611</v>
      </c>
      <c r="LCS335" s="50" t="s">
        <v>611</v>
      </c>
      <c r="LCT335" s="50" t="s">
        <v>611</v>
      </c>
      <c r="LCU335" s="50" t="s">
        <v>611</v>
      </c>
      <c r="LCV335" s="50" t="s">
        <v>611</v>
      </c>
      <c r="LCW335" s="50" t="s">
        <v>611</v>
      </c>
      <c r="LCX335" s="50" t="s">
        <v>611</v>
      </c>
      <c r="LCY335" s="50" t="s">
        <v>611</v>
      </c>
      <c r="LCZ335" s="50" t="s">
        <v>611</v>
      </c>
      <c r="LDA335" s="50" t="s">
        <v>611</v>
      </c>
      <c r="LDB335" s="50" t="s">
        <v>611</v>
      </c>
      <c r="LDC335" s="50" t="s">
        <v>611</v>
      </c>
      <c r="LDD335" s="50" t="s">
        <v>611</v>
      </c>
      <c r="LDE335" s="50" t="s">
        <v>611</v>
      </c>
      <c r="LDF335" s="50" t="s">
        <v>611</v>
      </c>
      <c r="LDG335" s="50" t="s">
        <v>611</v>
      </c>
      <c r="LDH335" s="50" t="s">
        <v>611</v>
      </c>
      <c r="LDI335" s="50" t="s">
        <v>611</v>
      </c>
      <c r="LDJ335" s="50" t="s">
        <v>611</v>
      </c>
      <c r="LDK335" s="50" t="s">
        <v>611</v>
      </c>
      <c r="LDL335" s="50" t="s">
        <v>611</v>
      </c>
      <c r="LDM335" s="50" t="s">
        <v>611</v>
      </c>
      <c r="LDN335" s="50" t="s">
        <v>611</v>
      </c>
      <c r="LDO335" s="50" t="s">
        <v>611</v>
      </c>
      <c r="LDP335" s="50" t="s">
        <v>611</v>
      </c>
      <c r="LDQ335" s="50" t="s">
        <v>611</v>
      </c>
      <c r="LDR335" s="50" t="s">
        <v>611</v>
      </c>
      <c r="LDS335" s="50" t="s">
        <v>611</v>
      </c>
      <c r="LDT335" s="50" t="s">
        <v>611</v>
      </c>
      <c r="LDU335" s="50" t="s">
        <v>611</v>
      </c>
      <c r="LDV335" s="50" t="s">
        <v>611</v>
      </c>
      <c r="LDW335" s="50" t="s">
        <v>611</v>
      </c>
      <c r="LDX335" s="50" t="s">
        <v>611</v>
      </c>
      <c r="LDY335" s="50" t="s">
        <v>611</v>
      </c>
      <c r="LDZ335" s="50" t="s">
        <v>611</v>
      </c>
      <c r="LEA335" s="50" t="s">
        <v>611</v>
      </c>
      <c r="LEB335" s="50" t="s">
        <v>611</v>
      </c>
      <c r="LEC335" s="50" t="s">
        <v>611</v>
      </c>
      <c r="LED335" s="50" t="s">
        <v>611</v>
      </c>
      <c r="LEE335" s="50" t="s">
        <v>611</v>
      </c>
      <c r="LEF335" s="50" t="s">
        <v>611</v>
      </c>
      <c r="LEG335" s="50" t="s">
        <v>611</v>
      </c>
      <c r="LEH335" s="50" t="s">
        <v>611</v>
      </c>
      <c r="LEI335" s="50" t="s">
        <v>611</v>
      </c>
      <c r="LEJ335" s="50" t="s">
        <v>611</v>
      </c>
      <c r="LEK335" s="50" t="s">
        <v>611</v>
      </c>
      <c r="LEL335" s="50" t="s">
        <v>611</v>
      </c>
      <c r="LEM335" s="50" t="s">
        <v>611</v>
      </c>
      <c r="LEN335" s="50" t="s">
        <v>611</v>
      </c>
      <c r="LEO335" s="50" t="s">
        <v>611</v>
      </c>
      <c r="LEP335" s="50" t="s">
        <v>611</v>
      </c>
      <c r="LEQ335" s="50" t="s">
        <v>611</v>
      </c>
      <c r="LER335" s="50" t="s">
        <v>611</v>
      </c>
      <c r="LES335" s="50" t="s">
        <v>611</v>
      </c>
      <c r="LET335" s="50" t="s">
        <v>611</v>
      </c>
      <c r="LEU335" s="50" t="s">
        <v>611</v>
      </c>
      <c r="LEV335" s="50" t="s">
        <v>611</v>
      </c>
      <c r="LEW335" s="50" t="s">
        <v>611</v>
      </c>
      <c r="LEX335" s="50" t="s">
        <v>611</v>
      </c>
      <c r="LEY335" s="50" t="s">
        <v>611</v>
      </c>
      <c r="LEZ335" s="50" t="s">
        <v>611</v>
      </c>
      <c r="LFA335" s="50" t="s">
        <v>611</v>
      </c>
      <c r="LFB335" s="50" t="s">
        <v>611</v>
      </c>
      <c r="LFC335" s="50" t="s">
        <v>611</v>
      </c>
      <c r="LFD335" s="50" t="s">
        <v>611</v>
      </c>
      <c r="LFE335" s="50" t="s">
        <v>611</v>
      </c>
      <c r="LFF335" s="50" t="s">
        <v>611</v>
      </c>
      <c r="LFG335" s="50" t="s">
        <v>611</v>
      </c>
      <c r="LFH335" s="50" t="s">
        <v>611</v>
      </c>
      <c r="LFI335" s="50" t="s">
        <v>611</v>
      </c>
      <c r="LFJ335" s="50" t="s">
        <v>611</v>
      </c>
      <c r="LFK335" s="50" t="s">
        <v>611</v>
      </c>
      <c r="LFL335" s="50" t="s">
        <v>611</v>
      </c>
      <c r="LFM335" s="50" t="s">
        <v>611</v>
      </c>
      <c r="LFN335" s="50" t="s">
        <v>611</v>
      </c>
      <c r="LFO335" s="50" t="s">
        <v>611</v>
      </c>
      <c r="LFP335" s="50" t="s">
        <v>611</v>
      </c>
      <c r="LFQ335" s="50" t="s">
        <v>611</v>
      </c>
      <c r="LFR335" s="50" t="s">
        <v>611</v>
      </c>
      <c r="LFS335" s="50" t="s">
        <v>611</v>
      </c>
      <c r="LFT335" s="50" t="s">
        <v>611</v>
      </c>
      <c r="LFU335" s="50" t="s">
        <v>611</v>
      </c>
      <c r="LFV335" s="50" t="s">
        <v>611</v>
      </c>
      <c r="LFW335" s="50" t="s">
        <v>611</v>
      </c>
      <c r="LFX335" s="50" t="s">
        <v>611</v>
      </c>
      <c r="LFY335" s="50" t="s">
        <v>611</v>
      </c>
      <c r="LFZ335" s="50" t="s">
        <v>611</v>
      </c>
      <c r="LGA335" s="50" t="s">
        <v>611</v>
      </c>
      <c r="LGB335" s="50" t="s">
        <v>611</v>
      </c>
      <c r="LGC335" s="50" t="s">
        <v>611</v>
      </c>
      <c r="LGD335" s="50" t="s">
        <v>611</v>
      </c>
      <c r="LGE335" s="50" t="s">
        <v>611</v>
      </c>
      <c r="LGF335" s="50" t="s">
        <v>611</v>
      </c>
      <c r="LGG335" s="50" t="s">
        <v>611</v>
      </c>
      <c r="LGH335" s="50" t="s">
        <v>611</v>
      </c>
      <c r="LGI335" s="50" t="s">
        <v>611</v>
      </c>
      <c r="LGJ335" s="50" t="s">
        <v>611</v>
      </c>
      <c r="LGK335" s="50" t="s">
        <v>611</v>
      </c>
      <c r="LGL335" s="50" t="s">
        <v>611</v>
      </c>
      <c r="LGM335" s="50" t="s">
        <v>611</v>
      </c>
      <c r="LGN335" s="50" t="s">
        <v>611</v>
      </c>
      <c r="LGO335" s="50" t="s">
        <v>611</v>
      </c>
      <c r="LGP335" s="50" t="s">
        <v>611</v>
      </c>
      <c r="LGQ335" s="50" t="s">
        <v>611</v>
      </c>
      <c r="LGR335" s="50" t="s">
        <v>611</v>
      </c>
      <c r="LGS335" s="50" t="s">
        <v>611</v>
      </c>
      <c r="LGT335" s="50" t="s">
        <v>611</v>
      </c>
      <c r="LGU335" s="50" t="s">
        <v>611</v>
      </c>
      <c r="LGV335" s="50" t="s">
        <v>611</v>
      </c>
      <c r="LGW335" s="50" t="s">
        <v>611</v>
      </c>
      <c r="LGX335" s="50" t="s">
        <v>611</v>
      </c>
      <c r="LGY335" s="50" t="s">
        <v>611</v>
      </c>
      <c r="LGZ335" s="50" t="s">
        <v>611</v>
      </c>
      <c r="LHA335" s="50" t="s">
        <v>611</v>
      </c>
      <c r="LHB335" s="50" t="s">
        <v>611</v>
      </c>
      <c r="LHC335" s="50" t="s">
        <v>611</v>
      </c>
      <c r="LHD335" s="50" t="s">
        <v>611</v>
      </c>
      <c r="LHE335" s="50" t="s">
        <v>611</v>
      </c>
      <c r="LHF335" s="50" t="s">
        <v>611</v>
      </c>
      <c r="LHG335" s="50" t="s">
        <v>611</v>
      </c>
      <c r="LHH335" s="50" t="s">
        <v>611</v>
      </c>
      <c r="LHI335" s="50" t="s">
        <v>611</v>
      </c>
      <c r="LHJ335" s="50" t="s">
        <v>611</v>
      </c>
      <c r="LHK335" s="50" t="s">
        <v>611</v>
      </c>
      <c r="LHL335" s="50" t="s">
        <v>611</v>
      </c>
      <c r="LHM335" s="50" t="s">
        <v>611</v>
      </c>
      <c r="LHN335" s="50" t="s">
        <v>611</v>
      </c>
      <c r="LHO335" s="50" t="s">
        <v>611</v>
      </c>
      <c r="LHP335" s="50" t="s">
        <v>611</v>
      </c>
      <c r="LHQ335" s="50" t="s">
        <v>611</v>
      </c>
      <c r="LHR335" s="50" t="s">
        <v>611</v>
      </c>
      <c r="LHS335" s="50" t="s">
        <v>611</v>
      </c>
      <c r="LHT335" s="50" t="s">
        <v>611</v>
      </c>
      <c r="LHU335" s="50" t="s">
        <v>611</v>
      </c>
      <c r="LHV335" s="50" t="s">
        <v>611</v>
      </c>
      <c r="LHW335" s="50" t="s">
        <v>611</v>
      </c>
      <c r="LHX335" s="50" t="s">
        <v>611</v>
      </c>
      <c r="LHY335" s="50" t="s">
        <v>611</v>
      </c>
      <c r="LHZ335" s="50" t="s">
        <v>611</v>
      </c>
      <c r="LIA335" s="50" t="s">
        <v>611</v>
      </c>
      <c r="LIB335" s="50" t="s">
        <v>611</v>
      </c>
      <c r="LIC335" s="50" t="s">
        <v>611</v>
      </c>
      <c r="LID335" s="50" t="s">
        <v>611</v>
      </c>
      <c r="LIE335" s="50" t="s">
        <v>611</v>
      </c>
      <c r="LIF335" s="50" t="s">
        <v>611</v>
      </c>
      <c r="LIG335" s="50" t="s">
        <v>611</v>
      </c>
      <c r="LIH335" s="50" t="s">
        <v>611</v>
      </c>
      <c r="LII335" s="50" t="s">
        <v>611</v>
      </c>
      <c r="LIJ335" s="50" t="s">
        <v>611</v>
      </c>
      <c r="LIK335" s="50" t="s">
        <v>611</v>
      </c>
      <c r="LIL335" s="50" t="s">
        <v>611</v>
      </c>
      <c r="LIM335" s="50" t="s">
        <v>611</v>
      </c>
      <c r="LIN335" s="50" t="s">
        <v>611</v>
      </c>
      <c r="LIO335" s="50" t="s">
        <v>611</v>
      </c>
      <c r="LIP335" s="50" t="s">
        <v>611</v>
      </c>
      <c r="LIQ335" s="50" t="s">
        <v>611</v>
      </c>
      <c r="LIR335" s="50" t="s">
        <v>611</v>
      </c>
      <c r="LIS335" s="50" t="s">
        <v>611</v>
      </c>
      <c r="LIT335" s="50" t="s">
        <v>611</v>
      </c>
      <c r="LIU335" s="50" t="s">
        <v>611</v>
      </c>
      <c r="LIV335" s="50" t="s">
        <v>611</v>
      </c>
      <c r="LIW335" s="50" t="s">
        <v>611</v>
      </c>
      <c r="LIX335" s="50" t="s">
        <v>611</v>
      </c>
      <c r="LIY335" s="50" t="s">
        <v>611</v>
      </c>
      <c r="LIZ335" s="50" t="s">
        <v>611</v>
      </c>
      <c r="LJA335" s="50" t="s">
        <v>611</v>
      </c>
      <c r="LJB335" s="50" t="s">
        <v>611</v>
      </c>
      <c r="LJC335" s="50" t="s">
        <v>611</v>
      </c>
      <c r="LJD335" s="50" t="s">
        <v>611</v>
      </c>
      <c r="LJE335" s="50" t="s">
        <v>611</v>
      </c>
      <c r="LJF335" s="50" t="s">
        <v>611</v>
      </c>
      <c r="LJG335" s="50" t="s">
        <v>611</v>
      </c>
      <c r="LJH335" s="50" t="s">
        <v>611</v>
      </c>
      <c r="LJI335" s="50" t="s">
        <v>611</v>
      </c>
      <c r="LJJ335" s="50" t="s">
        <v>611</v>
      </c>
      <c r="LJK335" s="50" t="s">
        <v>611</v>
      </c>
      <c r="LJL335" s="50" t="s">
        <v>611</v>
      </c>
      <c r="LJM335" s="50" t="s">
        <v>611</v>
      </c>
      <c r="LJN335" s="50" t="s">
        <v>611</v>
      </c>
      <c r="LJO335" s="50" t="s">
        <v>611</v>
      </c>
      <c r="LJP335" s="50" t="s">
        <v>611</v>
      </c>
      <c r="LJQ335" s="50" t="s">
        <v>611</v>
      </c>
      <c r="LJR335" s="50" t="s">
        <v>611</v>
      </c>
      <c r="LJS335" s="50" t="s">
        <v>611</v>
      </c>
      <c r="LJT335" s="50" t="s">
        <v>611</v>
      </c>
      <c r="LJU335" s="50" t="s">
        <v>611</v>
      </c>
      <c r="LJV335" s="50" t="s">
        <v>611</v>
      </c>
      <c r="LJW335" s="50" t="s">
        <v>611</v>
      </c>
      <c r="LJX335" s="50" t="s">
        <v>611</v>
      </c>
      <c r="LJY335" s="50" t="s">
        <v>611</v>
      </c>
      <c r="LJZ335" s="50" t="s">
        <v>611</v>
      </c>
      <c r="LKA335" s="50" t="s">
        <v>611</v>
      </c>
      <c r="LKB335" s="50" t="s">
        <v>611</v>
      </c>
      <c r="LKC335" s="50" t="s">
        <v>611</v>
      </c>
      <c r="LKD335" s="50" t="s">
        <v>611</v>
      </c>
      <c r="LKE335" s="50" t="s">
        <v>611</v>
      </c>
      <c r="LKF335" s="50" t="s">
        <v>611</v>
      </c>
      <c r="LKG335" s="50" t="s">
        <v>611</v>
      </c>
      <c r="LKH335" s="50" t="s">
        <v>611</v>
      </c>
      <c r="LKI335" s="50" t="s">
        <v>611</v>
      </c>
      <c r="LKJ335" s="50" t="s">
        <v>611</v>
      </c>
      <c r="LKK335" s="50" t="s">
        <v>611</v>
      </c>
      <c r="LKL335" s="50" t="s">
        <v>611</v>
      </c>
      <c r="LKM335" s="50" t="s">
        <v>611</v>
      </c>
      <c r="LKN335" s="50" t="s">
        <v>611</v>
      </c>
      <c r="LKO335" s="50" t="s">
        <v>611</v>
      </c>
      <c r="LKP335" s="50" t="s">
        <v>611</v>
      </c>
      <c r="LKQ335" s="50" t="s">
        <v>611</v>
      </c>
      <c r="LKR335" s="50" t="s">
        <v>611</v>
      </c>
      <c r="LKS335" s="50" t="s">
        <v>611</v>
      </c>
      <c r="LKT335" s="50" t="s">
        <v>611</v>
      </c>
      <c r="LKU335" s="50" t="s">
        <v>611</v>
      </c>
      <c r="LKV335" s="50" t="s">
        <v>611</v>
      </c>
      <c r="LKW335" s="50" t="s">
        <v>611</v>
      </c>
      <c r="LKX335" s="50" t="s">
        <v>611</v>
      </c>
      <c r="LKY335" s="50" t="s">
        <v>611</v>
      </c>
      <c r="LKZ335" s="50" t="s">
        <v>611</v>
      </c>
      <c r="LLA335" s="50" t="s">
        <v>611</v>
      </c>
      <c r="LLB335" s="50" t="s">
        <v>611</v>
      </c>
      <c r="LLC335" s="50" t="s">
        <v>611</v>
      </c>
      <c r="LLD335" s="50" t="s">
        <v>611</v>
      </c>
      <c r="LLE335" s="50" t="s">
        <v>611</v>
      </c>
      <c r="LLF335" s="50" t="s">
        <v>611</v>
      </c>
      <c r="LLG335" s="50" t="s">
        <v>611</v>
      </c>
      <c r="LLH335" s="50" t="s">
        <v>611</v>
      </c>
      <c r="LLI335" s="50" t="s">
        <v>611</v>
      </c>
      <c r="LLJ335" s="50" t="s">
        <v>611</v>
      </c>
      <c r="LLK335" s="50" t="s">
        <v>611</v>
      </c>
      <c r="LLL335" s="50" t="s">
        <v>611</v>
      </c>
      <c r="LLM335" s="50" t="s">
        <v>611</v>
      </c>
      <c r="LLN335" s="50" t="s">
        <v>611</v>
      </c>
      <c r="LLO335" s="50" t="s">
        <v>611</v>
      </c>
      <c r="LLP335" s="50" t="s">
        <v>611</v>
      </c>
      <c r="LLQ335" s="50" t="s">
        <v>611</v>
      </c>
      <c r="LLR335" s="50" t="s">
        <v>611</v>
      </c>
      <c r="LLS335" s="50" t="s">
        <v>611</v>
      </c>
      <c r="LLT335" s="50" t="s">
        <v>611</v>
      </c>
      <c r="LLU335" s="50" t="s">
        <v>611</v>
      </c>
      <c r="LLV335" s="50" t="s">
        <v>611</v>
      </c>
      <c r="LLW335" s="50" t="s">
        <v>611</v>
      </c>
      <c r="LLX335" s="50" t="s">
        <v>611</v>
      </c>
      <c r="LLY335" s="50" t="s">
        <v>611</v>
      </c>
      <c r="LLZ335" s="50" t="s">
        <v>611</v>
      </c>
      <c r="LMA335" s="50" t="s">
        <v>611</v>
      </c>
      <c r="LMB335" s="50" t="s">
        <v>611</v>
      </c>
      <c r="LMC335" s="50" t="s">
        <v>611</v>
      </c>
      <c r="LMD335" s="50" t="s">
        <v>611</v>
      </c>
      <c r="LME335" s="50" t="s">
        <v>611</v>
      </c>
      <c r="LMF335" s="50" t="s">
        <v>611</v>
      </c>
      <c r="LMG335" s="50" t="s">
        <v>611</v>
      </c>
      <c r="LMH335" s="50" t="s">
        <v>611</v>
      </c>
      <c r="LMI335" s="50" t="s">
        <v>611</v>
      </c>
      <c r="LMJ335" s="50" t="s">
        <v>611</v>
      </c>
      <c r="LMK335" s="50" t="s">
        <v>611</v>
      </c>
      <c r="LML335" s="50" t="s">
        <v>611</v>
      </c>
      <c r="LMM335" s="50" t="s">
        <v>611</v>
      </c>
      <c r="LMN335" s="50" t="s">
        <v>611</v>
      </c>
      <c r="LMO335" s="50" t="s">
        <v>611</v>
      </c>
      <c r="LMP335" s="50" t="s">
        <v>611</v>
      </c>
      <c r="LMQ335" s="50" t="s">
        <v>611</v>
      </c>
      <c r="LMR335" s="50" t="s">
        <v>611</v>
      </c>
      <c r="LMS335" s="50" t="s">
        <v>611</v>
      </c>
      <c r="LMT335" s="50" t="s">
        <v>611</v>
      </c>
      <c r="LMU335" s="50" t="s">
        <v>611</v>
      </c>
      <c r="LMV335" s="50" t="s">
        <v>611</v>
      </c>
      <c r="LMW335" s="50" t="s">
        <v>611</v>
      </c>
      <c r="LMX335" s="50" t="s">
        <v>611</v>
      </c>
      <c r="LMY335" s="50" t="s">
        <v>611</v>
      </c>
      <c r="LMZ335" s="50" t="s">
        <v>611</v>
      </c>
      <c r="LNA335" s="50" t="s">
        <v>611</v>
      </c>
      <c r="LNB335" s="50" t="s">
        <v>611</v>
      </c>
      <c r="LNC335" s="50" t="s">
        <v>611</v>
      </c>
      <c r="LND335" s="50" t="s">
        <v>611</v>
      </c>
      <c r="LNE335" s="50" t="s">
        <v>611</v>
      </c>
      <c r="LNF335" s="50" t="s">
        <v>611</v>
      </c>
      <c r="LNG335" s="50" t="s">
        <v>611</v>
      </c>
      <c r="LNH335" s="50" t="s">
        <v>611</v>
      </c>
      <c r="LNI335" s="50" t="s">
        <v>611</v>
      </c>
      <c r="LNJ335" s="50" t="s">
        <v>611</v>
      </c>
      <c r="LNK335" s="50" t="s">
        <v>611</v>
      </c>
      <c r="LNL335" s="50" t="s">
        <v>611</v>
      </c>
      <c r="LNM335" s="50" t="s">
        <v>611</v>
      </c>
      <c r="LNN335" s="50" t="s">
        <v>611</v>
      </c>
      <c r="LNO335" s="50" t="s">
        <v>611</v>
      </c>
      <c r="LNP335" s="50" t="s">
        <v>611</v>
      </c>
      <c r="LNQ335" s="50" t="s">
        <v>611</v>
      </c>
      <c r="LNR335" s="50" t="s">
        <v>611</v>
      </c>
      <c r="LNS335" s="50" t="s">
        <v>611</v>
      </c>
      <c r="LNT335" s="50" t="s">
        <v>611</v>
      </c>
      <c r="LNU335" s="50" t="s">
        <v>611</v>
      </c>
      <c r="LNV335" s="50" t="s">
        <v>611</v>
      </c>
      <c r="LNW335" s="50" t="s">
        <v>611</v>
      </c>
      <c r="LNX335" s="50" t="s">
        <v>611</v>
      </c>
      <c r="LNY335" s="50" t="s">
        <v>611</v>
      </c>
      <c r="LNZ335" s="50" t="s">
        <v>611</v>
      </c>
      <c r="LOA335" s="50" t="s">
        <v>611</v>
      </c>
      <c r="LOB335" s="50" t="s">
        <v>611</v>
      </c>
      <c r="LOC335" s="50" t="s">
        <v>611</v>
      </c>
      <c r="LOD335" s="50" t="s">
        <v>611</v>
      </c>
      <c r="LOE335" s="50" t="s">
        <v>611</v>
      </c>
      <c r="LOF335" s="50" t="s">
        <v>611</v>
      </c>
      <c r="LOG335" s="50" t="s">
        <v>611</v>
      </c>
      <c r="LOH335" s="50" t="s">
        <v>611</v>
      </c>
      <c r="LOI335" s="50" t="s">
        <v>611</v>
      </c>
      <c r="LOJ335" s="50" t="s">
        <v>611</v>
      </c>
      <c r="LOK335" s="50" t="s">
        <v>611</v>
      </c>
      <c r="LOL335" s="50" t="s">
        <v>611</v>
      </c>
      <c r="LOM335" s="50" t="s">
        <v>611</v>
      </c>
      <c r="LON335" s="50" t="s">
        <v>611</v>
      </c>
      <c r="LOO335" s="50" t="s">
        <v>611</v>
      </c>
      <c r="LOP335" s="50" t="s">
        <v>611</v>
      </c>
      <c r="LOQ335" s="50" t="s">
        <v>611</v>
      </c>
      <c r="LOR335" s="50" t="s">
        <v>611</v>
      </c>
      <c r="LOS335" s="50" t="s">
        <v>611</v>
      </c>
      <c r="LOT335" s="50" t="s">
        <v>611</v>
      </c>
      <c r="LOU335" s="50" t="s">
        <v>611</v>
      </c>
      <c r="LOV335" s="50" t="s">
        <v>611</v>
      </c>
      <c r="LOW335" s="50" t="s">
        <v>611</v>
      </c>
      <c r="LOX335" s="50" t="s">
        <v>611</v>
      </c>
      <c r="LOY335" s="50" t="s">
        <v>611</v>
      </c>
      <c r="LOZ335" s="50" t="s">
        <v>611</v>
      </c>
      <c r="LPA335" s="50" t="s">
        <v>611</v>
      </c>
      <c r="LPB335" s="50" t="s">
        <v>611</v>
      </c>
      <c r="LPC335" s="50" t="s">
        <v>611</v>
      </c>
      <c r="LPD335" s="50" t="s">
        <v>611</v>
      </c>
      <c r="LPE335" s="50" t="s">
        <v>611</v>
      </c>
      <c r="LPF335" s="50" t="s">
        <v>611</v>
      </c>
      <c r="LPG335" s="50" t="s">
        <v>611</v>
      </c>
      <c r="LPH335" s="50" t="s">
        <v>611</v>
      </c>
      <c r="LPI335" s="50" t="s">
        <v>611</v>
      </c>
      <c r="LPJ335" s="50" t="s">
        <v>611</v>
      </c>
      <c r="LPK335" s="50" t="s">
        <v>611</v>
      </c>
      <c r="LPL335" s="50" t="s">
        <v>611</v>
      </c>
      <c r="LPM335" s="50" t="s">
        <v>611</v>
      </c>
      <c r="LPN335" s="50" t="s">
        <v>611</v>
      </c>
      <c r="LPO335" s="50" t="s">
        <v>611</v>
      </c>
      <c r="LPP335" s="50" t="s">
        <v>611</v>
      </c>
      <c r="LPQ335" s="50" t="s">
        <v>611</v>
      </c>
      <c r="LPR335" s="50" t="s">
        <v>611</v>
      </c>
      <c r="LPS335" s="50" t="s">
        <v>611</v>
      </c>
      <c r="LPT335" s="50" t="s">
        <v>611</v>
      </c>
      <c r="LPU335" s="50" t="s">
        <v>611</v>
      </c>
      <c r="LPV335" s="50" t="s">
        <v>611</v>
      </c>
      <c r="LPW335" s="50" t="s">
        <v>611</v>
      </c>
      <c r="LPX335" s="50" t="s">
        <v>611</v>
      </c>
      <c r="LPY335" s="50" t="s">
        <v>611</v>
      </c>
      <c r="LPZ335" s="50" t="s">
        <v>611</v>
      </c>
      <c r="LQA335" s="50" t="s">
        <v>611</v>
      </c>
      <c r="LQB335" s="50" t="s">
        <v>611</v>
      </c>
      <c r="LQC335" s="50" t="s">
        <v>611</v>
      </c>
      <c r="LQD335" s="50" t="s">
        <v>611</v>
      </c>
      <c r="LQE335" s="50" t="s">
        <v>611</v>
      </c>
      <c r="LQF335" s="50" t="s">
        <v>611</v>
      </c>
      <c r="LQG335" s="50" t="s">
        <v>611</v>
      </c>
      <c r="LQH335" s="50" t="s">
        <v>611</v>
      </c>
      <c r="LQI335" s="50" t="s">
        <v>611</v>
      </c>
      <c r="LQJ335" s="50" t="s">
        <v>611</v>
      </c>
      <c r="LQK335" s="50" t="s">
        <v>611</v>
      </c>
      <c r="LQL335" s="50" t="s">
        <v>611</v>
      </c>
      <c r="LQM335" s="50" t="s">
        <v>611</v>
      </c>
      <c r="LQN335" s="50" t="s">
        <v>611</v>
      </c>
      <c r="LQO335" s="50" t="s">
        <v>611</v>
      </c>
      <c r="LQP335" s="50" t="s">
        <v>611</v>
      </c>
      <c r="LQQ335" s="50" t="s">
        <v>611</v>
      </c>
      <c r="LQR335" s="50" t="s">
        <v>611</v>
      </c>
      <c r="LQS335" s="50" t="s">
        <v>611</v>
      </c>
      <c r="LQT335" s="50" t="s">
        <v>611</v>
      </c>
      <c r="LQU335" s="50" t="s">
        <v>611</v>
      </c>
      <c r="LQV335" s="50" t="s">
        <v>611</v>
      </c>
      <c r="LQW335" s="50" t="s">
        <v>611</v>
      </c>
      <c r="LQX335" s="50" t="s">
        <v>611</v>
      </c>
      <c r="LQY335" s="50" t="s">
        <v>611</v>
      </c>
      <c r="LQZ335" s="50" t="s">
        <v>611</v>
      </c>
      <c r="LRA335" s="50" t="s">
        <v>611</v>
      </c>
      <c r="LRB335" s="50" t="s">
        <v>611</v>
      </c>
      <c r="LRC335" s="50" t="s">
        <v>611</v>
      </c>
      <c r="LRD335" s="50" t="s">
        <v>611</v>
      </c>
      <c r="LRE335" s="50" t="s">
        <v>611</v>
      </c>
      <c r="LRF335" s="50" t="s">
        <v>611</v>
      </c>
      <c r="LRG335" s="50" t="s">
        <v>611</v>
      </c>
      <c r="LRH335" s="50" t="s">
        <v>611</v>
      </c>
      <c r="LRI335" s="50" t="s">
        <v>611</v>
      </c>
      <c r="LRJ335" s="50" t="s">
        <v>611</v>
      </c>
      <c r="LRK335" s="50" t="s">
        <v>611</v>
      </c>
      <c r="LRL335" s="50" t="s">
        <v>611</v>
      </c>
      <c r="LRM335" s="50" t="s">
        <v>611</v>
      </c>
      <c r="LRN335" s="50" t="s">
        <v>611</v>
      </c>
      <c r="LRO335" s="50" t="s">
        <v>611</v>
      </c>
      <c r="LRP335" s="50" t="s">
        <v>611</v>
      </c>
      <c r="LRQ335" s="50" t="s">
        <v>611</v>
      </c>
      <c r="LRR335" s="50" t="s">
        <v>611</v>
      </c>
      <c r="LRS335" s="50" t="s">
        <v>611</v>
      </c>
      <c r="LRT335" s="50" t="s">
        <v>611</v>
      </c>
      <c r="LRU335" s="50" t="s">
        <v>611</v>
      </c>
      <c r="LRV335" s="50" t="s">
        <v>611</v>
      </c>
      <c r="LRW335" s="50" t="s">
        <v>611</v>
      </c>
      <c r="LRX335" s="50" t="s">
        <v>611</v>
      </c>
      <c r="LRY335" s="50" t="s">
        <v>611</v>
      </c>
      <c r="LRZ335" s="50" t="s">
        <v>611</v>
      </c>
      <c r="LSA335" s="50" t="s">
        <v>611</v>
      </c>
      <c r="LSB335" s="50" t="s">
        <v>611</v>
      </c>
      <c r="LSC335" s="50" t="s">
        <v>611</v>
      </c>
      <c r="LSD335" s="50" t="s">
        <v>611</v>
      </c>
      <c r="LSE335" s="50" t="s">
        <v>611</v>
      </c>
      <c r="LSF335" s="50" t="s">
        <v>611</v>
      </c>
      <c r="LSG335" s="50" t="s">
        <v>611</v>
      </c>
      <c r="LSH335" s="50" t="s">
        <v>611</v>
      </c>
      <c r="LSI335" s="50" t="s">
        <v>611</v>
      </c>
      <c r="LSJ335" s="50" t="s">
        <v>611</v>
      </c>
      <c r="LSK335" s="50" t="s">
        <v>611</v>
      </c>
      <c r="LSL335" s="50" t="s">
        <v>611</v>
      </c>
      <c r="LSM335" s="50" t="s">
        <v>611</v>
      </c>
      <c r="LSN335" s="50" t="s">
        <v>611</v>
      </c>
      <c r="LSO335" s="50" t="s">
        <v>611</v>
      </c>
      <c r="LSP335" s="50" t="s">
        <v>611</v>
      </c>
      <c r="LSQ335" s="50" t="s">
        <v>611</v>
      </c>
      <c r="LSR335" s="50" t="s">
        <v>611</v>
      </c>
      <c r="LSS335" s="50" t="s">
        <v>611</v>
      </c>
      <c r="LST335" s="50" t="s">
        <v>611</v>
      </c>
      <c r="LSU335" s="50" t="s">
        <v>611</v>
      </c>
      <c r="LSV335" s="50" t="s">
        <v>611</v>
      </c>
      <c r="LSW335" s="50" t="s">
        <v>611</v>
      </c>
      <c r="LSX335" s="50" t="s">
        <v>611</v>
      </c>
      <c r="LSY335" s="50" t="s">
        <v>611</v>
      </c>
      <c r="LSZ335" s="50" t="s">
        <v>611</v>
      </c>
      <c r="LTA335" s="50" t="s">
        <v>611</v>
      </c>
      <c r="LTB335" s="50" t="s">
        <v>611</v>
      </c>
      <c r="LTC335" s="50" t="s">
        <v>611</v>
      </c>
      <c r="LTD335" s="50" t="s">
        <v>611</v>
      </c>
      <c r="LTE335" s="50" t="s">
        <v>611</v>
      </c>
      <c r="LTF335" s="50" t="s">
        <v>611</v>
      </c>
      <c r="LTG335" s="50" t="s">
        <v>611</v>
      </c>
      <c r="LTH335" s="50" t="s">
        <v>611</v>
      </c>
      <c r="LTI335" s="50" t="s">
        <v>611</v>
      </c>
      <c r="LTJ335" s="50" t="s">
        <v>611</v>
      </c>
      <c r="LTK335" s="50" t="s">
        <v>611</v>
      </c>
      <c r="LTL335" s="50" t="s">
        <v>611</v>
      </c>
      <c r="LTM335" s="50" t="s">
        <v>611</v>
      </c>
      <c r="LTN335" s="50" t="s">
        <v>611</v>
      </c>
      <c r="LTO335" s="50" t="s">
        <v>611</v>
      </c>
      <c r="LTP335" s="50" t="s">
        <v>611</v>
      </c>
      <c r="LTQ335" s="50" t="s">
        <v>611</v>
      </c>
      <c r="LTR335" s="50" t="s">
        <v>611</v>
      </c>
      <c r="LTS335" s="50" t="s">
        <v>611</v>
      </c>
      <c r="LTT335" s="50" t="s">
        <v>611</v>
      </c>
      <c r="LTU335" s="50" t="s">
        <v>611</v>
      </c>
      <c r="LTV335" s="50" t="s">
        <v>611</v>
      </c>
      <c r="LTW335" s="50" t="s">
        <v>611</v>
      </c>
      <c r="LTX335" s="50" t="s">
        <v>611</v>
      </c>
      <c r="LTY335" s="50" t="s">
        <v>611</v>
      </c>
      <c r="LTZ335" s="50" t="s">
        <v>611</v>
      </c>
      <c r="LUA335" s="50" t="s">
        <v>611</v>
      </c>
      <c r="LUB335" s="50" t="s">
        <v>611</v>
      </c>
      <c r="LUC335" s="50" t="s">
        <v>611</v>
      </c>
      <c r="LUD335" s="50" t="s">
        <v>611</v>
      </c>
      <c r="LUE335" s="50" t="s">
        <v>611</v>
      </c>
      <c r="LUF335" s="50" t="s">
        <v>611</v>
      </c>
      <c r="LUG335" s="50" t="s">
        <v>611</v>
      </c>
      <c r="LUH335" s="50" t="s">
        <v>611</v>
      </c>
      <c r="LUI335" s="50" t="s">
        <v>611</v>
      </c>
      <c r="LUJ335" s="50" t="s">
        <v>611</v>
      </c>
      <c r="LUK335" s="50" t="s">
        <v>611</v>
      </c>
      <c r="LUL335" s="50" t="s">
        <v>611</v>
      </c>
      <c r="LUM335" s="50" t="s">
        <v>611</v>
      </c>
      <c r="LUN335" s="50" t="s">
        <v>611</v>
      </c>
      <c r="LUO335" s="50" t="s">
        <v>611</v>
      </c>
      <c r="LUP335" s="50" t="s">
        <v>611</v>
      </c>
      <c r="LUQ335" s="50" t="s">
        <v>611</v>
      </c>
      <c r="LUR335" s="50" t="s">
        <v>611</v>
      </c>
      <c r="LUS335" s="50" t="s">
        <v>611</v>
      </c>
      <c r="LUT335" s="50" t="s">
        <v>611</v>
      </c>
      <c r="LUU335" s="50" t="s">
        <v>611</v>
      </c>
      <c r="LUV335" s="50" t="s">
        <v>611</v>
      </c>
      <c r="LUW335" s="50" t="s">
        <v>611</v>
      </c>
      <c r="LUX335" s="50" t="s">
        <v>611</v>
      </c>
      <c r="LUY335" s="50" t="s">
        <v>611</v>
      </c>
      <c r="LUZ335" s="50" t="s">
        <v>611</v>
      </c>
      <c r="LVA335" s="50" t="s">
        <v>611</v>
      </c>
      <c r="LVB335" s="50" t="s">
        <v>611</v>
      </c>
      <c r="LVC335" s="50" t="s">
        <v>611</v>
      </c>
      <c r="LVD335" s="50" t="s">
        <v>611</v>
      </c>
      <c r="LVE335" s="50" t="s">
        <v>611</v>
      </c>
      <c r="LVF335" s="50" t="s">
        <v>611</v>
      </c>
      <c r="LVG335" s="50" t="s">
        <v>611</v>
      </c>
      <c r="LVH335" s="50" t="s">
        <v>611</v>
      </c>
      <c r="LVI335" s="50" t="s">
        <v>611</v>
      </c>
      <c r="LVJ335" s="50" t="s">
        <v>611</v>
      </c>
      <c r="LVK335" s="50" t="s">
        <v>611</v>
      </c>
      <c r="LVL335" s="50" t="s">
        <v>611</v>
      </c>
      <c r="LVM335" s="50" t="s">
        <v>611</v>
      </c>
      <c r="LVN335" s="50" t="s">
        <v>611</v>
      </c>
      <c r="LVO335" s="50" t="s">
        <v>611</v>
      </c>
      <c r="LVP335" s="50" t="s">
        <v>611</v>
      </c>
      <c r="LVQ335" s="50" t="s">
        <v>611</v>
      </c>
      <c r="LVR335" s="50" t="s">
        <v>611</v>
      </c>
      <c r="LVS335" s="50" t="s">
        <v>611</v>
      </c>
      <c r="LVT335" s="50" t="s">
        <v>611</v>
      </c>
      <c r="LVU335" s="50" t="s">
        <v>611</v>
      </c>
      <c r="LVV335" s="50" t="s">
        <v>611</v>
      </c>
      <c r="LVW335" s="50" t="s">
        <v>611</v>
      </c>
      <c r="LVX335" s="50" t="s">
        <v>611</v>
      </c>
      <c r="LVY335" s="50" t="s">
        <v>611</v>
      </c>
      <c r="LVZ335" s="50" t="s">
        <v>611</v>
      </c>
      <c r="LWA335" s="50" t="s">
        <v>611</v>
      </c>
      <c r="LWB335" s="50" t="s">
        <v>611</v>
      </c>
      <c r="LWC335" s="50" t="s">
        <v>611</v>
      </c>
      <c r="LWD335" s="50" t="s">
        <v>611</v>
      </c>
      <c r="LWE335" s="50" t="s">
        <v>611</v>
      </c>
      <c r="LWF335" s="50" t="s">
        <v>611</v>
      </c>
      <c r="LWG335" s="50" t="s">
        <v>611</v>
      </c>
      <c r="LWH335" s="50" t="s">
        <v>611</v>
      </c>
      <c r="LWI335" s="50" t="s">
        <v>611</v>
      </c>
      <c r="LWJ335" s="50" t="s">
        <v>611</v>
      </c>
      <c r="LWK335" s="50" t="s">
        <v>611</v>
      </c>
      <c r="LWL335" s="50" t="s">
        <v>611</v>
      </c>
      <c r="LWM335" s="50" t="s">
        <v>611</v>
      </c>
      <c r="LWN335" s="50" t="s">
        <v>611</v>
      </c>
      <c r="LWO335" s="50" t="s">
        <v>611</v>
      </c>
      <c r="LWP335" s="50" t="s">
        <v>611</v>
      </c>
      <c r="LWQ335" s="50" t="s">
        <v>611</v>
      </c>
      <c r="LWR335" s="50" t="s">
        <v>611</v>
      </c>
      <c r="LWS335" s="50" t="s">
        <v>611</v>
      </c>
      <c r="LWT335" s="50" t="s">
        <v>611</v>
      </c>
      <c r="LWU335" s="50" t="s">
        <v>611</v>
      </c>
      <c r="LWV335" s="50" t="s">
        <v>611</v>
      </c>
      <c r="LWW335" s="50" t="s">
        <v>611</v>
      </c>
      <c r="LWX335" s="50" t="s">
        <v>611</v>
      </c>
      <c r="LWY335" s="50" t="s">
        <v>611</v>
      </c>
      <c r="LWZ335" s="50" t="s">
        <v>611</v>
      </c>
      <c r="LXA335" s="50" t="s">
        <v>611</v>
      </c>
      <c r="LXB335" s="50" t="s">
        <v>611</v>
      </c>
      <c r="LXC335" s="50" t="s">
        <v>611</v>
      </c>
      <c r="LXD335" s="50" t="s">
        <v>611</v>
      </c>
      <c r="LXE335" s="50" t="s">
        <v>611</v>
      </c>
      <c r="LXF335" s="50" t="s">
        <v>611</v>
      </c>
      <c r="LXG335" s="50" t="s">
        <v>611</v>
      </c>
      <c r="LXH335" s="50" t="s">
        <v>611</v>
      </c>
      <c r="LXI335" s="50" t="s">
        <v>611</v>
      </c>
      <c r="LXJ335" s="50" t="s">
        <v>611</v>
      </c>
      <c r="LXK335" s="50" t="s">
        <v>611</v>
      </c>
      <c r="LXL335" s="50" t="s">
        <v>611</v>
      </c>
      <c r="LXM335" s="50" t="s">
        <v>611</v>
      </c>
      <c r="LXN335" s="50" t="s">
        <v>611</v>
      </c>
      <c r="LXO335" s="50" t="s">
        <v>611</v>
      </c>
      <c r="LXP335" s="50" t="s">
        <v>611</v>
      </c>
      <c r="LXQ335" s="50" t="s">
        <v>611</v>
      </c>
      <c r="LXR335" s="50" t="s">
        <v>611</v>
      </c>
      <c r="LXS335" s="50" t="s">
        <v>611</v>
      </c>
      <c r="LXT335" s="50" t="s">
        <v>611</v>
      </c>
      <c r="LXU335" s="50" t="s">
        <v>611</v>
      </c>
      <c r="LXV335" s="50" t="s">
        <v>611</v>
      </c>
      <c r="LXW335" s="50" t="s">
        <v>611</v>
      </c>
      <c r="LXX335" s="50" t="s">
        <v>611</v>
      </c>
      <c r="LXY335" s="50" t="s">
        <v>611</v>
      </c>
      <c r="LXZ335" s="50" t="s">
        <v>611</v>
      </c>
      <c r="LYA335" s="50" t="s">
        <v>611</v>
      </c>
      <c r="LYB335" s="50" t="s">
        <v>611</v>
      </c>
      <c r="LYC335" s="50" t="s">
        <v>611</v>
      </c>
      <c r="LYD335" s="50" t="s">
        <v>611</v>
      </c>
      <c r="LYE335" s="50" t="s">
        <v>611</v>
      </c>
      <c r="LYF335" s="50" t="s">
        <v>611</v>
      </c>
      <c r="LYG335" s="50" t="s">
        <v>611</v>
      </c>
      <c r="LYH335" s="50" t="s">
        <v>611</v>
      </c>
      <c r="LYI335" s="50" t="s">
        <v>611</v>
      </c>
      <c r="LYJ335" s="50" t="s">
        <v>611</v>
      </c>
      <c r="LYK335" s="50" t="s">
        <v>611</v>
      </c>
      <c r="LYL335" s="50" t="s">
        <v>611</v>
      </c>
      <c r="LYM335" s="50" t="s">
        <v>611</v>
      </c>
      <c r="LYN335" s="50" t="s">
        <v>611</v>
      </c>
      <c r="LYO335" s="50" t="s">
        <v>611</v>
      </c>
      <c r="LYP335" s="50" t="s">
        <v>611</v>
      </c>
      <c r="LYQ335" s="50" t="s">
        <v>611</v>
      </c>
      <c r="LYR335" s="50" t="s">
        <v>611</v>
      </c>
      <c r="LYS335" s="50" t="s">
        <v>611</v>
      </c>
      <c r="LYT335" s="50" t="s">
        <v>611</v>
      </c>
      <c r="LYU335" s="50" t="s">
        <v>611</v>
      </c>
      <c r="LYV335" s="50" t="s">
        <v>611</v>
      </c>
      <c r="LYW335" s="50" t="s">
        <v>611</v>
      </c>
      <c r="LYX335" s="50" t="s">
        <v>611</v>
      </c>
      <c r="LYY335" s="50" t="s">
        <v>611</v>
      </c>
      <c r="LYZ335" s="50" t="s">
        <v>611</v>
      </c>
      <c r="LZA335" s="50" t="s">
        <v>611</v>
      </c>
      <c r="LZB335" s="50" t="s">
        <v>611</v>
      </c>
      <c r="LZC335" s="50" t="s">
        <v>611</v>
      </c>
      <c r="LZD335" s="50" t="s">
        <v>611</v>
      </c>
      <c r="LZE335" s="50" t="s">
        <v>611</v>
      </c>
      <c r="LZF335" s="50" t="s">
        <v>611</v>
      </c>
      <c r="LZG335" s="50" t="s">
        <v>611</v>
      </c>
      <c r="LZH335" s="50" t="s">
        <v>611</v>
      </c>
      <c r="LZI335" s="50" t="s">
        <v>611</v>
      </c>
      <c r="LZJ335" s="50" t="s">
        <v>611</v>
      </c>
      <c r="LZK335" s="50" t="s">
        <v>611</v>
      </c>
      <c r="LZL335" s="50" t="s">
        <v>611</v>
      </c>
      <c r="LZM335" s="50" t="s">
        <v>611</v>
      </c>
      <c r="LZN335" s="50" t="s">
        <v>611</v>
      </c>
      <c r="LZO335" s="50" t="s">
        <v>611</v>
      </c>
      <c r="LZP335" s="50" t="s">
        <v>611</v>
      </c>
      <c r="LZQ335" s="50" t="s">
        <v>611</v>
      </c>
      <c r="LZR335" s="50" t="s">
        <v>611</v>
      </c>
      <c r="LZS335" s="50" t="s">
        <v>611</v>
      </c>
      <c r="LZT335" s="50" t="s">
        <v>611</v>
      </c>
      <c r="LZU335" s="50" t="s">
        <v>611</v>
      </c>
      <c r="LZV335" s="50" t="s">
        <v>611</v>
      </c>
      <c r="LZW335" s="50" t="s">
        <v>611</v>
      </c>
      <c r="LZX335" s="50" t="s">
        <v>611</v>
      </c>
      <c r="LZY335" s="50" t="s">
        <v>611</v>
      </c>
      <c r="LZZ335" s="50" t="s">
        <v>611</v>
      </c>
      <c r="MAA335" s="50" t="s">
        <v>611</v>
      </c>
      <c r="MAB335" s="50" t="s">
        <v>611</v>
      </c>
      <c r="MAC335" s="50" t="s">
        <v>611</v>
      </c>
      <c r="MAD335" s="50" t="s">
        <v>611</v>
      </c>
      <c r="MAE335" s="50" t="s">
        <v>611</v>
      </c>
      <c r="MAF335" s="50" t="s">
        <v>611</v>
      </c>
      <c r="MAG335" s="50" t="s">
        <v>611</v>
      </c>
      <c r="MAH335" s="50" t="s">
        <v>611</v>
      </c>
      <c r="MAI335" s="50" t="s">
        <v>611</v>
      </c>
      <c r="MAJ335" s="50" t="s">
        <v>611</v>
      </c>
      <c r="MAK335" s="50" t="s">
        <v>611</v>
      </c>
      <c r="MAL335" s="50" t="s">
        <v>611</v>
      </c>
      <c r="MAM335" s="50" t="s">
        <v>611</v>
      </c>
      <c r="MAN335" s="50" t="s">
        <v>611</v>
      </c>
      <c r="MAO335" s="50" t="s">
        <v>611</v>
      </c>
      <c r="MAP335" s="50" t="s">
        <v>611</v>
      </c>
      <c r="MAQ335" s="50" t="s">
        <v>611</v>
      </c>
      <c r="MAR335" s="50" t="s">
        <v>611</v>
      </c>
      <c r="MAS335" s="50" t="s">
        <v>611</v>
      </c>
      <c r="MAT335" s="50" t="s">
        <v>611</v>
      </c>
      <c r="MAU335" s="50" t="s">
        <v>611</v>
      </c>
      <c r="MAV335" s="50" t="s">
        <v>611</v>
      </c>
      <c r="MAW335" s="50" t="s">
        <v>611</v>
      </c>
      <c r="MAX335" s="50" t="s">
        <v>611</v>
      </c>
      <c r="MAY335" s="50" t="s">
        <v>611</v>
      </c>
      <c r="MAZ335" s="50" t="s">
        <v>611</v>
      </c>
      <c r="MBA335" s="50" t="s">
        <v>611</v>
      </c>
      <c r="MBB335" s="50" t="s">
        <v>611</v>
      </c>
      <c r="MBC335" s="50" t="s">
        <v>611</v>
      </c>
      <c r="MBD335" s="50" t="s">
        <v>611</v>
      </c>
      <c r="MBE335" s="50" t="s">
        <v>611</v>
      </c>
      <c r="MBF335" s="50" t="s">
        <v>611</v>
      </c>
      <c r="MBG335" s="50" t="s">
        <v>611</v>
      </c>
      <c r="MBH335" s="50" t="s">
        <v>611</v>
      </c>
      <c r="MBI335" s="50" t="s">
        <v>611</v>
      </c>
      <c r="MBJ335" s="50" t="s">
        <v>611</v>
      </c>
      <c r="MBK335" s="50" t="s">
        <v>611</v>
      </c>
      <c r="MBL335" s="50" t="s">
        <v>611</v>
      </c>
      <c r="MBM335" s="50" t="s">
        <v>611</v>
      </c>
      <c r="MBN335" s="50" t="s">
        <v>611</v>
      </c>
      <c r="MBO335" s="50" t="s">
        <v>611</v>
      </c>
      <c r="MBP335" s="50" t="s">
        <v>611</v>
      </c>
      <c r="MBQ335" s="50" t="s">
        <v>611</v>
      </c>
      <c r="MBR335" s="50" t="s">
        <v>611</v>
      </c>
      <c r="MBS335" s="50" t="s">
        <v>611</v>
      </c>
      <c r="MBT335" s="50" t="s">
        <v>611</v>
      </c>
      <c r="MBU335" s="50" t="s">
        <v>611</v>
      </c>
      <c r="MBV335" s="50" t="s">
        <v>611</v>
      </c>
      <c r="MBW335" s="50" t="s">
        <v>611</v>
      </c>
      <c r="MBX335" s="50" t="s">
        <v>611</v>
      </c>
      <c r="MBY335" s="50" t="s">
        <v>611</v>
      </c>
      <c r="MBZ335" s="50" t="s">
        <v>611</v>
      </c>
      <c r="MCA335" s="50" t="s">
        <v>611</v>
      </c>
      <c r="MCB335" s="50" t="s">
        <v>611</v>
      </c>
      <c r="MCC335" s="50" t="s">
        <v>611</v>
      </c>
      <c r="MCD335" s="50" t="s">
        <v>611</v>
      </c>
      <c r="MCE335" s="50" t="s">
        <v>611</v>
      </c>
      <c r="MCF335" s="50" t="s">
        <v>611</v>
      </c>
      <c r="MCG335" s="50" t="s">
        <v>611</v>
      </c>
      <c r="MCH335" s="50" t="s">
        <v>611</v>
      </c>
      <c r="MCI335" s="50" t="s">
        <v>611</v>
      </c>
      <c r="MCJ335" s="50" t="s">
        <v>611</v>
      </c>
      <c r="MCK335" s="50" t="s">
        <v>611</v>
      </c>
      <c r="MCL335" s="50" t="s">
        <v>611</v>
      </c>
      <c r="MCM335" s="50" t="s">
        <v>611</v>
      </c>
      <c r="MCN335" s="50" t="s">
        <v>611</v>
      </c>
      <c r="MCO335" s="50" t="s">
        <v>611</v>
      </c>
      <c r="MCP335" s="50" t="s">
        <v>611</v>
      </c>
      <c r="MCQ335" s="50" t="s">
        <v>611</v>
      </c>
      <c r="MCR335" s="50" t="s">
        <v>611</v>
      </c>
      <c r="MCS335" s="50" t="s">
        <v>611</v>
      </c>
      <c r="MCT335" s="50" t="s">
        <v>611</v>
      </c>
      <c r="MCU335" s="50" t="s">
        <v>611</v>
      </c>
      <c r="MCV335" s="50" t="s">
        <v>611</v>
      </c>
      <c r="MCW335" s="50" t="s">
        <v>611</v>
      </c>
      <c r="MCX335" s="50" t="s">
        <v>611</v>
      </c>
      <c r="MCY335" s="50" t="s">
        <v>611</v>
      </c>
      <c r="MCZ335" s="50" t="s">
        <v>611</v>
      </c>
      <c r="MDA335" s="50" t="s">
        <v>611</v>
      </c>
      <c r="MDB335" s="50" t="s">
        <v>611</v>
      </c>
      <c r="MDC335" s="50" t="s">
        <v>611</v>
      </c>
      <c r="MDD335" s="50" t="s">
        <v>611</v>
      </c>
      <c r="MDE335" s="50" t="s">
        <v>611</v>
      </c>
      <c r="MDF335" s="50" t="s">
        <v>611</v>
      </c>
      <c r="MDG335" s="50" t="s">
        <v>611</v>
      </c>
      <c r="MDH335" s="50" t="s">
        <v>611</v>
      </c>
      <c r="MDI335" s="50" t="s">
        <v>611</v>
      </c>
      <c r="MDJ335" s="50" t="s">
        <v>611</v>
      </c>
      <c r="MDK335" s="50" t="s">
        <v>611</v>
      </c>
      <c r="MDL335" s="50" t="s">
        <v>611</v>
      </c>
      <c r="MDM335" s="50" t="s">
        <v>611</v>
      </c>
      <c r="MDN335" s="50" t="s">
        <v>611</v>
      </c>
      <c r="MDO335" s="50" t="s">
        <v>611</v>
      </c>
      <c r="MDP335" s="50" t="s">
        <v>611</v>
      </c>
      <c r="MDQ335" s="50" t="s">
        <v>611</v>
      </c>
      <c r="MDR335" s="50" t="s">
        <v>611</v>
      </c>
      <c r="MDS335" s="50" t="s">
        <v>611</v>
      </c>
      <c r="MDT335" s="50" t="s">
        <v>611</v>
      </c>
      <c r="MDU335" s="50" t="s">
        <v>611</v>
      </c>
      <c r="MDV335" s="50" t="s">
        <v>611</v>
      </c>
      <c r="MDW335" s="50" t="s">
        <v>611</v>
      </c>
      <c r="MDX335" s="50" t="s">
        <v>611</v>
      </c>
      <c r="MDY335" s="50" t="s">
        <v>611</v>
      </c>
      <c r="MDZ335" s="50" t="s">
        <v>611</v>
      </c>
      <c r="MEA335" s="50" t="s">
        <v>611</v>
      </c>
      <c r="MEB335" s="50" t="s">
        <v>611</v>
      </c>
      <c r="MEC335" s="50" t="s">
        <v>611</v>
      </c>
      <c r="MED335" s="50" t="s">
        <v>611</v>
      </c>
      <c r="MEE335" s="50" t="s">
        <v>611</v>
      </c>
      <c r="MEF335" s="50" t="s">
        <v>611</v>
      </c>
      <c r="MEG335" s="50" t="s">
        <v>611</v>
      </c>
      <c r="MEH335" s="50" t="s">
        <v>611</v>
      </c>
      <c r="MEI335" s="50" t="s">
        <v>611</v>
      </c>
      <c r="MEJ335" s="50" t="s">
        <v>611</v>
      </c>
      <c r="MEK335" s="50" t="s">
        <v>611</v>
      </c>
      <c r="MEL335" s="50" t="s">
        <v>611</v>
      </c>
      <c r="MEM335" s="50" t="s">
        <v>611</v>
      </c>
      <c r="MEN335" s="50" t="s">
        <v>611</v>
      </c>
      <c r="MEO335" s="50" t="s">
        <v>611</v>
      </c>
      <c r="MEP335" s="50" t="s">
        <v>611</v>
      </c>
      <c r="MEQ335" s="50" t="s">
        <v>611</v>
      </c>
      <c r="MER335" s="50" t="s">
        <v>611</v>
      </c>
      <c r="MES335" s="50" t="s">
        <v>611</v>
      </c>
      <c r="MET335" s="50" t="s">
        <v>611</v>
      </c>
      <c r="MEU335" s="50" t="s">
        <v>611</v>
      </c>
      <c r="MEV335" s="50" t="s">
        <v>611</v>
      </c>
      <c r="MEW335" s="50" t="s">
        <v>611</v>
      </c>
      <c r="MEX335" s="50" t="s">
        <v>611</v>
      </c>
      <c r="MEY335" s="50" t="s">
        <v>611</v>
      </c>
      <c r="MEZ335" s="50" t="s">
        <v>611</v>
      </c>
      <c r="MFA335" s="50" t="s">
        <v>611</v>
      </c>
      <c r="MFB335" s="50" t="s">
        <v>611</v>
      </c>
      <c r="MFC335" s="50" t="s">
        <v>611</v>
      </c>
      <c r="MFD335" s="50" t="s">
        <v>611</v>
      </c>
      <c r="MFE335" s="50" t="s">
        <v>611</v>
      </c>
      <c r="MFF335" s="50" t="s">
        <v>611</v>
      </c>
      <c r="MFG335" s="50" t="s">
        <v>611</v>
      </c>
      <c r="MFH335" s="50" t="s">
        <v>611</v>
      </c>
      <c r="MFI335" s="50" t="s">
        <v>611</v>
      </c>
      <c r="MFJ335" s="50" t="s">
        <v>611</v>
      </c>
      <c r="MFK335" s="50" t="s">
        <v>611</v>
      </c>
      <c r="MFL335" s="50" t="s">
        <v>611</v>
      </c>
      <c r="MFM335" s="50" t="s">
        <v>611</v>
      </c>
      <c r="MFN335" s="50" t="s">
        <v>611</v>
      </c>
      <c r="MFO335" s="50" t="s">
        <v>611</v>
      </c>
      <c r="MFP335" s="50" t="s">
        <v>611</v>
      </c>
      <c r="MFQ335" s="50" t="s">
        <v>611</v>
      </c>
      <c r="MFR335" s="50" t="s">
        <v>611</v>
      </c>
      <c r="MFS335" s="50" t="s">
        <v>611</v>
      </c>
      <c r="MFT335" s="50" t="s">
        <v>611</v>
      </c>
      <c r="MFU335" s="50" t="s">
        <v>611</v>
      </c>
      <c r="MFV335" s="50" t="s">
        <v>611</v>
      </c>
      <c r="MFW335" s="50" t="s">
        <v>611</v>
      </c>
      <c r="MFX335" s="50" t="s">
        <v>611</v>
      </c>
      <c r="MFY335" s="50" t="s">
        <v>611</v>
      </c>
      <c r="MFZ335" s="50" t="s">
        <v>611</v>
      </c>
      <c r="MGA335" s="50" t="s">
        <v>611</v>
      </c>
      <c r="MGB335" s="50" t="s">
        <v>611</v>
      </c>
      <c r="MGC335" s="50" t="s">
        <v>611</v>
      </c>
      <c r="MGD335" s="50" t="s">
        <v>611</v>
      </c>
      <c r="MGE335" s="50" t="s">
        <v>611</v>
      </c>
      <c r="MGF335" s="50" t="s">
        <v>611</v>
      </c>
      <c r="MGG335" s="50" t="s">
        <v>611</v>
      </c>
      <c r="MGH335" s="50" t="s">
        <v>611</v>
      </c>
      <c r="MGI335" s="50" t="s">
        <v>611</v>
      </c>
      <c r="MGJ335" s="50" t="s">
        <v>611</v>
      </c>
      <c r="MGK335" s="50" t="s">
        <v>611</v>
      </c>
      <c r="MGL335" s="50" t="s">
        <v>611</v>
      </c>
      <c r="MGM335" s="50" t="s">
        <v>611</v>
      </c>
      <c r="MGN335" s="50" t="s">
        <v>611</v>
      </c>
      <c r="MGO335" s="50" t="s">
        <v>611</v>
      </c>
      <c r="MGP335" s="50" t="s">
        <v>611</v>
      </c>
      <c r="MGQ335" s="50" t="s">
        <v>611</v>
      </c>
      <c r="MGR335" s="50" t="s">
        <v>611</v>
      </c>
      <c r="MGS335" s="50" t="s">
        <v>611</v>
      </c>
      <c r="MGT335" s="50" t="s">
        <v>611</v>
      </c>
      <c r="MGU335" s="50" t="s">
        <v>611</v>
      </c>
      <c r="MGV335" s="50" t="s">
        <v>611</v>
      </c>
      <c r="MGW335" s="50" t="s">
        <v>611</v>
      </c>
      <c r="MGX335" s="50" t="s">
        <v>611</v>
      </c>
      <c r="MGY335" s="50" t="s">
        <v>611</v>
      </c>
      <c r="MGZ335" s="50" t="s">
        <v>611</v>
      </c>
      <c r="MHA335" s="50" t="s">
        <v>611</v>
      </c>
      <c r="MHB335" s="50" t="s">
        <v>611</v>
      </c>
      <c r="MHC335" s="50" t="s">
        <v>611</v>
      </c>
      <c r="MHD335" s="50" t="s">
        <v>611</v>
      </c>
      <c r="MHE335" s="50" t="s">
        <v>611</v>
      </c>
      <c r="MHF335" s="50" t="s">
        <v>611</v>
      </c>
      <c r="MHG335" s="50" t="s">
        <v>611</v>
      </c>
      <c r="MHH335" s="50" t="s">
        <v>611</v>
      </c>
      <c r="MHI335" s="50" t="s">
        <v>611</v>
      </c>
      <c r="MHJ335" s="50" t="s">
        <v>611</v>
      </c>
      <c r="MHK335" s="50" t="s">
        <v>611</v>
      </c>
      <c r="MHL335" s="50" t="s">
        <v>611</v>
      </c>
      <c r="MHM335" s="50" t="s">
        <v>611</v>
      </c>
      <c r="MHN335" s="50" t="s">
        <v>611</v>
      </c>
      <c r="MHO335" s="50" t="s">
        <v>611</v>
      </c>
      <c r="MHP335" s="50" t="s">
        <v>611</v>
      </c>
      <c r="MHQ335" s="50" t="s">
        <v>611</v>
      </c>
      <c r="MHR335" s="50" t="s">
        <v>611</v>
      </c>
      <c r="MHS335" s="50" t="s">
        <v>611</v>
      </c>
      <c r="MHT335" s="50" t="s">
        <v>611</v>
      </c>
      <c r="MHU335" s="50" t="s">
        <v>611</v>
      </c>
      <c r="MHV335" s="50" t="s">
        <v>611</v>
      </c>
      <c r="MHW335" s="50" t="s">
        <v>611</v>
      </c>
      <c r="MHX335" s="50" t="s">
        <v>611</v>
      </c>
      <c r="MHY335" s="50" t="s">
        <v>611</v>
      </c>
      <c r="MHZ335" s="50" t="s">
        <v>611</v>
      </c>
      <c r="MIA335" s="50" t="s">
        <v>611</v>
      </c>
      <c r="MIB335" s="50" t="s">
        <v>611</v>
      </c>
      <c r="MIC335" s="50" t="s">
        <v>611</v>
      </c>
      <c r="MID335" s="50" t="s">
        <v>611</v>
      </c>
      <c r="MIE335" s="50" t="s">
        <v>611</v>
      </c>
      <c r="MIF335" s="50" t="s">
        <v>611</v>
      </c>
      <c r="MIG335" s="50" t="s">
        <v>611</v>
      </c>
      <c r="MIH335" s="50" t="s">
        <v>611</v>
      </c>
      <c r="MII335" s="50" t="s">
        <v>611</v>
      </c>
      <c r="MIJ335" s="50" t="s">
        <v>611</v>
      </c>
      <c r="MIK335" s="50" t="s">
        <v>611</v>
      </c>
      <c r="MIL335" s="50" t="s">
        <v>611</v>
      </c>
      <c r="MIM335" s="50" t="s">
        <v>611</v>
      </c>
      <c r="MIN335" s="50" t="s">
        <v>611</v>
      </c>
      <c r="MIO335" s="50" t="s">
        <v>611</v>
      </c>
      <c r="MIP335" s="50" t="s">
        <v>611</v>
      </c>
      <c r="MIQ335" s="50" t="s">
        <v>611</v>
      </c>
      <c r="MIR335" s="50" t="s">
        <v>611</v>
      </c>
      <c r="MIS335" s="50" t="s">
        <v>611</v>
      </c>
      <c r="MIT335" s="50" t="s">
        <v>611</v>
      </c>
      <c r="MIU335" s="50" t="s">
        <v>611</v>
      </c>
      <c r="MIV335" s="50" t="s">
        <v>611</v>
      </c>
      <c r="MIW335" s="50" t="s">
        <v>611</v>
      </c>
      <c r="MIX335" s="50" t="s">
        <v>611</v>
      </c>
      <c r="MIY335" s="50" t="s">
        <v>611</v>
      </c>
      <c r="MIZ335" s="50" t="s">
        <v>611</v>
      </c>
      <c r="MJA335" s="50" t="s">
        <v>611</v>
      </c>
      <c r="MJB335" s="50" t="s">
        <v>611</v>
      </c>
      <c r="MJC335" s="50" t="s">
        <v>611</v>
      </c>
      <c r="MJD335" s="50" t="s">
        <v>611</v>
      </c>
      <c r="MJE335" s="50" t="s">
        <v>611</v>
      </c>
      <c r="MJF335" s="50" t="s">
        <v>611</v>
      </c>
      <c r="MJG335" s="50" t="s">
        <v>611</v>
      </c>
      <c r="MJH335" s="50" t="s">
        <v>611</v>
      </c>
      <c r="MJI335" s="50" t="s">
        <v>611</v>
      </c>
      <c r="MJJ335" s="50" t="s">
        <v>611</v>
      </c>
      <c r="MJK335" s="50" t="s">
        <v>611</v>
      </c>
      <c r="MJL335" s="50" t="s">
        <v>611</v>
      </c>
      <c r="MJM335" s="50" t="s">
        <v>611</v>
      </c>
      <c r="MJN335" s="50" t="s">
        <v>611</v>
      </c>
      <c r="MJO335" s="50" t="s">
        <v>611</v>
      </c>
      <c r="MJP335" s="50" t="s">
        <v>611</v>
      </c>
      <c r="MJQ335" s="50" t="s">
        <v>611</v>
      </c>
      <c r="MJR335" s="50" t="s">
        <v>611</v>
      </c>
      <c r="MJS335" s="50" t="s">
        <v>611</v>
      </c>
      <c r="MJT335" s="50" t="s">
        <v>611</v>
      </c>
      <c r="MJU335" s="50" t="s">
        <v>611</v>
      </c>
      <c r="MJV335" s="50" t="s">
        <v>611</v>
      </c>
      <c r="MJW335" s="50" t="s">
        <v>611</v>
      </c>
      <c r="MJX335" s="50" t="s">
        <v>611</v>
      </c>
      <c r="MJY335" s="50" t="s">
        <v>611</v>
      </c>
      <c r="MJZ335" s="50" t="s">
        <v>611</v>
      </c>
      <c r="MKA335" s="50" t="s">
        <v>611</v>
      </c>
      <c r="MKB335" s="50" t="s">
        <v>611</v>
      </c>
      <c r="MKC335" s="50" t="s">
        <v>611</v>
      </c>
      <c r="MKD335" s="50" t="s">
        <v>611</v>
      </c>
      <c r="MKE335" s="50" t="s">
        <v>611</v>
      </c>
      <c r="MKF335" s="50" t="s">
        <v>611</v>
      </c>
      <c r="MKG335" s="50" t="s">
        <v>611</v>
      </c>
      <c r="MKH335" s="50" t="s">
        <v>611</v>
      </c>
      <c r="MKI335" s="50" t="s">
        <v>611</v>
      </c>
      <c r="MKJ335" s="50" t="s">
        <v>611</v>
      </c>
      <c r="MKK335" s="50" t="s">
        <v>611</v>
      </c>
      <c r="MKL335" s="50" t="s">
        <v>611</v>
      </c>
      <c r="MKM335" s="50" t="s">
        <v>611</v>
      </c>
      <c r="MKN335" s="50" t="s">
        <v>611</v>
      </c>
      <c r="MKO335" s="50" t="s">
        <v>611</v>
      </c>
      <c r="MKP335" s="50" t="s">
        <v>611</v>
      </c>
      <c r="MKQ335" s="50" t="s">
        <v>611</v>
      </c>
      <c r="MKR335" s="50" t="s">
        <v>611</v>
      </c>
      <c r="MKS335" s="50" t="s">
        <v>611</v>
      </c>
      <c r="MKT335" s="50" t="s">
        <v>611</v>
      </c>
      <c r="MKU335" s="50" t="s">
        <v>611</v>
      </c>
      <c r="MKV335" s="50" t="s">
        <v>611</v>
      </c>
      <c r="MKW335" s="50" t="s">
        <v>611</v>
      </c>
      <c r="MKX335" s="50" t="s">
        <v>611</v>
      </c>
      <c r="MKY335" s="50" t="s">
        <v>611</v>
      </c>
      <c r="MKZ335" s="50" t="s">
        <v>611</v>
      </c>
      <c r="MLA335" s="50" t="s">
        <v>611</v>
      </c>
      <c r="MLB335" s="50" t="s">
        <v>611</v>
      </c>
      <c r="MLC335" s="50" t="s">
        <v>611</v>
      </c>
      <c r="MLD335" s="50" t="s">
        <v>611</v>
      </c>
      <c r="MLE335" s="50" t="s">
        <v>611</v>
      </c>
      <c r="MLF335" s="50" t="s">
        <v>611</v>
      </c>
      <c r="MLG335" s="50" t="s">
        <v>611</v>
      </c>
      <c r="MLH335" s="50" t="s">
        <v>611</v>
      </c>
      <c r="MLI335" s="50" t="s">
        <v>611</v>
      </c>
      <c r="MLJ335" s="50" t="s">
        <v>611</v>
      </c>
      <c r="MLK335" s="50" t="s">
        <v>611</v>
      </c>
      <c r="MLL335" s="50" t="s">
        <v>611</v>
      </c>
      <c r="MLM335" s="50" t="s">
        <v>611</v>
      </c>
      <c r="MLN335" s="50" t="s">
        <v>611</v>
      </c>
      <c r="MLO335" s="50" t="s">
        <v>611</v>
      </c>
      <c r="MLP335" s="50" t="s">
        <v>611</v>
      </c>
      <c r="MLQ335" s="50" t="s">
        <v>611</v>
      </c>
      <c r="MLR335" s="50" t="s">
        <v>611</v>
      </c>
      <c r="MLS335" s="50" t="s">
        <v>611</v>
      </c>
      <c r="MLT335" s="50" t="s">
        <v>611</v>
      </c>
      <c r="MLU335" s="50" t="s">
        <v>611</v>
      </c>
      <c r="MLV335" s="50" t="s">
        <v>611</v>
      </c>
      <c r="MLW335" s="50" t="s">
        <v>611</v>
      </c>
      <c r="MLX335" s="50" t="s">
        <v>611</v>
      </c>
      <c r="MLY335" s="50" t="s">
        <v>611</v>
      </c>
      <c r="MLZ335" s="50" t="s">
        <v>611</v>
      </c>
      <c r="MMA335" s="50" t="s">
        <v>611</v>
      </c>
      <c r="MMB335" s="50" t="s">
        <v>611</v>
      </c>
      <c r="MMC335" s="50" t="s">
        <v>611</v>
      </c>
      <c r="MMD335" s="50" t="s">
        <v>611</v>
      </c>
      <c r="MME335" s="50" t="s">
        <v>611</v>
      </c>
      <c r="MMF335" s="50" t="s">
        <v>611</v>
      </c>
      <c r="MMG335" s="50" t="s">
        <v>611</v>
      </c>
      <c r="MMH335" s="50" t="s">
        <v>611</v>
      </c>
      <c r="MMI335" s="50" t="s">
        <v>611</v>
      </c>
      <c r="MMJ335" s="50" t="s">
        <v>611</v>
      </c>
      <c r="MMK335" s="50" t="s">
        <v>611</v>
      </c>
      <c r="MML335" s="50" t="s">
        <v>611</v>
      </c>
      <c r="MMM335" s="50" t="s">
        <v>611</v>
      </c>
      <c r="MMN335" s="50" t="s">
        <v>611</v>
      </c>
      <c r="MMO335" s="50" t="s">
        <v>611</v>
      </c>
      <c r="MMP335" s="50" t="s">
        <v>611</v>
      </c>
      <c r="MMQ335" s="50" t="s">
        <v>611</v>
      </c>
      <c r="MMR335" s="50" t="s">
        <v>611</v>
      </c>
      <c r="MMS335" s="50" t="s">
        <v>611</v>
      </c>
      <c r="MMT335" s="50" t="s">
        <v>611</v>
      </c>
      <c r="MMU335" s="50" t="s">
        <v>611</v>
      </c>
      <c r="MMV335" s="50" t="s">
        <v>611</v>
      </c>
      <c r="MMW335" s="50" t="s">
        <v>611</v>
      </c>
      <c r="MMX335" s="50" t="s">
        <v>611</v>
      </c>
      <c r="MMY335" s="50" t="s">
        <v>611</v>
      </c>
      <c r="MMZ335" s="50" t="s">
        <v>611</v>
      </c>
      <c r="MNA335" s="50" t="s">
        <v>611</v>
      </c>
      <c r="MNB335" s="50" t="s">
        <v>611</v>
      </c>
      <c r="MNC335" s="50" t="s">
        <v>611</v>
      </c>
      <c r="MND335" s="50" t="s">
        <v>611</v>
      </c>
      <c r="MNE335" s="50" t="s">
        <v>611</v>
      </c>
      <c r="MNF335" s="50" t="s">
        <v>611</v>
      </c>
      <c r="MNG335" s="50" t="s">
        <v>611</v>
      </c>
      <c r="MNH335" s="50" t="s">
        <v>611</v>
      </c>
      <c r="MNI335" s="50" t="s">
        <v>611</v>
      </c>
      <c r="MNJ335" s="50" t="s">
        <v>611</v>
      </c>
      <c r="MNK335" s="50" t="s">
        <v>611</v>
      </c>
      <c r="MNL335" s="50" t="s">
        <v>611</v>
      </c>
      <c r="MNM335" s="50" t="s">
        <v>611</v>
      </c>
      <c r="MNN335" s="50" t="s">
        <v>611</v>
      </c>
      <c r="MNO335" s="50" t="s">
        <v>611</v>
      </c>
      <c r="MNP335" s="50" t="s">
        <v>611</v>
      </c>
      <c r="MNQ335" s="50" t="s">
        <v>611</v>
      </c>
      <c r="MNR335" s="50" t="s">
        <v>611</v>
      </c>
      <c r="MNS335" s="50" t="s">
        <v>611</v>
      </c>
      <c r="MNT335" s="50" t="s">
        <v>611</v>
      </c>
      <c r="MNU335" s="50" t="s">
        <v>611</v>
      </c>
      <c r="MNV335" s="50" t="s">
        <v>611</v>
      </c>
      <c r="MNW335" s="50" t="s">
        <v>611</v>
      </c>
      <c r="MNX335" s="50" t="s">
        <v>611</v>
      </c>
      <c r="MNY335" s="50" t="s">
        <v>611</v>
      </c>
      <c r="MNZ335" s="50" t="s">
        <v>611</v>
      </c>
      <c r="MOA335" s="50" t="s">
        <v>611</v>
      </c>
      <c r="MOB335" s="50" t="s">
        <v>611</v>
      </c>
      <c r="MOC335" s="50" t="s">
        <v>611</v>
      </c>
      <c r="MOD335" s="50" t="s">
        <v>611</v>
      </c>
      <c r="MOE335" s="50" t="s">
        <v>611</v>
      </c>
      <c r="MOF335" s="50" t="s">
        <v>611</v>
      </c>
      <c r="MOG335" s="50" t="s">
        <v>611</v>
      </c>
      <c r="MOH335" s="50" t="s">
        <v>611</v>
      </c>
      <c r="MOI335" s="50" t="s">
        <v>611</v>
      </c>
      <c r="MOJ335" s="50" t="s">
        <v>611</v>
      </c>
      <c r="MOK335" s="50" t="s">
        <v>611</v>
      </c>
      <c r="MOL335" s="50" t="s">
        <v>611</v>
      </c>
      <c r="MOM335" s="50" t="s">
        <v>611</v>
      </c>
      <c r="MON335" s="50" t="s">
        <v>611</v>
      </c>
      <c r="MOO335" s="50" t="s">
        <v>611</v>
      </c>
      <c r="MOP335" s="50" t="s">
        <v>611</v>
      </c>
      <c r="MOQ335" s="50" t="s">
        <v>611</v>
      </c>
      <c r="MOR335" s="50" t="s">
        <v>611</v>
      </c>
      <c r="MOS335" s="50" t="s">
        <v>611</v>
      </c>
      <c r="MOT335" s="50" t="s">
        <v>611</v>
      </c>
      <c r="MOU335" s="50" t="s">
        <v>611</v>
      </c>
      <c r="MOV335" s="50" t="s">
        <v>611</v>
      </c>
      <c r="MOW335" s="50" t="s">
        <v>611</v>
      </c>
      <c r="MOX335" s="50" t="s">
        <v>611</v>
      </c>
      <c r="MOY335" s="50" t="s">
        <v>611</v>
      </c>
      <c r="MOZ335" s="50" t="s">
        <v>611</v>
      </c>
      <c r="MPA335" s="50" t="s">
        <v>611</v>
      </c>
      <c r="MPB335" s="50" t="s">
        <v>611</v>
      </c>
      <c r="MPC335" s="50" t="s">
        <v>611</v>
      </c>
      <c r="MPD335" s="50" t="s">
        <v>611</v>
      </c>
      <c r="MPE335" s="50" t="s">
        <v>611</v>
      </c>
      <c r="MPF335" s="50" t="s">
        <v>611</v>
      </c>
      <c r="MPG335" s="50" t="s">
        <v>611</v>
      </c>
      <c r="MPH335" s="50" t="s">
        <v>611</v>
      </c>
      <c r="MPI335" s="50" t="s">
        <v>611</v>
      </c>
      <c r="MPJ335" s="50" t="s">
        <v>611</v>
      </c>
      <c r="MPK335" s="50" t="s">
        <v>611</v>
      </c>
      <c r="MPL335" s="50" t="s">
        <v>611</v>
      </c>
      <c r="MPM335" s="50" t="s">
        <v>611</v>
      </c>
      <c r="MPN335" s="50" t="s">
        <v>611</v>
      </c>
      <c r="MPO335" s="50" t="s">
        <v>611</v>
      </c>
      <c r="MPP335" s="50" t="s">
        <v>611</v>
      </c>
      <c r="MPQ335" s="50" t="s">
        <v>611</v>
      </c>
      <c r="MPR335" s="50" t="s">
        <v>611</v>
      </c>
      <c r="MPS335" s="50" t="s">
        <v>611</v>
      </c>
      <c r="MPT335" s="50" t="s">
        <v>611</v>
      </c>
      <c r="MPU335" s="50" t="s">
        <v>611</v>
      </c>
      <c r="MPV335" s="50" t="s">
        <v>611</v>
      </c>
      <c r="MPW335" s="50" t="s">
        <v>611</v>
      </c>
      <c r="MPX335" s="50" t="s">
        <v>611</v>
      </c>
      <c r="MPY335" s="50" t="s">
        <v>611</v>
      </c>
      <c r="MPZ335" s="50" t="s">
        <v>611</v>
      </c>
      <c r="MQA335" s="50" t="s">
        <v>611</v>
      </c>
      <c r="MQB335" s="50" t="s">
        <v>611</v>
      </c>
      <c r="MQC335" s="50" t="s">
        <v>611</v>
      </c>
      <c r="MQD335" s="50" t="s">
        <v>611</v>
      </c>
      <c r="MQE335" s="50" t="s">
        <v>611</v>
      </c>
      <c r="MQF335" s="50" t="s">
        <v>611</v>
      </c>
      <c r="MQG335" s="50" t="s">
        <v>611</v>
      </c>
      <c r="MQH335" s="50" t="s">
        <v>611</v>
      </c>
      <c r="MQI335" s="50" t="s">
        <v>611</v>
      </c>
      <c r="MQJ335" s="50" t="s">
        <v>611</v>
      </c>
      <c r="MQK335" s="50" t="s">
        <v>611</v>
      </c>
      <c r="MQL335" s="50" t="s">
        <v>611</v>
      </c>
      <c r="MQM335" s="50" t="s">
        <v>611</v>
      </c>
      <c r="MQN335" s="50" t="s">
        <v>611</v>
      </c>
      <c r="MQO335" s="50" t="s">
        <v>611</v>
      </c>
      <c r="MQP335" s="50" t="s">
        <v>611</v>
      </c>
      <c r="MQQ335" s="50" t="s">
        <v>611</v>
      </c>
      <c r="MQR335" s="50" t="s">
        <v>611</v>
      </c>
      <c r="MQS335" s="50" t="s">
        <v>611</v>
      </c>
      <c r="MQT335" s="50" t="s">
        <v>611</v>
      </c>
      <c r="MQU335" s="50" t="s">
        <v>611</v>
      </c>
      <c r="MQV335" s="50" t="s">
        <v>611</v>
      </c>
      <c r="MQW335" s="50" t="s">
        <v>611</v>
      </c>
      <c r="MQX335" s="50" t="s">
        <v>611</v>
      </c>
      <c r="MQY335" s="50" t="s">
        <v>611</v>
      </c>
      <c r="MQZ335" s="50" t="s">
        <v>611</v>
      </c>
      <c r="MRA335" s="50" t="s">
        <v>611</v>
      </c>
      <c r="MRB335" s="50" t="s">
        <v>611</v>
      </c>
      <c r="MRC335" s="50" t="s">
        <v>611</v>
      </c>
      <c r="MRD335" s="50" t="s">
        <v>611</v>
      </c>
      <c r="MRE335" s="50" t="s">
        <v>611</v>
      </c>
      <c r="MRF335" s="50" t="s">
        <v>611</v>
      </c>
      <c r="MRG335" s="50" t="s">
        <v>611</v>
      </c>
      <c r="MRH335" s="50" t="s">
        <v>611</v>
      </c>
      <c r="MRI335" s="50" t="s">
        <v>611</v>
      </c>
      <c r="MRJ335" s="50" t="s">
        <v>611</v>
      </c>
      <c r="MRK335" s="50" t="s">
        <v>611</v>
      </c>
      <c r="MRL335" s="50" t="s">
        <v>611</v>
      </c>
      <c r="MRM335" s="50" t="s">
        <v>611</v>
      </c>
      <c r="MRN335" s="50" t="s">
        <v>611</v>
      </c>
      <c r="MRO335" s="50" t="s">
        <v>611</v>
      </c>
      <c r="MRP335" s="50" t="s">
        <v>611</v>
      </c>
      <c r="MRQ335" s="50" t="s">
        <v>611</v>
      </c>
      <c r="MRR335" s="50" t="s">
        <v>611</v>
      </c>
      <c r="MRS335" s="50" t="s">
        <v>611</v>
      </c>
      <c r="MRT335" s="50" t="s">
        <v>611</v>
      </c>
      <c r="MRU335" s="50" t="s">
        <v>611</v>
      </c>
      <c r="MRV335" s="50" t="s">
        <v>611</v>
      </c>
      <c r="MRW335" s="50" t="s">
        <v>611</v>
      </c>
      <c r="MRX335" s="50" t="s">
        <v>611</v>
      </c>
      <c r="MRY335" s="50" t="s">
        <v>611</v>
      </c>
      <c r="MRZ335" s="50" t="s">
        <v>611</v>
      </c>
      <c r="MSA335" s="50" t="s">
        <v>611</v>
      </c>
      <c r="MSB335" s="50" t="s">
        <v>611</v>
      </c>
      <c r="MSC335" s="50" t="s">
        <v>611</v>
      </c>
      <c r="MSD335" s="50" t="s">
        <v>611</v>
      </c>
      <c r="MSE335" s="50" t="s">
        <v>611</v>
      </c>
      <c r="MSF335" s="50" t="s">
        <v>611</v>
      </c>
      <c r="MSG335" s="50" t="s">
        <v>611</v>
      </c>
      <c r="MSH335" s="50" t="s">
        <v>611</v>
      </c>
      <c r="MSI335" s="50" t="s">
        <v>611</v>
      </c>
      <c r="MSJ335" s="50" t="s">
        <v>611</v>
      </c>
      <c r="MSK335" s="50" t="s">
        <v>611</v>
      </c>
      <c r="MSL335" s="50" t="s">
        <v>611</v>
      </c>
      <c r="MSM335" s="50" t="s">
        <v>611</v>
      </c>
      <c r="MSN335" s="50" t="s">
        <v>611</v>
      </c>
      <c r="MSO335" s="50" t="s">
        <v>611</v>
      </c>
      <c r="MSP335" s="50" t="s">
        <v>611</v>
      </c>
      <c r="MSQ335" s="50" t="s">
        <v>611</v>
      </c>
      <c r="MSR335" s="50" t="s">
        <v>611</v>
      </c>
      <c r="MSS335" s="50" t="s">
        <v>611</v>
      </c>
      <c r="MST335" s="50" t="s">
        <v>611</v>
      </c>
      <c r="MSU335" s="50" t="s">
        <v>611</v>
      </c>
      <c r="MSV335" s="50" t="s">
        <v>611</v>
      </c>
      <c r="MSW335" s="50" t="s">
        <v>611</v>
      </c>
      <c r="MSX335" s="50" t="s">
        <v>611</v>
      </c>
      <c r="MSY335" s="50" t="s">
        <v>611</v>
      </c>
      <c r="MSZ335" s="50" t="s">
        <v>611</v>
      </c>
      <c r="MTA335" s="50" t="s">
        <v>611</v>
      </c>
      <c r="MTB335" s="50" t="s">
        <v>611</v>
      </c>
      <c r="MTC335" s="50" t="s">
        <v>611</v>
      </c>
      <c r="MTD335" s="50" t="s">
        <v>611</v>
      </c>
      <c r="MTE335" s="50" t="s">
        <v>611</v>
      </c>
      <c r="MTF335" s="50" t="s">
        <v>611</v>
      </c>
      <c r="MTG335" s="50" t="s">
        <v>611</v>
      </c>
      <c r="MTH335" s="50" t="s">
        <v>611</v>
      </c>
      <c r="MTI335" s="50" t="s">
        <v>611</v>
      </c>
      <c r="MTJ335" s="50" t="s">
        <v>611</v>
      </c>
      <c r="MTK335" s="50" t="s">
        <v>611</v>
      </c>
      <c r="MTL335" s="50" t="s">
        <v>611</v>
      </c>
      <c r="MTM335" s="50" t="s">
        <v>611</v>
      </c>
      <c r="MTN335" s="50" t="s">
        <v>611</v>
      </c>
      <c r="MTO335" s="50" t="s">
        <v>611</v>
      </c>
      <c r="MTP335" s="50" t="s">
        <v>611</v>
      </c>
      <c r="MTQ335" s="50" t="s">
        <v>611</v>
      </c>
      <c r="MTR335" s="50" t="s">
        <v>611</v>
      </c>
      <c r="MTS335" s="50" t="s">
        <v>611</v>
      </c>
      <c r="MTT335" s="50" t="s">
        <v>611</v>
      </c>
      <c r="MTU335" s="50" t="s">
        <v>611</v>
      </c>
      <c r="MTV335" s="50" t="s">
        <v>611</v>
      </c>
      <c r="MTW335" s="50" t="s">
        <v>611</v>
      </c>
      <c r="MTX335" s="50" t="s">
        <v>611</v>
      </c>
      <c r="MTY335" s="50" t="s">
        <v>611</v>
      </c>
      <c r="MTZ335" s="50" t="s">
        <v>611</v>
      </c>
      <c r="MUA335" s="50" t="s">
        <v>611</v>
      </c>
      <c r="MUB335" s="50" t="s">
        <v>611</v>
      </c>
      <c r="MUC335" s="50" t="s">
        <v>611</v>
      </c>
      <c r="MUD335" s="50" t="s">
        <v>611</v>
      </c>
      <c r="MUE335" s="50" t="s">
        <v>611</v>
      </c>
      <c r="MUF335" s="50" t="s">
        <v>611</v>
      </c>
      <c r="MUG335" s="50" t="s">
        <v>611</v>
      </c>
      <c r="MUH335" s="50" t="s">
        <v>611</v>
      </c>
      <c r="MUI335" s="50" t="s">
        <v>611</v>
      </c>
      <c r="MUJ335" s="50" t="s">
        <v>611</v>
      </c>
      <c r="MUK335" s="50" t="s">
        <v>611</v>
      </c>
      <c r="MUL335" s="50" t="s">
        <v>611</v>
      </c>
      <c r="MUM335" s="50" t="s">
        <v>611</v>
      </c>
      <c r="MUN335" s="50" t="s">
        <v>611</v>
      </c>
      <c r="MUO335" s="50" t="s">
        <v>611</v>
      </c>
      <c r="MUP335" s="50" t="s">
        <v>611</v>
      </c>
      <c r="MUQ335" s="50" t="s">
        <v>611</v>
      </c>
      <c r="MUR335" s="50" t="s">
        <v>611</v>
      </c>
      <c r="MUS335" s="50" t="s">
        <v>611</v>
      </c>
      <c r="MUT335" s="50" t="s">
        <v>611</v>
      </c>
      <c r="MUU335" s="50" t="s">
        <v>611</v>
      </c>
      <c r="MUV335" s="50" t="s">
        <v>611</v>
      </c>
      <c r="MUW335" s="50" t="s">
        <v>611</v>
      </c>
      <c r="MUX335" s="50" t="s">
        <v>611</v>
      </c>
      <c r="MUY335" s="50" t="s">
        <v>611</v>
      </c>
      <c r="MUZ335" s="50" t="s">
        <v>611</v>
      </c>
      <c r="MVA335" s="50" t="s">
        <v>611</v>
      </c>
      <c r="MVB335" s="50" t="s">
        <v>611</v>
      </c>
      <c r="MVC335" s="50" t="s">
        <v>611</v>
      </c>
      <c r="MVD335" s="50" t="s">
        <v>611</v>
      </c>
      <c r="MVE335" s="50" t="s">
        <v>611</v>
      </c>
      <c r="MVF335" s="50" t="s">
        <v>611</v>
      </c>
      <c r="MVG335" s="50" t="s">
        <v>611</v>
      </c>
      <c r="MVH335" s="50" t="s">
        <v>611</v>
      </c>
      <c r="MVI335" s="50" t="s">
        <v>611</v>
      </c>
      <c r="MVJ335" s="50" t="s">
        <v>611</v>
      </c>
      <c r="MVK335" s="50" t="s">
        <v>611</v>
      </c>
      <c r="MVL335" s="50" t="s">
        <v>611</v>
      </c>
      <c r="MVM335" s="50" t="s">
        <v>611</v>
      </c>
      <c r="MVN335" s="50" t="s">
        <v>611</v>
      </c>
      <c r="MVO335" s="50" t="s">
        <v>611</v>
      </c>
      <c r="MVP335" s="50" t="s">
        <v>611</v>
      </c>
      <c r="MVQ335" s="50" t="s">
        <v>611</v>
      </c>
      <c r="MVR335" s="50" t="s">
        <v>611</v>
      </c>
      <c r="MVS335" s="50" t="s">
        <v>611</v>
      </c>
      <c r="MVT335" s="50" t="s">
        <v>611</v>
      </c>
      <c r="MVU335" s="50" t="s">
        <v>611</v>
      </c>
      <c r="MVV335" s="50" t="s">
        <v>611</v>
      </c>
      <c r="MVW335" s="50" t="s">
        <v>611</v>
      </c>
      <c r="MVX335" s="50" t="s">
        <v>611</v>
      </c>
      <c r="MVY335" s="50" t="s">
        <v>611</v>
      </c>
      <c r="MVZ335" s="50" t="s">
        <v>611</v>
      </c>
      <c r="MWA335" s="50" t="s">
        <v>611</v>
      </c>
      <c r="MWB335" s="50" t="s">
        <v>611</v>
      </c>
      <c r="MWC335" s="50" t="s">
        <v>611</v>
      </c>
      <c r="MWD335" s="50" t="s">
        <v>611</v>
      </c>
      <c r="MWE335" s="50" t="s">
        <v>611</v>
      </c>
      <c r="MWF335" s="50" t="s">
        <v>611</v>
      </c>
      <c r="MWG335" s="50" t="s">
        <v>611</v>
      </c>
      <c r="MWH335" s="50" t="s">
        <v>611</v>
      </c>
      <c r="MWI335" s="50" t="s">
        <v>611</v>
      </c>
      <c r="MWJ335" s="50" t="s">
        <v>611</v>
      </c>
      <c r="MWK335" s="50" t="s">
        <v>611</v>
      </c>
      <c r="MWL335" s="50" t="s">
        <v>611</v>
      </c>
      <c r="MWM335" s="50" t="s">
        <v>611</v>
      </c>
      <c r="MWN335" s="50" t="s">
        <v>611</v>
      </c>
      <c r="MWO335" s="50" t="s">
        <v>611</v>
      </c>
      <c r="MWP335" s="50" t="s">
        <v>611</v>
      </c>
      <c r="MWQ335" s="50" t="s">
        <v>611</v>
      </c>
      <c r="MWR335" s="50" t="s">
        <v>611</v>
      </c>
      <c r="MWS335" s="50" t="s">
        <v>611</v>
      </c>
      <c r="MWT335" s="50" t="s">
        <v>611</v>
      </c>
      <c r="MWU335" s="50" t="s">
        <v>611</v>
      </c>
      <c r="MWV335" s="50" t="s">
        <v>611</v>
      </c>
      <c r="MWW335" s="50" t="s">
        <v>611</v>
      </c>
      <c r="MWX335" s="50" t="s">
        <v>611</v>
      </c>
      <c r="MWY335" s="50" t="s">
        <v>611</v>
      </c>
      <c r="MWZ335" s="50" t="s">
        <v>611</v>
      </c>
      <c r="MXA335" s="50" t="s">
        <v>611</v>
      </c>
      <c r="MXB335" s="50" t="s">
        <v>611</v>
      </c>
      <c r="MXC335" s="50" t="s">
        <v>611</v>
      </c>
      <c r="MXD335" s="50" t="s">
        <v>611</v>
      </c>
      <c r="MXE335" s="50" t="s">
        <v>611</v>
      </c>
      <c r="MXF335" s="50" t="s">
        <v>611</v>
      </c>
      <c r="MXG335" s="50" t="s">
        <v>611</v>
      </c>
      <c r="MXH335" s="50" t="s">
        <v>611</v>
      </c>
      <c r="MXI335" s="50" t="s">
        <v>611</v>
      </c>
      <c r="MXJ335" s="50" t="s">
        <v>611</v>
      </c>
      <c r="MXK335" s="50" t="s">
        <v>611</v>
      </c>
      <c r="MXL335" s="50" t="s">
        <v>611</v>
      </c>
      <c r="MXM335" s="50" t="s">
        <v>611</v>
      </c>
      <c r="MXN335" s="50" t="s">
        <v>611</v>
      </c>
      <c r="MXO335" s="50" t="s">
        <v>611</v>
      </c>
      <c r="MXP335" s="50" t="s">
        <v>611</v>
      </c>
      <c r="MXQ335" s="50" t="s">
        <v>611</v>
      </c>
      <c r="MXR335" s="50" t="s">
        <v>611</v>
      </c>
      <c r="MXS335" s="50" t="s">
        <v>611</v>
      </c>
      <c r="MXT335" s="50" t="s">
        <v>611</v>
      </c>
      <c r="MXU335" s="50" t="s">
        <v>611</v>
      </c>
      <c r="MXV335" s="50" t="s">
        <v>611</v>
      </c>
      <c r="MXW335" s="50" t="s">
        <v>611</v>
      </c>
      <c r="MXX335" s="50" t="s">
        <v>611</v>
      </c>
      <c r="MXY335" s="50" t="s">
        <v>611</v>
      </c>
      <c r="MXZ335" s="50" t="s">
        <v>611</v>
      </c>
      <c r="MYA335" s="50" t="s">
        <v>611</v>
      </c>
      <c r="MYB335" s="50" t="s">
        <v>611</v>
      </c>
      <c r="MYC335" s="50" t="s">
        <v>611</v>
      </c>
      <c r="MYD335" s="50" t="s">
        <v>611</v>
      </c>
      <c r="MYE335" s="50" t="s">
        <v>611</v>
      </c>
      <c r="MYF335" s="50" t="s">
        <v>611</v>
      </c>
      <c r="MYG335" s="50" t="s">
        <v>611</v>
      </c>
      <c r="MYH335" s="50" t="s">
        <v>611</v>
      </c>
      <c r="MYI335" s="50" t="s">
        <v>611</v>
      </c>
      <c r="MYJ335" s="50" t="s">
        <v>611</v>
      </c>
      <c r="MYK335" s="50" t="s">
        <v>611</v>
      </c>
      <c r="MYL335" s="50" t="s">
        <v>611</v>
      </c>
      <c r="MYM335" s="50" t="s">
        <v>611</v>
      </c>
      <c r="MYN335" s="50" t="s">
        <v>611</v>
      </c>
      <c r="MYO335" s="50" t="s">
        <v>611</v>
      </c>
      <c r="MYP335" s="50" t="s">
        <v>611</v>
      </c>
      <c r="MYQ335" s="50" t="s">
        <v>611</v>
      </c>
      <c r="MYR335" s="50" t="s">
        <v>611</v>
      </c>
      <c r="MYS335" s="50" t="s">
        <v>611</v>
      </c>
      <c r="MYT335" s="50" t="s">
        <v>611</v>
      </c>
      <c r="MYU335" s="50" t="s">
        <v>611</v>
      </c>
      <c r="MYV335" s="50" t="s">
        <v>611</v>
      </c>
      <c r="MYW335" s="50" t="s">
        <v>611</v>
      </c>
      <c r="MYX335" s="50" t="s">
        <v>611</v>
      </c>
      <c r="MYY335" s="50" t="s">
        <v>611</v>
      </c>
      <c r="MYZ335" s="50" t="s">
        <v>611</v>
      </c>
      <c r="MZA335" s="50" t="s">
        <v>611</v>
      </c>
      <c r="MZB335" s="50" t="s">
        <v>611</v>
      </c>
      <c r="MZC335" s="50" t="s">
        <v>611</v>
      </c>
      <c r="MZD335" s="50" t="s">
        <v>611</v>
      </c>
      <c r="MZE335" s="50" t="s">
        <v>611</v>
      </c>
      <c r="MZF335" s="50" t="s">
        <v>611</v>
      </c>
      <c r="MZG335" s="50" t="s">
        <v>611</v>
      </c>
      <c r="MZH335" s="50" t="s">
        <v>611</v>
      </c>
      <c r="MZI335" s="50" t="s">
        <v>611</v>
      </c>
      <c r="MZJ335" s="50" t="s">
        <v>611</v>
      </c>
      <c r="MZK335" s="50" t="s">
        <v>611</v>
      </c>
      <c r="MZL335" s="50" t="s">
        <v>611</v>
      </c>
      <c r="MZM335" s="50" t="s">
        <v>611</v>
      </c>
      <c r="MZN335" s="50" t="s">
        <v>611</v>
      </c>
      <c r="MZO335" s="50" t="s">
        <v>611</v>
      </c>
      <c r="MZP335" s="50" t="s">
        <v>611</v>
      </c>
      <c r="MZQ335" s="50" t="s">
        <v>611</v>
      </c>
      <c r="MZR335" s="50" t="s">
        <v>611</v>
      </c>
      <c r="MZS335" s="50" t="s">
        <v>611</v>
      </c>
      <c r="MZT335" s="50" t="s">
        <v>611</v>
      </c>
      <c r="MZU335" s="50" t="s">
        <v>611</v>
      </c>
      <c r="MZV335" s="50" t="s">
        <v>611</v>
      </c>
      <c r="MZW335" s="50" t="s">
        <v>611</v>
      </c>
      <c r="MZX335" s="50" t="s">
        <v>611</v>
      </c>
      <c r="MZY335" s="50" t="s">
        <v>611</v>
      </c>
      <c r="MZZ335" s="50" t="s">
        <v>611</v>
      </c>
      <c r="NAA335" s="50" t="s">
        <v>611</v>
      </c>
      <c r="NAB335" s="50" t="s">
        <v>611</v>
      </c>
      <c r="NAC335" s="50" t="s">
        <v>611</v>
      </c>
      <c r="NAD335" s="50" t="s">
        <v>611</v>
      </c>
      <c r="NAE335" s="50" t="s">
        <v>611</v>
      </c>
      <c r="NAF335" s="50" t="s">
        <v>611</v>
      </c>
      <c r="NAG335" s="50" t="s">
        <v>611</v>
      </c>
      <c r="NAH335" s="50" t="s">
        <v>611</v>
      </c>
      <c r="NAI335" s="50" t="s">
        <v>611</v>
      </c>
      <c r="NAJ335" s="50" t="s">
        <v>611</v>
      </c>
      <c r="NAK335" s="50" t="s">
        <v>611</v>
      </c>
      <c r="NAL335" s="50" t="s">
        <v>611</v>
      </c>
      <c r="NAM335" s="50" t="s">
        <v>611</v>
      </c>
      <c r="NAN335" s="50" t="s">
        <v>611</v>
      </c>
      <c r="NAO335" s="50" t="s">
        <v>611</v>
      </c>
      <c r="NAP335" s="50" t="s">
        <v>611</v>
      </c>
      <c r="NAQ335" s="50" t="s">
        <v>611</v>
      </c>
      <c r="NAR335" s="50" t="s">
        <v>611</v>
      </c>
      <c r="NAS335" s="50" t="s">
        <v>611</v>
      </c>
      <c r="NAT335" s="50" t="s">
        <v>611</v>
      </c>
      <c r="NAU335" s="50" t="s">
        <v>611</v>
      </c>
      <c r="NAV335" s="50" t="s">
        <v>611</v>
      </c>
      <c r="NAW335" s="50" t="s">
        <v>611</v>
      </c>
      <c r="NAX335" s="50" t="s">
        <v>611</v>
      </c>
      <c r="NAY335" s="50" t="s">
        <v>611</v>
      </c>
      <c r="NAZ335" s="50" t="s">
        <v>611</v>
      </c>
      <c r="NBA335" s="50" t="s">
        <v>611</v>
      </c>
      <c r="NBB335" s="50" t="s">
        <v>611</v>
      </c>
      <c r="NBC335" s="50" t="s">
        <v>611</v>
      </c>
      <c r="NBD335" s="50" t="s">
        <v>611</v>
      </c>
      <c r="NBE335" s="50" t="s">
        <v>611</v>
      </c>
      <c r="NBF335" s="50" t="s">
        <v>611</v>
      </c>
      <c r="NBG335" s="50" t="s">
        <v>611</v>
      </c>
      <c r="NBH335" s="50" t="s">
        <v>611</v>
      </c>
      <c r="NBI335" s="50" t="s">
        <v>611</v>
      </c>
      <c r="NBJ335" s="50" t="s">
        <v>611</v>
      </c>
      <c r="NBK335" s="50" t="s">
        <v>611</v>
      </c>
      <c r="NBL335" s="50" t="s">
        <v>611</v>
      </c>
      <c r="NBM335" s="50" t="s">
        <v>611</v>
      </c>
      <c r="NBN335" s="50" t="s">
        <v>611</v>
      </c>
      <c r="NBO335" s="50" t="s">
        <v>611</v>
      </c>
      <c r="NBP335" s="50" t="s">
        <v>611</v>
      </c>
      <c r="NBQ335" s="50" t="s">
        <v>611</v>
      </c>
      <c r="NBR335" s="50" t="s">
        <v>611</v>
      </c>
      <c r="NBS335" s="50" t="s">
        <v>611</v>
      </c>
      <c r="NBT335" s="50" t="s">
        <v>611</v>
      </c>
      <c r="NBU335" s="50" t="s">
        <v>611</v>
      </c>
      <c r="NBV335" s="50" t="s">
        <v>611</v>
      </c>
      <c r="NBW335" s="50" t="s">
        <v>611</v>
      </c>
      <c r="NBX335" s="50" t="s">
        <v>611</v>
      </c>
      <c r="NBY335" s="50" t="s">
        <v>611</v>
      </c>
      <c r="NBZ335" s="50" t="s">
        <v>611</v>
      </c>
      <c r="NCA335" s="50" t="s">
        <v>611</v>
      </c>
      <c r="NCB335" s="50" t="s">
        <v>611</v>
      </c>
      <c r="NCC335" s="50" t="s">
        <v>611</v>
      </c>
      <c r="NCD335" s="50" t="s">
        <v>611</v>
      </c>
      <c r="NCE335" s="50" t="s">
        <v>611</v>
      </c>
      <c r="NCF335" s="50" t="s">
        <v>611</v>
      </c>
      <c r="NCG335" s="50" t="s">
        <v>611</v>
      </c>
      <c r="NCH335" s="50" t="s">
        <v>611</v>
      </c>
      <c r="NCI335" s="50" t="s">
        <v>611</v>
      </c>
      <c r="NCJ335" s="50" t="s">
        <v>611</v>
      </c>
      <c r="NCK335" s="50" t="s">
        <v>611</v>
      </c>
      <c r="NCL335" s="50" t="s">
        <v>611</v>
      </c>
      <c r="NCM335" s="50" t="s">
        <v>611</v>
      </c>
      <c r="NCN335" s="50" t="s">
        <v>611</v>
      </c>
      <c r="NCO335" s="50" t="s">
        <v>611</v>
      </c>
      <c r="NCP335" s="50" t="s">
        <v>611</v>
      </c>
      <c r="NCQ335" s="50" t="s">
        <v>611</v>
      </c>
      <c r="NCR335" s="50" t="s">
        <v>611</v>
      </c>
      <c r="NCS335" s="50" t="s">
        <v>611</v>
      </c>
      <c r="NCT335" s="50" t="s">
        <v>611</v>
      </c>
      <c r="NCU335" s="50" t="s">
        <v>611</v>
      </c>
      <c r="NCV335" s="50" t="s">
        <v>611</v>
      </c>
      <c r="NCW335" s="50" t="s">
        <v>611</v>
      </c>
      <c r="NCX335" s="50" t="s">
        <v>611</v>
      </c>
      <c r="NCY335" s="50" t="s">
        <v>611</v>
      </c>
      <c r="NCZ335" s="50" t="s">
        <v>611</v>
      </c>
      <c r="NDA335" s="50" t="s">
        <v>611</v>
      </c>
      <c r="NDB335" s="50" t="s">
        <v>611</v>
      </c>
      <c r="NDC335" s="50" t="s">
        <v>611</v>
      </c>
      <c r="NDD335" s="50" t="s">
        <v>611</v>
      </c>
      <c r="NDE335" s="50" t="s">
        <v>611</v>
      </c>
      <c r="NDF335" s="50" t="s">
        <v>611</v>
      </c>
      <c r="NDG335" s="50" t="s">
        <v>611</v>
      </c>
      <c r="NDH335" s="50" t="s">
        <v>611</v>
      </c>
      <c r="NDI335" s="50" t="s">
        <v>611</v>
      </c>
      <c r="NDJ335" s="50" t="s">
        <v>611</v>
      </c>
      <c r="NDK335" s="50" t="s">
        <v>611</v>
      </c>
      <c r="NDL335" s="50" t="s">
        <v>611</v>
      </c>
      <c r="NDM335" s="50" t="s">
        <v>611</v>
      </c>
      <c r="NDN335" s="50" t="s">
        <v>611</v>
      </c>
      <c r="NDO335" s="50" t="s">
        <v>611</v>
      </c>
      <c r="NDP335" s="50" t="s">
        <v>611</v>
      </c>
      <c r="NDQ335" s="50" t="s">
        <v>611</v>
      </c>
      <c r="NDR335" s="50" t="s">
        <v>611</v>
      </c>
      <c r="NDS335" s="50" t="s">
        <v>611</v>
      </c>
      <c r="NDT335" s="50" t="s">
        <v>611</v>
      </c>
      <c r="NDU335" s="50" t="s">
        <v>611</v>
      </c>
      <c r="NDV335" s="50" t="s">
        <v>611</v>
      </c>
      <c r="NDW335" s="50" t="s">
        <v>611</v>
      </c>
      <c r="NDX335" s="50" t="s">
        <v>611</v>
      </c>
      <c r="NDY335" s="50" t="s">
        <v>611</v>
      </c>
      <c r="NDZ335" s="50" t="s">
        <v>611</v>
      </c>
      <c r="NEA335" s="50" t="s">
        <v>611</v>
      </c>
      <c r="NEB335" s="50" t="s">
        <v>611</v>
      </c>
      <c r="NEC335" s="50" t="s">
        <v>611</v>
      </c>
      <c r="NED335" s="50" t="s">
        <v>611</v>
      </c>
      <c r="NEE335" s="50" t="s">
        <v>611</v>
      </c>
      <c r="NEF335" s="50" t="s">
        <v>611</v>
      </c>
      <c r="NEG335" s="50" t="s">
        <v>611</v>
      </c>
      <c r="NEH335" s="50" t="s">
        <v>611</v>
      </c>
      <c r="NEI335" s="50" t="s">
        <v>611</v>
      </c>
      <c r="NEJ335" s="50" t="s">
        <v>611</v>
      </c>
      <c r="NEK335" s="50" t="s">
        <v>611</v>
      </c>
      <c r="NEL335" s="50" t="s">
        <v>611</v>
      </c>
      <c r="NEM335" s="50" t="s">
        <v>611</v>
      </c>
      <c r="NEN335" s="50" t="s">
        <v>611</v>
      </c>
      <c r="NEO335" s="50" t="s">
        <v>611</v>
      </c>
      <c r="NEP335" s="50" t="s">
        <v>611</v>
      </c>
      <c r="NEQ335" s="50" t="s">
        <v>611</v>
      </c>
      <c r="NER335" s="50" t="s">
        <v>611</v>
      </c>
      <c r="NES335" s="50" t="s">
        <v>611</v>
      </c>
      <c r="NET335" s="50" t="s">
        <v>611</v>
      </c>
      <c r="NEU335" s="50" t="s">
        <v>611</v>
      </c>
      <c r="NEV335" s="50" t="s">
        <v>611</v>
      </c>
      <c r="NEW335" s="50" t="s">
        <v>611</v>
      </c>
      <c r="NEX335" s="50" t="s">
        <v>611</v>
      </c>
      <c r="NEY335" s="50" t="s">
        <v>611</v>
      </c>
      <c r="NEZ335" s="50" t="s">
        <v>611</v>
      </c>
      <c r="NFA335" s="50" t="s">
        <v>611</v>
      </c>
      <c r="NFB335" s="50" t="s">
        <v>611</v>
      </c>
      <c r="NFC335" s="50" t="s">
        <v>611</v>
      </c>
      <c r="NFD335" s="50" t="s">
        <v>611</v>
      </c>
      <c r="NFE335" s="50" t="s">
        <v>611</v>
      </c>
      <c r="NFF335" s="50" t="s">
        <v>611</v>
      </c>
      <c r="NFG335" s="50" t="s">
        <v>611</v>
      </c>
      <c r="NFH335" s="50" t="s">
        <v>611</v>
      </c>
      <c r="NFI335" s="50" t="s">
        <v>611</v>
      </c>
      <c r="NFJ335" s="50" t="s">
        <v>611</v>
      </c>
      <c r="NFK335" s="50" t="s">
        <v>611</v>
      </c>
      <c r="NFL335" s="50" t="s">
        <v>611</v>
      </c>
      <c r="NFM335" s="50" t="s">
        <v>611</v>
      </c>
      <c r="NFN335" s="50" t="s">
        <v>611</v>
      </c>
      <c r="NFO335" s="50" t="s">
        <v>611</v>
      </c>
      <c r="NFP335" s="50" t="s">
        <v>611</v>
      </c>
      <c r="NFQ335" s="50" t="s">
        <v>611</v>
      </c>
      <c r="NFR335" s="50" t="s">
        <v>611</v>
      </c>
      <c r="NFS335" s="50" t="s">
        <v>611</v>
      </c>
      <c r="NFT335" s="50" t="s">
        <v>611</v>
      </c>
      <c r="NFU335" s="50" t="s">
        <v>611</v>
      </c>
      <c r="NFV335" s="50" t="s">
        <v>611</v>
      </c>
      <c r="NFW335" s="50" t="s">
        <v>611</v>
      </c>
      <c r="NFX335" s="50" t="s">
        <v>611</v>
      </c>
      <c r="NFY335" s="50" t="s">
        <v>611</v>
      </c>
      <c r="NFZ335" s="50" t="s">
        <v>611</v>
      </c>
      <c r="NGA335" s="50" t="s">
        <v>611</v>
      </c>
      <c r="NGB335" s="50" t="s">
        <v>611</v>
      </c>
      <c r="NGC335" s="50" t="s">
        <v>611</v>
      </c>
      <c r="NGD335" s="50" t="s">
        <v>611</v>
      </c>
      <c r="NGE335" s="50" t="s">
        <v>611</v>
      </c>
      <c r="NGF335" s="50" t="s">
        <v>611</v>
      </c>
      <c r="NGG335" s="50" t="s">
        <v>611</v>
      </c>
      <c r="NGH335" s="50" t="s">
        <v>611</v>
      </c>
      <c r="NGI335" s="50" t="s">
        <v>611</v>
      </c>
      <c r="NGJ335" s="50" t="s">
        <v>611</v>
      </c>
      <c r="NGK335" s="50" t="s">
        <v>611</v>
      </c>
      <c r="NGL335" s="50" t="s">
        <v>611</v>
      </c>
      <c r="NGM335" s="50" t="s">
        <v>611</v>
      </c>
      <c r="NGN335" s="50" t="s">
        <v>611</v>
      </c>
      <c r="NGO335" s="50" t="s">
        <v>611</v>
      </c>
      <c r="NGP335" s="50" t="s">
        <v>611</v>
      </c>
      <c r="NGQ335" s="50" t="s">
        <v>611</v>
      </c>
      <c r="NGR335" s="50" t="s">
        <v>611</v>
      </c>
      <c r="NGS335" s="50" t="s">
        <v>611</v>
      </c>
      <c r="NGT335" s="50" t="s">
        <v>611</v>
      </c>
      <c r="NGU335" s="50" t="s">
        <v>611</v>
      </c>
      <c r="NGV335" s="50" t="s">
        <v>611</v>
      </c>
      <c r="NGW335" s="50" t="s">
        <v>611</v>
      </c>
      <c r="NGX335" s="50" t="s">
        <v>611</v>
      </c>
      <c r="NGY335" s="50" t="s">
        <v>611</v>
      </c>
      <c r="NGZ335" s="50" t="s">
        <v>611</v>
      </c>
      <c r="NHA335" s="50" t="s">
        <v>611</v>
      </c>
      <c r="NHB335" s="50" t="s">
        <v>611</v>
      </c>
      <c r="NHC335" s="50" t="s">
        <v>611</v>
      </c>
      <c r="NHD335" s="50" t="s">
        <v>611</v>
      </c>
      <c r="NHE335" s="50" t="s">
        <v>611</v>
      </c>
      <c r="NHF335" s="50" t="s">
        <v>611</v>
      </c>
      <c r="NHG335" s="50" t="s">
        <v>611</v>
      </c>
      <c r="NHH335" s="50" t="s">
        <v>611</v>
      </c>
      <c r="NHI335" s="50" t="s">
        <v>611</v>
      </c>
      <c r="NHJ335" s="50" t="s">
        <v>611</v>
      </c>
      <c r="NHK335" s="50" t="s">
        <v>611</v>
      </c>
      <c r="NHL335" s="50" t="s">
        <v>611</v>
      </c>
      <c r="NHM335" s="50" t="s">
        <v>611</v>
      </c>
      <c r="NHN335" s="50" t="s">
        <v>611</v>
      </c>
      <c r="NHO335" s="50" t="s">
        <v>611</v>
      </c>
      <c r="NHP335" s="50" t="s">
        <v>611</v>
      </c>
      <c r="NHQ335" s="50" t="s">
        <v>611</v>
      </c>
      <c r="NHR335" s="50" t="s">
        <v>611</v>
      </c>
      <c r="NHS335" s="50" t="s">
        <v>611</v>
      </c>
      <c r="NHT335" s="50" t="s">
        <v>611</v>
      </c>
      <c r="NHU335" s="50" t="s">
        <v>611</v>
      </c>
      <c r="NHV335" s="50" t="s">
        <v>611</v>
      </c>
      <c r="NHW335" s="50" t="s">
        <v>611</v>
      </c>
      <c r="NHX335" s="50" t="s">
        <v>611</v>
      </c>
      <c r="NHY335" s="50" t="s">
        <v>611</v>
      </c>
      <c r="NHZ335" s="50" t="s">
        <v>611</v>
      </c>
      <c r="NIA335" s="50" t="s">
        <v>611</v>
      </c>
      <c r="NIB335" s="50" t="s">
        <v>611</v>
      </c>
      <c r="NIC335" s="50" t="s">
        <v>611</v>
      </c>
      <c r="NID335" s="50" t="s">
        <v>611</v>
      </c>
      <c r="NIE335" s="50" t="s">
        <v>611</v>
      </c>
      <c r="NIF335" s="50" t="s">
        <v>611</v>
      </c>
      <c r="NIG335" s="50" t="s">
        <v>611</v>
      </c>
      <c r="NIH335" s="50" t="s">
        <v>611</v>
      </c>
      <c r="NII335" s="50" t="s">
        <v>611</v>
      </c>
      <c r="NIJ335" s="50" t="s">
        <v>611</v>
      </c>
      <c r="NIK335" s="50" t="s">
        <v>611</v>
      </c>
      <c r="NIL335" s="50" t="s">
        <v>611</v>
      </c>
      <c r="NIM335" s="50" t="s">
        <v>611</v>
      </c>
      <c r="NIN335" s="50" t="s">
        <v>611</v>
      </c>
      <c r="NIO335" s="50" t="s">
        <v>611</v>
      </c>
      <c r="NIP335" s="50" t="s">
        <v>611</v>
      </c>
      <c r="NIQ335" s="50" t="s">
        <v>611</v>
      </c>
      <c r="NIR335" s="50" t="s">
        <v>611</v>
      </c>
      <c r="NIS335" s="50" t="s">
        <v>611</v>
      </c>
      <c r="NIT335" s="50" t="s">
        <v>611</v>
      </c>
      <c r="NIU335" s="50" t="s">
        <v>611</v>
      </c>
      <c r="NIV335" s="50" t="s">
        <v>611</v>
      </c>
      <c r="NIW335" s="50" t="s">
        <v>611</v>
      </c>
      <c r="NIX335" s="50" t="s">
        <v>611</v>
      </c>
      <c r="NIY335" s="50" t="s">
        <v>611</v>
      </c>
      <c r="NIZ335" s="50" t="s">
        <v>611</v>
      </c>
      <c r="NJA335" s="50" t="s">
        <v>611</v>
      </c>
      <c r="NJB335" s="50" t="s">
        <v>611</v>
      </c>
      <c r="NJC335" s="50" t="s">
        <v>611</v>
      </c>
      <c r="NJD335" s="50" t="s">
        <v>611</v>
      </c>
      <c r="NJE335" s="50" t="s">
        <v>611</v>
      </c>
      <c r="NJF335" s="50" t="s">
        <v>611</v>
      </c>
      <c r="NJG335" s="50" t="s">
        <v>611</v>
      </c>
      <c r="NJH335" s="50" t="s">
        <v>611</v>
      </c>
      <c r="NJI335" s="50" t="s">
        <v>611</v>
      </c>
      <c r="NJJ335" s="50" t="s">
        <v>611</v>
      </c>
      <c r="NJK335" s="50" t="s">
        <v>611</v>
      </c>
      <c r="NJL335" s="50" t="s">
        <v>611</v>
      </c>
      <c r="NJM335" s="50" t="s">
        <v>611</v>
      </c>
      <c r="NJN335" s="50" t="s">
        <v>611</v>
      </c>
      <c r="NJO335" s="50" t="s">
        <v>611</v>
      </c>
      <c r="NJP335" s="50" t="s">
        <v>611</v>
      </c>
      <c r="NJQ335" s="50" t="s">
        <v>611</v>
      </c>
      <c r="NJR335" s="50" t="s">
        <v>611</v>
      </c>
      <c r="NJS335" s="50" t="s">
        <v>611</v>
      </c>
      <c r="NJT335" s="50" t="s">
        <v>611</v>
      </c>
      <c r="NJU335" s="50" t="s">
        <v>611</v>
      </c>
      <c r="NJV335" s="50" t="s">
        <v>611</v>
      </c>
      <c r="NJW335" s="50" t="s">
        <v>611</v>
      </c>
      <c r="NJX335" s="50" t="s">
        <v>611</v>
      </c>
      <c r="NJY335" s="50" t="s">
        <v>611</v>
      </c>
      <c r="NJZ335" s="50" t="s">
        <v>611</v>
      </c>
      <c r="NKA335" s="50" t="s">
        <v>611</v>
      </c>
      <c r="NKB335" s="50" t="s">
        <v>611</v>
      </c>
      <c r="NKC335" s="50" t="s">
        <v>611</v>
      </c>
      <c r="NKD335" s="50" t="s">
        <v>611</v>
      </c>
      <c r="NKE335" s="50" t="s">
        <v>611</v>
      </c>
      <c r="NKF335" s="50" t="s">
        <v>611</v>
      </c>
      <c r="NKG335" s="50" t="s">
        <v>611</v>
      </c>
      <c r="NKH335" s="50" t="s">
        <v>611</v>
      </c>
      <c r="NKI335" s="50" t="s">
        <v>611</v>
      </c>
      <c r="NKJ335" s="50" t="s">
        <v>611</v>
      </c>
      <c r="NKK335" s="50" t="s">
        <v>611</v>
      </c>
      <c r="NKL335" s="50" t="s">
        <v>611</v>
      </c>
      <c r="NKM335" s="50" t="s">
        <v>611</v>
      </c>
      <c r="NKN335" s="50" t="s">
        <v>611</v>
      </c>
      <c r="NKO335" s="50" t="s">
        <v>611</v>
      </c>
      <c r="NKP335" s="50" t="s">
        <v>611</v>
      </c>
      <c r="NKQ335" s="50" t="s">
        <v>611</v>
      </c>
      <c r="NKR335" s="50" t="s">
        <v>611</v>
      </c>
      <c r="NKS335" s="50" t="s">
        <v>611</v>
      </c>
      <c r="NKT335" s="50" t="s">
        <v>611</v>
      </c>
      <c r="NKU335" s="50" t="s">
        <v>611</v>
      </c>
      <c r="NKV335" s="50" t="s">
        <v>611</v>
      </c>
      <c r="NKW335" s="50" t="s">
        <v>611</v>
      </c>
      <c r="NKX335" s="50" t="s">
        <v>611</v>
      </c>
      <c r="NKY335" s="50" t="s">
        <v>611</v>
      </c>
      <c r="NKZ335" s="50" t="s">
        <v>611</v>
      </c>
      <c r="NLA335" s="50" t="s">
        <v>611</v>
      </c>
      <c r="NLB335" s="50" t="s">
        <v>611</v>
      </c>
      <c r="NLC335" s="50" t="s">
        <v>611</v>
      </c>
      <c r="NLD335" s="50" t="s">
        <v>611</v>
      </c>
      <c r="NLE335" s="50" t="s">
        <v>611</v>
      </c>
      <c r="NLF335" s="50" t="s">
        <v>611</v>
      </c>
      <c r="NLG335" s="50" t="s">
        <v>611</v>
      </c>
      <c r="NLH335" s="50" t="s">
        <v>611</v>
      </c>
      <c r="NLI335" s="50" t="s">
        <v>611</v>
      </c>
      <c r="NLJ335" s="50" t="s">
        <v>611</v>
      </c>
      <c r="NLK335" s="50" t="s">
        <v>611</v>
      </c>
      <c r="NLL335" s="50" t="s">
        <v>611</v>
      </c>
      <c r="NLM335" s="50" t="s">
        <v>611</v>
      </c>
      <c r="NLN335" s="50" t="s">
        <v>611</v>
      </c>
      <c r="NLO335" s="50" t="s">
        <v>611</v>
      </c>
      <c r="NLP335" s="50" t="s">
        <v>611</v>
      </c>
      <c r="NLQ335" s="50" t="s">
        <v>611</v>
      </c>
      <c r="NLR335" s="50" t="s">
        <v>611</v>
      </c>
      <c r="NLS335" s="50" t="s">
        <v>611</v>
      </c>
      <c r="NLT335" s="50" t="s">
        <v>611</v>
      </c>
      <c r="NLU335" s="50" t="s">
        <v>611</v>
      </c>
      <c r="NLV335" s="50" t="s">
        <v>611</v>
      </c>
      <c r="NLW335" s="50" t="s">
        <v>611</v>
      </c>
      <c r="NLX335" s="50" t="s">
        <v>611</v>
      </c>
      <c r="NLY335" s="50" t="s">
        <v>611</v>
      </c>
      <c r="NLZ335" s="50" t="s">
        <v>611</v>
      </c>
      <c r="NMA335" s="50" t="s">
        <v>611</v>
      </c>
      <c r="NMB335" s="50" t="s">
        <v>611</v>
      </c>
      <c r="NMC335" s="50" t="s">
        <v>611</v>
      </c>
      <c r="NMD335" s="50" t="s">
        <v>611</v>
      </c>
      <c r="NME335" s="50" t="s">
        <v>611</v>
      </c>
      <c r="NMF335" s="50" t="s">
        <v>611</v>
      </c>
      <c r="NMG335" s="50" t="s">
        <v>611</v>
      </c>
      <c r="NMH335" s="50" t="s">
        <v>611</v>
      </c>
      <c r="NMI335" s="50" t="s">
        <v>611</v>
      </c>
      <c r="NMJ335" s="50" t="s">
        <v>611</v>
      </c>
      <c r="NMK335" s="50" t="s">
        <v>611</v>
      </c>
      <c r="NML335" s="50" t="s">
        <v>611</v>
      </c>
      <c r="NMM335" s="50" t="s">
        <v>611</v>
      </c>
      <c r="NMN335" s="50" t="s">
        <v>611</v>
      </c>
      <c r="NMO335" s="50" t="s">
        <v>611</v>
      </c>
      <c r="NMP335" s="50" t="s">
        <v>611</v>
      </c>
      <c r="NMQ335" s="50" t="s">
        <v>611</v>
      </c>
      <c r="NMR335" s="50" t="s">
        <v>611</v>
      </c>
      <c r="NMS335" s="50" t="s">
        <v>611</v>
      </c>
      <c r="NMT335" s="50" t="s">
        <v>611</v>
      </c>
      <c r="NMU335" s="50" t="s">
        <v>611</v>
      </c>
      <c r="NMV335" s="50" t="s">
        <v>611</v>
      </c>
      <c r="NMW335" s="50" t="s">
        <v>611</v>
      </c>
      <c r="NMX335" s="50" t="s">
        <v>611</v>
      </c>
      <c r="NMY335" s="50" t="s">
        <v>611</v>
      </c>
      <c r="NMZ335" s="50" t="s">
        <v>611</v>
      </c>
      <c r="NNA335" s="50" t="s">
        <v>611</v>
      </c>
      <c r="NNB335" s="50" t="s">
        <v>611</v>
      </c>
      <c r="NNC335" s="50" t="s">
        <v>611</v>
      </c>
      <c r="NND335" s="50" t="s">
        <v>611</v>
      </c>
      <c r="NNE335" s="50" t="s">
        <v>611</v>
      </c>
      <c r="NNF335" s="50" t="s">
        <v>611</v>
      </c>
      <c r="NNG335" s="50" t="s">
        <v>611</v>
      </c>
      <c r="NNH335" s="50" t="s">
        <v>611</v>
      </c>
      <c r="NNI335" s="50" t="s">
        <v>611</v>
      </c>
      <c r="NNJ335" s="50" t="s">
        <v>611</v>
      </c>
      <c r="NNK335" s="50" t="s">
        <v>611</v>
      </c>
      <c r="NNL335" s="50" t="s">
        <v>611</v>
      </c>
      <c r="NNM335" s="50" t="s">
        <v>611</v>
      </c>
      <c r="NNN335" s="50" t="s">
        <v>611</v>
      </c>
      <c r="NNO335" s="50" t="s">
        <v>611</v>
      </c>
      <c r="NNP335" s="50" t="s">
        <v>611</v>
      </c>
      <c r="NNQ335" s="50" t="s">
        <v>611</v>
      </c>
      <c r="NNR335" s="50" t="s">
        <v>611</v>
      </c>
      <c r="NNS335" s="50" t="s">
        <v>611</v>
      </c>
      <c r="NNT335" s="50" t="s">
        <v>611</v>
      </c>
      <c r="NNU335" s="50" t="s">
        <v>611</v>
      </c>
      <c r="NNV335" s="50" t="s">
        <v>611</v>
      </c>
      <c r="NNW335" s="50" t="s">
        <v>611</v>
      </c>
      <c r="NNX335" s="50" t="s">
        <v>611</v>
      </c>
      <c r="NNY335" s="50" t="s">
        <v>611</v>
      </c>
      <c r="NNZ335" s="50" t="s">
        <v>611</v>
      </c>
      <c r="NOA335" s="50" t="s">
        <v>611</v>
      </c>
      <c r="NOB335" s="50" t="s">
        <v>611</v>
      </c>
      <c r="NOC335" s="50" t="s">
        <v>611</v>
      </c>
      <c r="NOD335" s="50" t="s">
        <v>611</v>
      </c>
      <c r="NOE335" s="50" t="s">
        <v>611</v>
      </c>
      <c r="NOF335" s="50" t="s">
        <v>611</v>
      </c>
      <c r="NOG335" s="50" t="s">
        <v>611</v>
      </c>
      <c r="NOH335" s="50" t="s">
        <v>611</v>
      </c>
      <c r="NOI335" s="50" t="s">
        <v>611</v>
      </c>
      <c r="NOJ335" s="50" t="s">
        <v>611</v>
      </c>
      <c r="NOK335" s="50" t="s">
        <v>611</v>
      </c>
      <c r="NOL335" s="50" t="s">
        <v>611</v>
      </c>
      <c r="NOM335" s="50" t="s">
        <v>611</v>
      </c>
      <c r="NON335" s="50" t="s">
        <v>611</v>
      </c>
      <c r="NOO335" s="50" t="s">
        <v>611</v>
      </c>
      <c r="NOP335" s="50" t="s">
        <v>611</v>
      </c>
      <c r="NOQ335" s="50" t="s">
        <v>611</v>
      </c>
      <c r="NOR335" s="50" t="s">
        <v>611</v>
      </c>
      <c r="NOS335" s="50" t="s">
        <v>611</v>
      </c>
      <c r="NOT335" s="50" t="s">
        <v>611</v>
      </c>
      <c r="NOU335" s="50" t="s">
        <v>611</v>
      </c>
      <c r="NOV335" s="50" t="s">
        <v>611</v>
      </c>
      <c r="NOW335" s="50" t="s">
        <v>611</v>
      </c>
      <c r="NOX335" s="50" t="s">
        <v>611</v>
      </c>
      <c r="NOY335" s="50" t="s">
        <v>611</v>
      </c>
      <c r="NOZ335" s="50" t="s">
        <v>611</v>
      </c>
      <c r="NPA335" s="50" t="s">
        <v>611</v>
      </c>
      <c r="NPB335" s="50" t="s">
        <v>611</v>
      </c>
      <c r="NPC335" s="50" t="s">
        <v>611</v>
      </c>
      <c r="NPD335" s="50" t="s">
        <v>611</v>
      </c>
      <c r="NPE335" s="50" t="s">
        <v>611</v>
      </c>
      <c r="NPF335" s="50" t="s">
        <v>611</v>
      </c>
      <c r="NPG335" s="50" t="s">
        <v>611</v>
      </c>
      <c r="NPH335" s="50" t="s">
        <v>611</v>
      </c>
      <c r="NPI335" s="50" t="s">
        <v>611</v>
      </c>
      <c r="NPJ335" s="50" t="s">
        <v>611</v>
      </c>
      <c r="NPK335" s="50" t="s">
        <v>611</v>
      </c>
      <c r="NPL335" s="50" t="s">
        <v>611</v>
      </c>
      <c r="NPM335" s="50" t="s">
        <v>611</v>
      </c>
      <c r="NPN335" s="50" t="s">
        <v>611</v>
      </c>
      <c r="NPO335" s="50" t="s">
        <v>611</v>
      </c>
      <c r="NPP335" s="50" t="s">
        <v>611</v>
      </c>
      <c r="NPQ335" s="50" t="s">
        <v>611</v>
      </c>
      <c r="NPR335" s="50" t="s">
        <v>611</v>
      </c>
      <c r="NPS335" s="50" t="s">
        <v>611</v>
      </c>
      <c r="NPT335" s="50" t="s">
        <v>611</v>
      </c>
      <c r="NPU335" s="50" t="s">
        <v>611</v>
      </c>
      <c r="NPV335" s="50" t="s">
        <v>611</v>
      </c>
      <c r="NPW335" s="50" t="s">
        <v>611</v>
      </c>
      <c r="NPX335" s="50" t="s">
        <v>611</v>
      </c>
      <c r="NPY335" s="50" t="s">
        <v>611</v>
      </c>
      <c r="NPZ335" s="50" t="s">
        <v>611</v>
      </c>
      <c r="NQA335" s="50" t="s">
        <v>611</v>
      </c>
      <c r="NQB335" s="50" t="s">
        <v>611</v>
      </c>
      <c r="NQC335" s="50" t="s">
        <v>611</v>
      </c>
      <c r="NQD335" s="50" t="s">
        <v>611</v>
      </c>
      <c r="NQE335" s="50" t="s">
        <v>611</v>
      </c>
      <c r="NQF335" s="50" t="s">
        <v>611</v>
      </c>
      <c r="NQG335" s="50" t="s">
        <v>611</v>
      </c>
      <c r="NQH335" s="50" t="s">
        <v>611</v>
      </c>
      <c r="NQI335" s="50" t="s">
        <v>611</v>
      </c>
      <c r="NQJ335" s="50" t="s">
        <v>611</v>
      </c>
      <c r="NQK335" s="50" t="s">
        <v>611</v>
      </c>
      <c r="NQL335" s="50" t="s">
        <v>611</v>
      </c>
      <c r="NQM335" s="50" t="s">
        <v>611</v>
      </c>
      <c r="NQN335" s="50" t="s">
        <v>611</v>
      </c>
      <c r="NQO335" s="50" t="s">
        <v>611</v>
      </c>
      <c r="NQP335" s="50" t="s">
        <v>611</v>
      </c>
      <c r="NQQ335" s="50" t="s">
        <v>611</v>
      </c>
      <c r="NQR335" s="50" t="s">
        <v>611</v>
      </c>
      <c r="NQS335" s="50" t="s">
        <v>611</v>
      </c>
      <c r="NQT335" s="50" t="s">
        <v>611</v>
      </c>
      <c r="NQU335" s="50" t="s">
        <v>611</v>
      </c>
      <c r="NQV335" s="50" t="s">
        <v>611</v>
      </c>
      <c r="NQW335" s="50" t="s">
        <v>611</v>
      </c>
      <c r="NQX335" s="50" t="s">
        <v>611</v>
      </c>
      <c r="NQY335" s="50" t="s">
        <v>611</v>
      </c>
      <c r="NQZ335" s="50" t="s">
        <v>611</v>
      </c>
      <c r="NRA335" s="50" t="s">
        <v>611</v>
      </c>
      <c r="NRB335" s="50" t="s">
        <v>611</v>
      </c>
      <c r="NRC335" s="50" t="s">
        <v>611</v>
      </c>
      <c r="NRD335" s="50" t="s">
        <v>611</v>
      </c>
      <c r="NRE335" s="50" t="s">
        <v>611</v>
      </c>
      <c r="NRF335" s="50" t="s">
        <v>611</v>
      </c>
      <c r="NRG335" s="50" t="s">
        <v>611</v>
      </c>
      <c r="NRH335" s="50" t="s">
        <v>611</v>
      </c>
      <c r="NRI335" s="50" t="s">
        <v>611</v>
      </c>
      <c r="NRJ335" s="50" t="s">
        <v>611</v>
      </c>
      <c r="NRK335" s="50" t="s">
        <v>611</v>
      </c>
      <c r="NRL335" s="50" t="s">
        <v>611</v>
      </c>
      <c r="NRM335" s="50" t="s">
        <v>611</v>
      </c>
      <c r="NRN335" s="50" t="s">
        <v>611</v>
      </c>
      <c r="NRO335" s="50" t="s">
        <v>611</v>
      </c>
      <c r="NRP335" s="50" t="s">
        <v>611</v>
      </c>
      <c r="NRQ335" s="50" t="s">
        <v>611</v>
      </c>
      <c r="NRR335" s="50" t="s">
        <v>611</v>
      </c>
      <c r="NRS335" s="50" t="s">
        <v>611</v>
      </c>
      <c r="NRT335" s="50" t="s">
        <v>611</v>
      </c>
      <c r="NRU335" s="50" t="s">
        <v>611</v>
      </c>
      <c r="NRV335" s="50" t="s">
        <v>611</v>
      </c>
      <c r="NRW335" s="50" t="s">
        <v>611</v>
      </c>
      <c r="NRX335" s="50" t="s">
        <v>611</v>
      </c>
      <c r="NRY335" s="50" t="s">
        <v>611</v>
      </c>
      <c r="NRZ335" s="50" t="s">
        <v>611</v>
      </c>
      <c r="NSA335" s="50" t="s">
        <v>611</v>
      </c>
      <c r="NSB335" s="50" t="s">
        <v>611</v>
      </c>
      <c r="NSC335" s="50" t="s">
        <v>611</v>
      </c>
      <c r="NSD335" s="50" t="s">
        <v>611</v>
      </c>
      <c r="NSE335" s="50" t="s">
        <v>611</v>
      </c>
      <c r="NSF335" s="50" t="s">
        <v>611</v>
      </c>
      <c r="NSG335" s="50" t="s">
        <v>611</v>
      </c>
      <c r="NSH335" s="50" t="s">
        <v>611</v>
      </c>
      <c r="NSI335" s="50" t="s">
        <v>611</v>
      </c>
      <c r="NSJ335" s="50" t="s">
        <v>611</v>
      </c>
      <c r="NSK335" s="50" t="s">
        <v>611</v>
      </c>
      <c r="NSL335" s="50" t="s">
        <v>611</v>
      </c>
      <c r="NSM335" s="50" t="s">
        <v>611</v>
      </c>
      <c r="NSN335" s="50" t="s">
        <v>611</v>
      </c>
      <c r="NSO335" s="50" t="s">
        <v>611</v>
      </c>
      <c r="NSP335" s="50" t="s">
        <v>611</v>
      </c>
      <c r="NSQ335" s="50" t="s">
        <v>611</v>
      </c>
      <c r="NSR335" s="50" t="s">
        <v>611</v>
      </c>
      <c r="NSS335" s="50" t="s">
        <v>611</v>
      </c>
      <c r="NST335" s="50" t="s">
        <v>611</v>
      </c>
      <c r="NSU335" s="50" t="s">
        <v>611</v>
      </c>
      <c r="NSV335" s="50" t="s">
        <v>611</v>
      </c>
      <c r="NSW335" s="50" t="s">
        <v>611</v>
      </c>
      <c r="NSX335" s="50" t="s">
        <v>611</v>
      </c>
      <c r="NSY335" s="50" t="s">
        <v>611</v>
      </c>
      <c r="NSZ335" s="50" t="s">
        <v>611</v>
      </c>
      <c r="NTA335" s="50" t="s">
        <v>611</v>
      </c>
      <c r="NTB335" s="50" t="s">
        <v>611</v>
      </c>
      <c r="NTC335" s="50" t="s">
        <v>611</v>
      </c>
      <c r="NTD335" s="50" t="s">
        <v>611</v>
      </c>
      <c r="NTE335" s="50" t="s">
        <v>611</v>
      </c>
      <c r="NTF335" s="50" t="s">
        <v>611</v>
      </c>
      <c r="NTG335" s="50" t="s">
        <v>611</v>
      </c>
      <c r="NTH335" s="50" t="s">
        <v>611</v>
      </c>
      <c r="NTI335" s="50" t="s">
        <v>611</v>
      </c>
      <c r="NTJ335" s="50" t="s">
        <v>611</v>
      </c>
      <c r="NTK335" s="50" t="s">
        <v>611</v>
      </c>
      <c r="NTL335" s="50" t="s">
        <v>611</v>
      </c>
      <c r="NTM335" s="50" t="s">
        <v>611</v>
      </c>
      <c r="NTN335" s="50" t="s">
        <v>611</v>
      </c>
      <c r="NTO335" s="50" t="s">
        <v>611</v>
      </c>
      <c r="NTP335" s="50" t="s">
        <v>611</v>
      </c>
      <c r="NTQ335" s="50" t="s">
        <v>611</v>
      </c>
      <c r="NTR335" s="50" t="s">
        <v>611</v>
      </c>
      <c r="NTS335" s="50" t="s">
        <v>611</v>
      </c>
      <c r="NTT335" s="50" t="s">
        <v>611</v>
      </c>
      <c r="NTU335" s="50" t="s">
        <v>611</v>
      </c>
      <c r="NTV335" s="50" t="s">
        <v>611</v>
      </c>
      <c r="NTW335" s="50" t="s">
        <v>611</v>
      </c>
      <c r="NTX335" s="50" t="s">
        <v>611</v>
      </c>
      <c r="NTY335" s="50" t="s">
        <v>611</v>
      </c>
      <c r="NTZ335" s="50" t="s">
        <v>611</v>
      </c>
      <c r="NUA335" s="50" t="s">
        <v>611</v>
      </c>
      <c r="NUB335" s="50" t="s">
        <v>611</v>
      </c>
      <c r="NUC335" s="50" t="s">
        <v>611</v>
      </c>
      <c r="NUD335" s="50" t="s">
        <v>611</v>
      </c>
      <c r="NUE335" s="50" t="s">
        <v>611</v>
      </c>
      <c r="NUF335" s="50" t="s">
        <v>611</v>
      </c>
      <c r="NUG335" s="50" t="s">
        <v>611</v>
      </c>
      <c r="NUH335" s="50" t="s">
        <v>611</v>
      </c>
      <c r="NUI335" s="50" t="s">
        <v>611</v>
      </c>
      <c r="NUJ335" s="50" t="s">
        <v>611</v>
      </c>
      <c r="NUK335" s="50" t="s">
        <v>611</v>
      </c>
      <c r="NUL335" s="50" t="s">
        <v>611</v>
      </c>
      <c r="NUM335" s="50" t="s">
        <v>611</v>
      </c>
      <c r="NUN335" s="50" t="s">
        <v>611</v>
      </c>
      <c r="NUO335" s="50" t="s">
        <v>611</v>
      </c>
      <c r="NUP335" s="50" t="s">
        <v>611</v>
      </c>
      <c r="NUQ335" s="50" t="s">
        <v>611</v>
      </c>
      <c r="NUR335" s="50" t="s">
        <v>611</v>
      </c>
      <c r="NUS335" s="50" t="s">
        <v>611</v>
      </c>
      <c r="NUT335" s="50" t="s">
        <v>611</v>
      </c>
      <c r="NUU335" s="50" t="s">
        <v>611</v>
      </c>
      <c r="NUV335" s="50" t="s">
        <v>611</v>
      </c>
      <c r="NUW335" s="50" t="s">
        <v>611</v>
      </c>
      <c r="NUX335" s="50" t="s">
        <v>611</v>
      </c>
      <c r="NUY335" s="50" t="s">
        <v>611</v>
      </c>
      <c r="NUZ335" s="50" t="s">
        <v>611</v>
      </c>
      <c r="NVA335" s="50" t="s">
        <v>611</v>
      </c>
      <c r="NVB335" s="50" t="s">
        <v>611</v>
      </c>
      <c r="NVC335" s="50" t="s">
        <v>611</v>
      </c>
      <c r="NVD335" s="50" t="s">
        <v>611</v>
      </c>
      <c r="NVE335" s="50" t="s">
        <v>611</v>
      </c>
      <c r="NVF335" s="50" t="s">
        <v>611</v>
      </c>
      <c r="NVG335" s="50" t="s">
        <v>611</v>
      </c>
      <c r="NVH335" s="50" t="s">
        <v>611</v>
      </c>
      <c r="NVI335" s="50" t="s">
        <v>611</v>
      </c>
      <c r="NVJ335" s="50" t="s">
        <v>611</v>
      </c>
      <c r="NVK335" s="50" t="s">
        <v>611</v>
      </c>
      <c r="NVL335" s="50" t="s">
        <v>611</v>
      </c>
      <c r="NVM335" s="50" t="s">
        <v>611</v>
      </c>
      <c r="NVN335" s="50" t="s">
        <v>611</v>
      </c>
      <c r="NVO335" s="50" t="s">
        <v>611</v>
      </c>
      <c r="NVP335" s="50" t="s">
        <v>611</v>
      </c>
      <c r="NVQ335" s="50" t="s">
        <v>611</v>
      </c>
      <c r="NVR335" s="50" t="s">
        <v>611</v>
      </c>
      <c r="NVS335" s="50" t="s">
        <v>611</v>
      </c>
      <c r="NVT335" s="50" t="s">
        <v>611</v>
      </c>
      <c r="NVU335" s="50" t="s">
        <v>611</v>
      </c>
      <c r="NVV335" s="50" t="s">
        <v>611</v>
      </c>
      <c r="NVW335" s="50" t="s">
        <v>611</v>
      </c>
      <c r="NVX335" s="50" t="s">
        <v>611</v>
      </c>
      <c r="NVY335" s="50" t="s">
        <v>611</v>
      </c>
      <c r="NVZ335" s="50" t="s">
        <v>611</v>
      </c>
      <c r="NWA335" s="50" t="s">
        <v>611</v>
      </c>
      <c r="NWB335" s="50" t="s">
        <v>611</v>
      </c>
      <c r="NWC335" s="50" t="s">
        <v>611</v>
      </c>
      <c r="NWD335" s="50" t="s">
        <v>611</v>
      </c>
      <c r="NWE335" s="50" t="s">
        <v>611</v>
      </c>
      <c r="NWF335" s="50" t="s">
        <v>611</v>
      </c>
      <c r="NWG335" s="50" t="s">
        <v>611</v>
      </c>
      <c r="NWH335" s="50" t="s">
        <v>611</v>
      </c>
      <c r="NWI335" s="50" t="s">
        <v>611</v>
      </c>
      <c r="NWJ335" s="50" t="s">
        <v>611</v>
      </c>
      <c r="NWK335" s="50" t="s">
        <v>611</v>
      </c>
      <c r="NWL335" s="50" t="s">
        <v>611</v>
      </c>
      <c r="NWM335" s="50" t="s">
        <v>611</v>
      </c>
      <c r="NWN335" s="50" t="s">
        <v>611</v>
      </c>
      <c r="NWO335" s="50" t="s">
        <v>611</v>
      </c>
      <c r="NWP335" s="50" t="s">
        <v>611</v>
      </c>
      <c r="NWQ335" s="50" t="s">
        <v>611</v>
      </c>
      <c r="NWR335" s="50" t="s">
        <v>611</v>
      </c>
      <c r="NWS335" s="50" t="s">
        <v>611</v>
      </c>
      <c r="NWT335" s="50" t="s">
        <v>611</v>
      </c>
      <c r="NWU335" s="50" t="s">
        <v>611</v>
      </c>
      <c r="NWV335" s="50" t="s">
        <v>611</v>
      </c>
      <c r="NWW335" s="50" t="s">
        <v>611</v>
      </c>
      <c r="NWX335" s="50" t="s">
        <v>611</v>
      </c>
      <c r="NWY335" s="50" t="s">
        <v>611</v>
      </c>
      <c r="NWZ335" s="50" t="s">
        <v>611</v>
      </c>
      <c r="NXA335" s="50" t="s">
        <v>611</v>
      </c>
      <c r="NXB335" s="50" t="s">
        <v>611</v>
      </c>
      <c r="NXC335" s="50" t="s">
        <v>611</v>
      </c>
      <c r="NXD335" s="50" t="s">
        <v>611</v>
      </c>
      <c r="NXE335" s="50" t="s">
        <v>611</v>
      </c>
      <c r="NXF335" s="50" t="s">
        <v>611</v>
      </c>
      <c r="NXG335" s="50" t="s">
        <v>611</v>
      </c>
      <c r="NXH335" s="50" t="s">
        <v>611</v>
      </c>
      <c r="NXI335" s="50" t="s">
        <v>611</v>
      </c>
      <c r="NXJ335" s="50" t="s">
        <v>611</v>
      </c>
      <c r="NXK335" s="50" t="s">
        <v>611</v>
      </c>
      <c r="NXL335" s="50" t="s">
        <v>611</v>
      </c>
      <c r="NXM335" s="50" t="s">
        <v>611</v>
      </c>
      <c r="NXN335" s="50" t="s">
        <v>611</v>
      </c>
      <c r="NXO335" s="50" t="s">
        <v>611</v>
      </c>
      <c r="NXP335" s="50" t="s">
        <v>611</v>
      </c>
      <c r="NXQ335" s="50" t="s">
        <v>611</v>
      </c>
      <c r="NXR335" s="50" t="s">
        <v>611</v>
      </c>
      <c r="NXS335" s="50" t="s">
        <v>611</v>
      </c>
      <c r="NXT335" s="50" t="s">
        <v>611</v>
      </c>
      <c r="NXU335" s="50" t="s">
        <v>611</v>
      </c>
      <c r="NXV335" s="50" t="s">
        <v>611</v>
      </c>
      <c r="NXW335" s="50" t="s">
        <v>611</v>
      </c>
      <c r="NXX335" s="50" t="s">
        <v>611</v>
      </c>
      <c r="NXY335" s="50" t="s">
        <v>611</v>
      </c>
      <c r="NXZ335" s="50" t="s">
        <v>611</v>
      </c>
      <c r="NYA335" s="50" t="s">
        <v>611</v>
      </c>
      <c r="NYB335" s="50" t="s">
        <v>611</v>
      </c>
      <c r="NYC335" s="50" t="s">
        <v>611</v>
      </c>
      <c r="NYD335" s="50" t="s">
        <v>611</v>
      </c>
      <c r="NYE335" s="50" t="s">
        <v>611</v>
      </c>
      <c r="NYF335" s="50" t="s">
        <v>611</v>
      </c>
      <c r="NYG335" s="50" t="s">
        <v>611</v>
      </c>
      <c r="NYH335" s="50" t="s">
        <v>611</v>
      </c>
      <c r="NYI335" s="50" t="s">
        <v>611</v>
      </c>
      <c r="NYJ335" s="50" t="s">
        <v>611</v>
      </c>
      <c r="NYK335" s="50" t="s">
        <v>611</v>
      </c>
      <c r="NYL335" s="50" t="s">
        <v>611</v>
      </c>
      <c r="NYM335" s="50" t="s">
        <v>611</v>
      </c>
      <c r="NYN335" s="50" t="s">
        <v>611</v>
      </c>
      <c r="NYO335" s="50" t="s">
        <v>611</v>
      </c>
      <c r="NYP335" s="50" t="s">
        <v>611</v>
      </c>
      <c r="NYQ335" s="50" t="s">
        <v>611</v>
      </c>
      <c r="NYR335" s="50" t="s">
        <v>611</v>
      </c>
      <c r="NYS335" s="50" t="s">
        <v>611</v>
      </c>
      <c r="NYT335" s="50" t="s">
        <v>611</v>
      </c>
      <c r="NYU335" s="50" t="s">
        <v>611</v>
      </c>
      <c r="NYV335" s="50" t="s">
        <v>611</v>
      </c>
      <c r="NYW335" s="50" t="s">
        <v>611</v>
      </c>
      <c r="NYX335" s="50" t="s">
        <v>611</v>
      </c>
      <c r="NYY335" s="50" t="s">
        <v>611</v>
      </c>
      <c r="NYZ335" s="50" t="s">
        <v>611</v>
      </c>
      <c r="NZA335" s="50" t="s">
        <v>611</v>
      </c>
      <c r="NZB335" s="50" t="s">
        <v>611</v>
      </c>
      <c r="NZC335" s="50" t="s">
        <v>611</v>
      </c>
      <c r="NZD335" s="50" t="s">
        <v>611</v>
      </c>
      <c r="NZE335" s="50" t="s">
        <v>611</v>
      </c>
      <c r="NZF335" s="50" t="s">
        <v>611</v>
      </c>
      <c r="NZG335" s="50" t="s">
        <v>611</v>
      </c>
      <c r="NZH335" s="50" t="s">
        <v>611</v>
      </c>
      <c r="NZI335" s="50" t="s">
        <v>611</v>
      </c>
      <c r="NZJ335" s="50" t="s">
        <v>611</v>
      </c>
      <c r="NZK335" s="50" t="s">
        <v>611</v>
      </c>
      <c r="NZL335" s="50" t="s">
        <v>611</v>
      </c>
      <c r="NZM335" s="50" t="s">
        <v>611</v>
      </c>
      <c r="NZN335" s="50" t="s">
        <v>611</v>
      </c>
      <c r="NZO335" s="50" t="s">
        <v>611</v>
      </c>
      <c r="NZP335" s="50" t="s">
        <v>611</v>
      </c>
      <c r="NZQ335" s="50" t="s">
        <v>611</v>
      </c>
      <c r="NZR335" s="50" t="s">
        <v>611</v>
      </c>
      <c r="NZS335" s="50" t="s">
        <v>611</v>
      </c>
      <c r="NZT335" s="50" t="s">
        <v>611</v>
      </c>
      <c r="NZU335" s="50" t="s">
        <v>611</v>
      </c>
      <c r="NZV335" s="50" t="s">
        <v>611</v>
      </c>
      <c r="NZW335" s="50" t="s">
        <v>611</v>
      </c>
      <c r="NZX335" s="50" t="s">
        <v>611</v>
      </c>
      <c r="NZY335" s="50" t="s">
        <v>611</v>
      </c>
      <c r="NZZ335" s="50" t="s">
        <v>611</v>
      </c>
      <c r="OAA335" s="50" t="s">
        <v>611</v>
      </c>
      <c r="OAB335" s="50" t="s">
        <v>611</v>
      </c>
      <c r="OAC335" s="50" t="s">
        <v>611</v>
      </c>
      <c r="OAD335" s="50" t="s">
        <v>611</v>
      </c>
      <c r="OAE335" s="50" t="s">
        <v>611</v>
      </c>
      <c r="OAF335" s="50" t="s">
        <v>611</v>
      </c>
      <c r="OAG335" s="50" t="s">
        <v>611</v>
      </c>
      <c r="OAH335" s="50" t="s">
        <v>611</v>
      </c>
      <c r="OAI335" s="50" t="s">
        <v>611</v>
      </c>
      <c r="OAJ335" s="50" t="s">
        <v>611</v>
      </c>
      <c r="OAK335" s="50" t="s">
        <v>611</v>
      </c>
      <c r="OAL335" s="50" t="s">
        <v>611</v>
      </c>
      <c r="OAM335" s="50" t="s">
        <v>611</v>
      </c>
      <c r="OAN335" s="50" t="s">
        <v>611</v>
      </c>
      <c r="OAO335" s="50" t="s">
        <v>611</v>
      </c>
      <c r="OAP335" s="50" t="s">
        <v>611</v>
      </c>
      <c r="OAQ335" s="50" t="s">
        <v>611</v>
      </c>
      <c r="OAR335" s="50" t="s">
        <v>611</v>
      </c>
      <c r="OAS335" s="50" t="s">
        <v>611</v>
      </c>
      <c r="OAT335" s="50" t="s">
        <v>611</v>
      </c>
      <c r="OAU335" s="50" t="s">
        <v>611</v>
      </c>
      <c r="OAV335" s="50" t="s">
        <v>611</v>
      </c>
      <c r="OAW335" s="50" t="s">
        <v>611</v>
      </c>
      <c r="OAX335" s="50" t="s">
        <v>611</v>
      </c>
      <c r="OAY335" s="50" t="s">
        <v>611</v>
      </c>
      <c r="OAZ335" s="50" t="s">
        <v>611</v>
      </c>
      <c r="OBA335" s="50" t="s">
        <v>611</v>
      </c>
      <c r="OBB335" s="50" t="s">
        <v>611</v>
      </c>
      <c r="OBC335" s="50" t="s">
        <v>611</v>
      </c>
      <c r="OBD335" s="50" t="s">
        <v>611</v>
      </c>
      <c r="OBE335" s="50" t="s">
        <v>611</v>
      </c>
      <c r="OBF335" s="50" t="s">
        <v>611</v>
      </c>
      <c r="OBG335" s="50" t="s">
        <v>611</v>
      </c>
      <c r="OBH335" s="50" t="s">
        <v>611</v>
      </c>
      <c r="OBI335" s="50" t="s">
        <v>611</v>
      </c>
      <c r="OBJ335" s="50" t="s">
        <v>611</v>
      </c>
      <c r="OBK335" s="50" t="s">
        <v>611</v>
      </c>
      <c r="OBL335" s="50" t="s">
        <v>611</v>
      </c>
      <c r="OBM335" s="50" t="s">
        <v>611</v>
      </c>
      <c r="OBN335" s="50" t="s">
        <v>611</v>
      </c>
      <c r="OBO335" s="50" t="s">
        <v>611</v>
      </c>
      <c r="OBP335" s="50" t="s">
        <v>611</v>
      </c>
      <c r="OBQ335" s="50" t="s">
        <v>611</v>
      </c>
      <c r="OBR335" s="50" t="s">
        <v>611</v>
      </c>
      <c r="OBS335" s="50" t="s">
        <v>611</v>
      </c>
      <c r="OBT335" s="50" t="s">
        <v>611</v>
      </c>
      <c r="OBU335" s="50" t="s">
        <v>611</v>
      </c>
      <c r="OBV335" s="50" t="s">
        <v>611</v>
      </c>
      <c r="OBW335" s="50" t="s">
        <v>611</v>
      </c>
      <c r="OBX335" s="50" t="s">
        <v>611</v>
      </c>
      <c r="OBY335" s="50" t="s">
        <v>611</v>
      </c>
      <c r="OBZ335" s="50" t="s">
        <v>611</v>
      </c>
      <c r="OCA335" s="50" t="s">
        <v>611</v>
      </c>
      <c r="OCB335" s="50" t="s">
        <v>611</v>
      </c>
      <c r="OCC335" s="50" t="s">
        <v>611</v>
      </c>
      <c r="OCD335" s="50" t="s">
        <v>611</v>
      </c>
      <c r="OCE335" s="50" t="s">
        <v>611</v>
      </c>
      <c r="OCF335" s="50" t="s">
        <v>611</v>
      </c>
      <c r="OCG335" s="50" t="s">
        <v>611</v>
      </c>
      <c r="OCH335" s="50" t="s">
        <v>611</v>
      </c>
      <c r="OCI335" s="50" t="s">
        <v>611</v>
      </c>
      <c r="OCJ335" s="50" t="s">
        <v>611</v>
      </c>
      <c r="OCK335" s="50" t="s">
        <v>611</v>
      </c>
      <c r="OCL335" s="50" t="s">
        <v>611</v>
      </c>
      <c r="OCM335" s="50" t="s">
        <v>611</v>
      </c>
      <c r="OCN335" s="50" t="s">
        <v>611</v>
      </c>
      <c r="OCO335" s="50" t="s">
        <v>611</v>
      </c>
      <c r="OCP335" s="50" t="s">
        <v>611</v>
      </c>
      <c r="OCQ335" s="50" t="s">
        <v>611</v>
      </c>
      <c r="OCR335" s="50" t="s">
        <v>611</v>
      </c>
      <c r="OCS335" s="50" t="s">
        <v>611</v>
      </c>
      <c r="OCT335" s="50" t="s">
        <v>611</v>
      </c>
      <c r="OCU335" s="50" t="s">
        <v>611</v>
      </c>
      <c r="OCV335" s="50" t="s">
        <v>611</v>
      </c>
      <c r="OCW335" s="50" t="s">
        <v>611</v>
      </c>
      <c r="OCX335" s="50" t="s">
        <v>611</v>
      </c>
      <c r="OCY335" s="50" t="s">
        <v>611</v>
      </c>
      <c r="OCZ335" s="50" t="s">
        <v>611</v>
      </c>
      <c r="ODA335" s="50" t="s">
        <v>611</v>
      </c>
      <c r="ODB335" s="50" t="s">
        <v>611</v>
      </c>
      <c r="ODC335" s="50" t="s">
        <v>611</v>
      </c>
      <c r="ODD335" s="50" t="s">
        <v>611</v>
      </c>
      <c r="ODE335" s="50" t="s">
        <v>611</v>
      </c>
      <c r="ODF335" s="50" t="s">
        <v>611</v>
      </c>
      <c r="ODG335" s="50" t="s">
        <v>611</v>
      </c>
      <c r="ODH335" s="50" t="s">
        <v>611</v>
      </c>
      <c r="ODI335" s="50" t="s">
        <v>611</v>
      </c>
      <c r="ODJ335" s="50" t="s">
        <v>611</v>
      </c>
      <c r="ODK335" s="50" t="s">
        <v>611</v>
      </c>
      <c r="ODL335" s="50" t="s">
        <v>611</v>
      </c>
      <c r="ODM335" s="50" t="s">
        <v>611</v>
      </c>
      <c r="ODN335" s="50" t="s">
        <v>611</v>
      </c>
      <c r="ODO335" s="50" t="s">
        <v>611</v>
      </c>
      <c r="ODP335" s="50" t="s">
        <v>611</v>
      </c>
      <c r="ODQ335" s="50" t="s">
        <v>611</v>
      </c>
      <c r="ODR335" s="50" t="s">
        <v>611</v>
      </c>
      <c r="ODS335" s="50" t="s">
        <v>611</v>
      </c>
      <c r="ODT335" s="50" t="s">
        <v>611</v>
      </c>
      <c r="ODU335" s="50" t="s">
        <v>611</v>
      </c>
      <c r="ODV335" s="50" t="s">
        <v>611</v>
      </c>
      <c r="ODW335" s="50" t="s">
        <v>611</v>
      </c>
      <c r="ODX335" s="50" t="s">
        <v>611</v>
      </c>
      <c r="ODY335" s="50" t="s">
        <v>611</v>
      </c>
      <c r="ODZ335" s="50" t="s">
        <v>611</v>
      </c>
      <c r="OEA335" s="50" t="s">
        <v>611</v>
      </c>
      <c r="OEB335" s="50" t="s">
        <v>611</v>
      </c>
      <c r="OEC335" s="50" t="s">
        <v>611</v>
      </c>
      <c r="OED335" s="50" t="s">
        <v>611</v>
      </c>
      <c r="OEE335" s="50" t="s">
        <v>611</v>
      </c>
      <c r="OEF335" s="50" t="s">
        <v>611</v>
      </c>
      <c r="OEG335" s="50" t="s">
        <v>611</v>
      </c>
      <c r="OEH335" s="50" t="s">
        <v>611</v>
      </c>
      <c r="OEI335" s="50" t="s">
        <v>611</v>
      </c>
      <c r="OEJ335" s="50" t="s">
        <v>611</v>
      </c>
      <c r="OEK335" s="50" t="s">
        <v>611</v>
      </c>
      <c r="OEL335" s="50" t="s">
        <v>611</v>
      </c>
      <c r="OEM335" s="50" t="s">
        <v>611</v>
      </c>
      <c r="OEN335" s="50" t="s">
        <v>611</v>
      </c>
      <c r="OEO335" s="50" t="s">
        <v>611</v>
      </c>
      <c r="OEP335" s="50" t="s">
        <v>611</v>
      </c>
      <c r="OEQ335" s="50" t="s">
        <v>611</v>
      </c>
      <c r="OER335" s="50" t="s">
        <v>611</v>
      </c>
      <c r="OES335" s="50" t="s">
        <v>611</v>
      </c>
      <c r="OET335" s="50" t="s">
        <v>611</v>
      </c>
      <c r="OEU335" s="50" t="s">
        <v>611</v>
      </c>
      <c r="OEV335" s="50" t="s">
        <v>611</v>
      </c>
      <c r="OEW335" s="50" t="s">
        <v>611</v>
      </c>
      <c r="OEX335" s="50" t="s">
        <v>611</v>
      </c>
      <c r="OEY335" s="50" t="s">
        <v>611</v>
      </c>
      <c r="OEZ335" s="50" t="s">
        <v>611</v>
      </c>
      <c r="OFA335" s="50" t="s">
        <v>611</v>
      </c>
      <c r="OFB335" s="50" t="s">
        <v>611</v>
      </c>
      <c r="OFC335" s="50" t="s">
        <v>611</v>
      </c>
      <c r="OFD335" s="50" t="s">
        <v>611</v>
      </c>
      <c r="OFE335" s="50" t="s">
        <v>611</v>
      </c>
      <c r="OFF335" s="50" t="s">
        <v>611</v>
      </c>
      <c r="OFG335" s="50" t="s">
        <v>611</v>
      </c>
      <c r="OFH335" s="50" t="s">
        <v>611</v>
      </c>
      <c r="OFI335" s="50" t="s">
        <v>611</v>
      </c>
      <c r="OFJ335" s="50" t="s">
        <v>611</v>
      </c>
      <c r="OFK335" s="50" t="s">
        <v>611</v>
      </c>
      <c r="OFL335" s="50" t="s">
        <v>611</v>
      </c>
      <c r="OFM335" s="50" t="s">
        <v>611</v>
      </c>
      <c r="OFN335" s="50" t="s">
        <v>611</v>
      </c>
      <c r="OFO335" s="50" t="s">
        <v>611</v>
      </c>
      <c r="OFP335" s="50" t="s">
        <v>611</v>
      </c>
      <c r="OFQ335" s="50" t="s">
        <v>611</v>
      </c>
      <c r="OFR335" s="50" t="s">
        <v>611</v>
      </c>
      <c r="OFS335" s="50" t="s">
        <v>611</v>
      </c>
      <c r="OFT335" s="50" t="s">
        <v>611</v>
      </c>
      <c r="OFU335" s="50" t="s">
        <v>611</v>
      </c>
      <c r="OFV335" s="50" t="s">
        <v>611</v>
      </c>
      <c r="OFW335" s="50" t="s">
        <v>611</v>
      </c>
      <c r="OFX335" s="50" t="s">
        <v>611</v>
      </c>
      <c r="OFY335" s="50" t="s">
        <v>611</v>
      </c>
      <c r="OFZ335" s="50" t="s">
        <v>611</v>
      </c>
      <c r="OGA335" s="50" t="s">
        <v>611</v>
      </c>
      <c r="OGB335" s="50" t="s">
        <v>611</v>
      </c>
      <c r="OGC335" s="50" t="s">
        <v>611</v>
      </c>
      <c r="OGD335" s="50" t="s">
        <v>611</v>
      </c>
      <c r="OGE335" s="50" t="s">
        <v>611</v>
      </c>
      <c r="OGF335" s="50" t="s">
        <v>611</v>
      </c>
      <c r="OGG335" s="50" t="s">
        <v>611</v>
      </c>
      <c r="OGH335" s="50" t="s">
        <v>611</v>
      </c>
      <c r="OGI335" s="50" t="s">
        <v>611</v>
      </c>
      <c r="OGJ335" s="50" t="s">
        <v>611</v>
      </c>
      <c r="OGK335" s="50" t="s">
        <v>611</v>
      </c>
      <c r="OGL335" s="50" t="s">
        <v>611</v>
      </c>
      <c r="OGM335" s="50" t="s">
        <v>611</v>
      </c>
      <c r="OGN335" s="50" t="s">
        <v>611</v>
      </c>
      <c r="OGO335" s="50" t="s">
        <v>611</v>
      </c>
      <c r="OGP335" s="50" t="s">
        <v>611</v>
      </c>
      <c r="OGQ335" s="50" t="s">
        <v>611</v>
      </c>
      <c r="OGR335" s="50" t="s">
        <v>611</v>
      </c>
      <c r="OGS335" s="50" t="s">
        <v>611</v>
      </c>
      <c r="OGT335" s="50" t="s">
        <v>611</v>
      </c>
      <c r="OGU335" s="50" t="s">
        <v>611</v>
      </c>
      <c r="OGV335" s="50" t="s">
        <v>611</v>
      </c>
      <c r="OGW335" s="50" t="s">
        <v>611</v>
      </c>
      <c r="OGX335" s="50" t="s">
        <v>611</v>
      </c>
      <c r="OGY335" s="50" t="s">
        <v>611</v>
      </c>
      <c r="OGZ335" s="50" t="s">
        <v>611</v>
      </c>
      <c r="OHA335" s="50" t="s">
        <v>611</v>
      </c>
      <c r="OHB335" s="50" t="s">
        <v>611</v>
      </c>
      <c r="OHC335" s="50" t="s">
        <v>611</v>
      </c>
      <c r="OHD335" s="50" t="s">
        <v>611</v>
      </c>
      <c r="OHE335" s="50" t="s">
        <v>611</v>
      </c>
      <c r="OHF335" s="50" t="s">
        <v>611</v>
      </c>
      <c r="OHG335" s="50" t="s">
        <v>611</v>
      </c>
      <c r="OHH335" s="50" t="s">
        <v>611</v>
      </c>
      <c r="OHI335" s="50" t="s">
        <v>611</v>
      </c>
      <c r="OHJ335" s="50" t="s">
        <v>611</v>
      </c>
      <c r="OHK335" s="50" t="s">
        <v>611</v>
      </c>
      <c r="OHL335" s="50" t="s">
        <v>611</v>
      </c>
      <c r="OHM335" s="50" t="s">
        <v>611</v>
      </c>
      <c r="OHN335" s="50" t="s">
        <v>611</v>
      </c>
      <c r="OHO335" s="50" t="s">
        <v>611</v>
      </c>
      <c r="OHP335" s="50" t="s">
        <v>611</v>
      </c>
      <c r="OHQ335" s="50" t="s">
        <v>611</v>
      </c>
      <c r="OHR335" s="50" t="s">
        <v>611</v>
      </c>
      <c r="OHS335" s="50" t="s">
        <v>611</v>
      </c>
      <c r="OHT335" s="50" t="s">
        <v>611</v>
      </c>
      <c r="OHU335" s="50" t="s">
        <v>611</v>
      </c>
      <c r="OHV335" s="50" t="s">
        <v>611</v>
      </c>
      <c r="OHW335" s="50" t="s">
        <v>611</v>
      </c>
      <c r="OHX335" s="50" t="s">
        <v>611</v>
      </c>
      <c r="OHY335" s="50" t="s">
        <v>611</v>
      </c>
      <c r="OHZ335" s="50" t="s">
        <v>611</v>
      </c>
      <c r="OIA335" s="50" t="s">
        <v>611</v>
      </c>
      <c r="OIB335" s="50" t="s">
        <v>611</v>
      </c>
      <c r="OIC335" s="50" t="s">
        <v>611</v>
      </c>
      <c r="OID335" s="50" t="s">
        <v>611</v>
      </c>
      <c r="OIE335" s="50" t="s">
        <v>611</v>
      </c>
      <c r="OIF335" s="50" t="s">
        <v>611</v>
      </c>
      <c r="OIG335" s="50" t="s">
        <v>611</v>
      </c>
      <c r="OIH335" s="50" t="s">
        <v>611</v>
      </c>
      <c r="OII335" s="50" t="s">
        <v>611</v>
      </c>
      <c r="OIJ335" s="50" t="s">
        <v>611</v>
      </c>
      <c r="OIK335" s="50" t="s">
        <v>611</v>
      </c>
      <c r="OIL335" s="50" t="s">
        <v>611</v>
      </c>
      <c r="OIM335" s="50" t="s">
        <v>611</v>
      </c>
      <c r="OIN335" s="50" t="s">
        <v>611</v>
      </c>
      <c r="OIO335" s="50" t="s">
        <v>611</v>
      </c>
      <c r="OIP335" s="50" t="s">
        <v>611</v>
      </c>
      <c r="OIQ335" s="50" t="s">
        <v>611</v>
      </c>
      <c r="OIR335" s="50" t="s">
        <v>611</v>
      </c>
      <c r="OIS335" s="50" t="s">
        <v>611</v>
      </c>
      <c r="OIT335" s="50" t="s">
        <v>611</v>
      </c>
      <c r="OIU335" s="50" t="s">
        <v>611</v>
      </c>
      <c r="OIV335" s="50" t="s">
        <v>611</v>
      </c>
      <c r="OIW335" s="50" t="s">
        <v>611</v>
      </c>
      <c r="OIX335" s="50" t="s">
        <v>611</v>
      </c>
      <c r="OIY335" s="50" t="s">
        <v>611</v>
      </c>
      <c r="OIZ335" s="50" t="s">
        <v>611</v>
      </c>
      <c r="OJA335" s="50" t="s">
        <v>611</v>
      </c>
      <c r="OJB335" s="50" t="s">
        <v>611</v>
      </c>
      <c r="OJC335" s="50" t="s">
        <v>611</v>
      </c>
      <c r="OJD335" s="50" t="s">
        <v>611</v>
      </c>
      <c r="OJE335" s="50" t="s">
        <v>611</v>
      </c>
      <c r="OJF335" s="50" t="s">
        <v>611</v>
      </c>
      <c r="OJG335" s="50" t="s">
        <v>611</v>
      </c>
      <c r="OJH335" s="50" t="s">
        <v>611</v>
      </c>
      <c r="OJI335" s="50" t="s">
        <v>611</v>
      </c>
      <c r="OJJ335" s="50" t="s">
        <v>611</v>
      </c>
      <c r="OJK335" s="50" t="s">
        <v>611</v>
      </c>
      <c r="OJL335" s="50" t="s">
        <v>611</v>
      </c>
      <c r="OJM335" s="50" t="s">
        <v>611</v>
      </c>
      <c r="OJN335" s="50" t="s">
        <v>611</v>
      </c>
      <c r="OJO335" s="50" t="s">
        <v>611</v>
      </c>
      <c r="OJP335" s="50" t="s">
        <v>611</v>
      </c>
      <c r="OJQ335" s="50" t="s">
        <v>611</v>
      </c>
      <c r="OJR335" s="50" t="s">
        <v>611</v>
      </c>
      <c r="OJS335" s="50" t="s">
        <v>611</v>
      </c>
      <c r="OJT335" s="50" t="s">
        <v>611</v>
      </c>
      <c r="OJU335" s="50" t="s">
        <v>611</v>
      </c>
      <c r="OJV335" s="50" t="s">
        <v>611</v>
      </c>
      <c r="OJW335" s="50" t="s">
        <v>611</v>
      </c>
      <c r="OJX335" s="50" t="s">
        <v>611</v>
      </c>
      <c r="OJY335" s="50" t="s">
        <v>611</v>
      </c>
      <c r="OJZ335" s="50" t="s">
        <v>611</v>
      </c>
      <c r="OKA335" s="50" t="s">
        <v>611</v>
      </c>
      <c r="OKB335" s="50" t="s">
        <v>611</v>
      </c>
      <c r="OKC335" s="50" t="s">
        <v>611</v>
      </c>
      <c r="OKD335" s="50" t="s">
        <v>611</v>
      </c>
      <c r="OKE335" s="50" t="s">
        <v>611</v>
      </c>
      <c r="OKF335" s="50" t="s">
        <v>611</v>
      </c>
      <c r="OKG335" s="50" t="s">
        <v>611</v>
      </c>
      <c r="OKH335" s="50" t="s">
        <v>611</v>
      </c>
      <c r="OKI335" s="50" t="s">
        <v>611</v>
      </c>
      <c r="OKJ335" s="50" t="s">
        <v>611</v>
      </c>
      <c r="OKK335" s="50" t="s">
        <v>611</v>
      </c>
      <c r="OKL335" s="50" t="s">
        <v>611</v>
      </c>
      <c r="OKM335" s="50" t="s">
        <v>611</v>
      </c>
      <c r="OKN335" s="50" t="s">
        <v>611</v>
      </c>
      <c r="OKO335" s="50" t="s">
        <v>611</v>
      </c>
      <c r="OKP335" s="50" t="s">
        <v>611</v>
      </c>
      <c r="OKQ335" s="50" t="s">
        <v>611</v>
      </c>
      <c r="OKR335" s="50" t="s">
        <v>611</v>
      </c>
      <c r="OKS335" s="50" t="s">
        <v>611</v>
      </c>
      <c r="OKT335" s="50" t="s">
        <v>611</v>
      </c>
      <c r="OKU335" s="50" t="s">
        <v>611</v>
      </c>
      <c r="OKV335" s="50" t="s">
        <v>611</v>
      </c>
      <c r="OKW335" s="50" t="s">
        <v>611</v>
      </c>
      <c r="OKX335" s="50" t="s">
        <v>611</v>
      </c>
      <c r="OKY335" s="50" t="s">
        <v>611</v>
      </c>
      <c r="OKZ335" s="50" t="s">
        <v>611</v>
      </c>
      <c r="OLA335" s="50" t="s">
        <v>611</v>
      </c>
      <c r="OLB335" s="50" t="s">
        <v>611</v>
      </c>
      <c r="OLC335" s="50" t="s">
        <v>611</v>
      </c>
      <c r="OLD335" s="50" t="s">
        <v>611</v>
      </c>
      <c r="OLE335" s="50" t="s">
        <v>611</v>
      </c>
      <c r="OLF335" s="50" t="s">
        <v>611</v>
      </c>
      <c r="OLG335" s="50" t="s">
        <v>611</v>
      </c>
      <c r="OLH335" s="50" t="s">
        <v>611</v>
      </c>
      <c r="OLI335" s="50" t="s">
        <v>611</v>
      </c>
      <c r="OLJ335" s="50" t="s">
        <v>611</v>
      </c>
      <c r="OLK335" s="50" t="s">
        <v>611</v>
      </c>
      <c r="OLL335" s="50" t="s">
        <v>611</v>
      </c>
      <c r="OLM335" s="50" t="s">
        <v>611</v>
      </c>
      <c r="OLN335" s="50" t="s">
        <v>611</v>
      </c>
      <c r="OLO335" s="50" t="s">
        <v>611</v>
      </c>
      <c r="OLP335" s="50" t="s">
        <v>611</v>
      </c>
      <c r="OLQ335" s="50" t="s">
        <v>611</v>
      </c>
      <c r="OLR335" s="50" t="s">
        <v>611</v>
      </c>
      <c r="OLS335" s="50" t="s">
        <v>611</v>
      </c>
      <c r="OLT335" s="50" t="s">
        <v>611</v>
      </c>
      <c r="OLU335" s="50" t="s">
        <v>611</v>
      </c>
      <c r="OLV335" s="50" t="s">
        <v>611</v>
      </c>
      <c r="OLW335" s="50" t="s">
        <v>611</v>
      </c>
      <c r="OLX335" s="50" t="s">
        <v>611</v>
      </c>
      <c r="OLY335" s="50" t="s">
        <v>611</v>
      </c>
      <c r="OLZ335" s="50" t="s">
        <v>611</v>
      </c>
      <c r="OMA335" s="50" t="s">
        <v>611</v>
      </c>
      <c r="OMB335" s="50" t="s">
        <v>611</v>
      </c>
      <c r="OMC335" s="50" t="s">
        <v>611</v>
      </c>
      <c r="OMD335" s="50" t="s">
        <v>611</v>
      </c>
      <c r="OME335" s="50" t="s">
        <v>611</v>
      </c>
      <c r="OMF335" s="50" t="s">
        <v>611</v>
      </c>
      <c r="OMG335" s="50" t="s">
        <v>611</v>
      </c>
      <c r="OMH335" s="50" t="s">
        <v>611</v>
      </c>
      <c r="OMI335" s="50" t="s">
        <v>611</v>
      </c>
      <c r="OMJ335" s="50" t="s">
        <v>611</v>
      </c>
      <c r="OMK335" s="50" t="s">
        <v>611</v>
      </c>
      <c r="OML335" s="50" t="s">
        <v>611</v>
      </c>
      <c r="OMM335" s="50" t="s">
        <v>611</v>
      </c>
      <c r="OMN335" s="50" t="s">
        <v>611</v>
      </c>
      <c r="OMO335" s="50" t="s">
        <v>611</v>
      </c>
      <c r="OMP335" s="50" t="s">
        <v>611</v>
      </c>
      <c r="OMQ335" s="50" t="s">
        <v>611</v>
      </c>
      <c r="OMR335" s="50" t="s">
        <v>611</v>
      </c>
      <c r="OMS335" s="50" t="s">
        <v>611</v>
      </c>
      <c r="OMT335" s="50" t="s">
        <v>611</v>
      </c>
      <c r="OMU335" s="50" t="s">
        <v>611</v>
      </c>
      <c r="OMV335" s="50" t="s">
        <v>611</v>
      </c>
      <c r="OMW335" s="50" t="s">
        <v>611</v>
      </c>
      <c r="OMX335" s="50" t="s">
        <v>611</v>
      </c>
      <c r="OMY335" s="50" t="s">
        <v>611</v>
      </c>
      <c r="OMZ335" s="50" t="s">
        <v>611</v>
      </c>
      <c r="ONA335" s="50" t="s">
        <v>611</v>
      </c>
      <c r="ONB335" s="50" t="s">
        <v>611</v>
      </c>
      <c r="ONC335" s="50" t="s">
        <v>611</v>
      </c>
      <c r="OND335" s="50" t="s">
        <v>611</v>
      </c>
      <c r="ONE335" s="50" t="s">
        <v>611</v>
      </c>
      <c r="ONF335" s="50" t="s">
        <v>611</v>
      </c>
      <c r="ONG335" s="50" t="s">
        <v>611</v>
      </c>
      <c r="ONH335" s="50" t="s">
        <v>611</v>
      </c>
      <c r="ONI335" s="50" t="s">
        <v>611</v>
      </c>
      <c r="ONJ335" s="50" t="s">
        <v>611</v>
      </c>
      <c r="ONK335" s="50" t="s">
        <v>611</v>
      </c>
      <c r="ONL335" s="50" t="s">
        <v>611</v>
      </c>
      <c r="ONM335" s="50" t="s">
        <v>611</v>
      </c>
      <c r="ONN335" s="50" t="s">
        <v>611</v>
      </c>
      <c r="ONO335" s="50" t="s">
        <v>611</v>
      </c>
      <c r="ONP335" s="50" t="s">
        <v>611</v>
      </c>
      <c r="ONQ335" s="50" t="s">
        <v>611</v>
      </c>
      <c r="ONR335" s="50" t="s">
        <v>611</v>
      </c>
      <c r="ONS335" s="50" t="s">
        <v>611</v>
      </c>
      <c r="ONT335" s="50" t="s">
        <v>611</v>
      </c>
      <c r="ONU335" s="50" t="s">
        <v>611</v>
      </c>
      <c r="ONV335" s="50" t="s">
        <v>611</v>
      </c>
      <c r="ONW335" s="50" t="s">
        <v>611</v>
      </c>
      <c r="ONX335" s="50" t="s">
        <v>611</v>
      </c>
      <c r="ONY335" s="50" t="s">
        <v>611</v>
      </c>
      <c r="ONZ335" s="50" t="s">
        <v>611</v>
      </c>
      <c r="OOA335" s="50" t="s">
        <v>611</v>
      </c>
      <c r="OOB335" s="50" t="s">
        <v>611</v>
      </c>
      <c r="OOC335" s="50" t="s">
        <v>611</v>
      </c>
      <c r="OOD335" s="50" t="s">
        <v>611</v>
      </c>
      <c r="OOE335" s="50" t="s">
        <v>611</v>
      </c>
      <c r="OOF335" s="50" t="s">
        <v>611</v>
      </c>
      <c r="OOG335" s="50" t="s">
        <v>611</v>
      </c>
      <c r="OOH335" s="50" t="s">
        <v>611</v>
      </c>
      <c r="OOI335" s="50" t="s">
        <v>611</v>
      </c>
      <c r="OOJ335" s="50" t="s">
        <v>611</v>
      </c>
      <c r="OOK335" s="50" t="s">
        <v>611</v>
      </c>
      <c r="OOL335" s="50" t="s">
        <v>611</v>
      </c>
      <c r="OOM335" s="50" t="s">
        <v>611</v>
      </c>
      <c r="OON335" s="50" t="s">
        <v>611</v>
      </c>
      <c r="OOO335" s="50" t="s">
        <v>611</v>
      </c>
      <c r="OOP335" s="50" t="s">
        <v>611</v>
      </c>
      <c r="OOQ335" s="50" t="s">
        <v>611</v>
      </c>
      <c r="OOR335" s="50" t="s">
        <v>611</v>
      </c>
      <c r="OOS335" s="50" t="s">
        <v>611</v>
      </c>
      <c r="OOT335" s="50" t="s">
        <v>611</v>
      </c>
      <c r="OOU335" s="50" t="s">
        <v>611</v>
      </c>
      <c r="OOV335" s="50" t="s">
        <v>611</v>
      </c>
      <c r="OOW335" s="50" t="s">
        <v>611</v>
      </c>
      <c r="OOX335" s="50" t="s">
        <v>611</v>
      </c>
      <c r="OOY335" s="50" t="s">
        <v>611</v>
      </c>
      <c r="OOZ335" s="50" t="s">
        <v>611</v>
      </c>
      <c r="OPA335" s="50" t="s">
        <v>611</v>
      </c>
      <c r="OPB335" s="50" t="s">
        <v>611</v>
      </c>
      <c r="OPC335" s="50" t="s">
        <v>611</v>
      </c>
      <c r="OPD335" s="50" t="s">
        <v>611</v>
      </c>
      <c r="OPE335" s="50" t="s">
        <v>611</v>
      </c>
      <c r="OPF335" s="50" t="s">
        <v>611</v>
      </c>
      <c r="OPG335" s="50" t="s">
        <v>611</v>
      </c>
      <c r="OPH335" s="50" t="s">
        <v>611</v>
      </c>
      <c r="OPI335" s="50" t="s">
        <v>611</v>
      </c>
      <c r="OPJ335" s="50" t="s">
        <v>611</v>
      </c>
      <c r="OPK335" s="50" t="s">
        <v>611</v>
      </c>
      <c r="OPL335" s="50" t="s">
        <v>611</v>
      </c>
      <c r="OPM335" s="50" t="s">
        <v>611</v>
      </c>
      <c r="OPN335" s="50" t="s">
        <v>611</v>
      </c>
      <c r="OPO335" s="50" t="s">
        <v>611</v>
      </c>
      <c r="OPP335" s="50" t="s">
        <v>611</v>
      </c>
      <c r="OPQ335" s="50" t="s">
        <v>611</v>
      </c>
      <c r="OPR335" s="50" t="s">
        <v>611</v>
      </c>
      <c r="OPS335" s="50" t="s">
        <v>611</v>
      </c>
      <c r="OPT335" s="50" t="s">
        <v>611</v>
      </c>
      <c r="OPU335" s="50" t="s">
        <v>611</v>
      </c>
      <c r="OPV335" s="50" t="s">
        <v>611</v>
      </c>
      <c r="OPW335" s="50" t="s">
        <v>611</v>
      </c>
      <c r="OPX335" s="50" t="s">
        <v>611</v>
      </c>
      <c r="OPY335" s="50" t="s">
        <v>611</v>
      </c>
      <c r="OPZ335" s="50" t="s">
        <v>611</v>
      </c>
      <c r="OQA335" s="50" t="s">
        <v>611</v>
      </c>
      <c r="OQB335" s="50" t="s">
        <v>611</v>
      </c>
      <c r="OQC335" s="50" t="s">
        <v>611</v>
      </c>
      <c r="OQD335" s="50" t="s">
        <v>611</v>
      </c>
      <c r="OQE335" s="50" t="s">
        <v>611</v>
      </c>
      <c r="OQF335" s="50" t="s">
        <v>611</v>
      </c>
      <c r="OQG335" s="50" t="s">
        <v>611</v>
      </c>
      <c r="OQH335" s="50" t="s">
        <v>611</v>
      </c>
      <c r="OQI335" s="50" t="s">
        <v>611</v>
      </c>
      <c r="OQJ335" s="50" t="s">
        <v>611</v>
      </c>
      <c r="OQK335" s="50" t="s">
        <v>611</v>
      </c>
      <c r="OQL335" s="50" t="s">
        <v>611</v>
      </c>
      <c r="OQM335" s="50" t="s">
        <v>611</v>
      </c>
      <c r="OQN335" s="50" t="s">
        <v>611</v>
      </c>
      <c r="OQO335" s="50" t="s">
        <v>611</v>
      </c>
      <c r="OQP335" s="50" t="s">
        <v>611</v>
      </c>
      <c r="OQQ335" s="50" t="s">
        <v>611</v>
      </c>
      <c r="OQR335" s="50" t="s">
        <v>611</v>
      </c>
      <c r="OQS335" s="50" t="s">
        <v>611</v>
      </c>
      <c r="OQT335" s="50" t="s">
        <v>611</v>
      </c>
      <c r="OQU335" s="50" t="s">
        <v>611</v>
      </c>
      <c r="OQV335" s="50" t="s">
        <v>611</v>
      </c>
      <c r="OQW335" s="50" t="s">
        <v>611</v>
      </c>
      <c r="OQX335" s="50" t="s">
        <v>611</v>
      </c>
      <c r="OQY335" s="50" t="s">
        <v>611</v>
      </c>
      <c r="OQZ335" s="50" t="s">
        <v>611</v>
      </c>
      <c r="ORA335" s="50" t="s">
        <v>611</v>
      </c>
      <c r="ORB335" s="50" t="s">
        <v>611</v>
      </c>
      <c r="ORC335" s="50" t="s">
        <v>611</v>
      </c>
      <c r="ORD335" s="50" t="s">
        <v>611</v>
      </c>
      <c r="ORE335" s="50" t="s">
        <v>611</v>
      </c>
      <c r="ORF335" s="50" t="s">
        <v>611</v>
      </c>
      <c r="ORG335" s="50" t="s">
        <v>611</v>
      </c>
      <c r="ORH335" s="50" t="s">
        <v>611</v>
      </c>
      <c r="ORI335" s="50" t="s">
        <v>611</v>
      </c>
      <c r="ORJ335" s="50" t="s">
        <v>611</v>
      </c>
      <c r="ORK335" s="50" t="s">
        <v>611</v>
      </c>
      <c r="ORL335" s="50" t="s">
        <v>611</v>
      </c>
      <c r="ORM335" s="50" t="s">
        <v>611</v>
      </c>
      <c r="ORN335" s="50" t="s">
        <v>611</v>
      </c>
      <c r="ORO335" s="50" t="s">
        <v>611</v>
      </c>
      <c r="ORP335" s="50" t="s">
        <v>611</v>
      </c>
      <c r="ORQ335" s="50" t="s">
        <v>611</v>
      </c>
      <c r="ORR335" s="50" t="s">
        <v>611</v>
      </c>
      <c r="ORS335" s="50" t="s">
        <v>611</v>
      </c>
      <c r="ORT335" s="50" t="s">
        <v>611</v>
      </c>
      <c r="ORU335" s="50" t="s">
        <v>611</v>
      </c>
      <c r="ORV335" s="50" t="s">
        <v>611</v>
      </c>
      <c r="ORW335" s="50" t="s">
        <v>611</v>
      </c>
      <c r="ORX335" s="50" t="s">
        <v>611</v>
      </c>
      <c r="ORY335" s="50" t="s">
        <v>611</v>
      </c>
      <c r="ORZ335" s="50" t="s">
        <v>611</v>
      </c>
      <c r="OSA335" s="50" t="s">
        <v>611</v>
      </c>
      <c r="OSB335" s="50" t="s">
        <v>611</v>
      </c>
      <c r="OSC335" s="50" t="s">
        <v>611</v>
      </c>
      <c r="OSD335" s="50" t="s">
        <v>611</v>
      </c>
      <c r="OSE335" s="50" t="s">
        <v>611</v>
      </c>
      <c r="OSF335" s="50" t="s">
        <v>611</v>
      </c>
      <c r="OSG335" s="50" t="s">
        <v>611</v>
      </c>
      <c r="OSH335" s="50" t="s">
        <v>611</v>
      </c>
      <c r="OSI335" s="50" t="s">
        <v>611</v>
      </c>
      <c r="OSJ335" s="50" t="s">
        <v>611</v>
      </c>
      <c r="OSK335" s="50" t="s">
        <v>611</v>
      </c>
      <c r="OSL335" s="50" t="s">
        <v>611</v>
      </c>
      <c r="OSM335" s="50" t="s">
        <v>611</v>
      </c>
      <c r="OSN335" s="50" t="s">
        <v>611</v>
      </c>
      <c r="OSO335" s="50" t="s">
        <v>611</v>
      </c>
      <c r="OSP335" s="50" t="s">
        <v>611</v>
      </c>
      <c r="OSQ335" s="50" t="s">
        <v>611</v>
      </c>
      <c r="OSR335" s="50" t="s">
        <v>611</v>
      </c>
      <c r="OSS335" s="50" t="s">
        <v>611</v>
      </c>
      <c r="OST335" s="50" t="s">
        <v>611</v>
      </c>
      <c r="OSU335" s="50" t="s">
        <v>611</v>
      </c>
      <c r="OSV335" s="50" t="s">
        <v>611</v>
      </c>
      <c r="OSW335" s="50" t="s">
        <v>611</v>
      </c>
      <c r="OSX335" s="50" t="s">
        <v>611</v>
      </c>
      <c r="OSY335" s="50" t="s">
        <v>611</v>
      </c>
      <c r="OSZ335" s="50" t="s">
        <v>611</v>
      </c>
      <c r="OTA335" s="50" t="s">
        <v>611</v>
      </c>
      <c r="OTB335" s="50" t="s">
        <v>611</v>
      </c>
      <c r="OTC335" s="50" t="s">
        <v>611</v>
      </c>
      <c r="OTD335" s="50" t="s">
        <v>611</v>
      </c>
      <c r="OTE335" s="50" t="s">
        <v>611</v>
      </c>
      <c r="OTF335" s="50" t="s">
        <v>611</v>
      </c>
      <c r="OTG335" s="50" t="s">
        <v>611</v>
      </c>
      <c r="OTH335" s="50" t="s">
        <v>611</v>
      </c>
      <c r="OTI335" s="50" t="s">
        <v>611</v>
      </c>
      <c r="OTJ335" s="50" t="s">
        <v>611</v>
      </c>
      <c r="OTK335" s="50" t="s">
        <v>611</v>
      </c>
      <c r="OTL335" s="50" t="s">
        <v>611</v>
      </c>
      <c r="OTM335" s="50" t="s">
        <v>611</v>
      </c>
      <c r="OTN335" s="50" t="s">
        <v>611</v>
      </c>
      <c r="OTO335" s="50" t="s">
        <v>611</v>
      </c>
      <c r="OTP335" s="50" t="s">
        <v>611</v>
      </c>
      <c r="OTQ335" s="50" t="s">
        <v>611</v>
      </c>
      <c r="OTR335" s="50" t="s">
        <v>611</v>
      </c>
      <c r="OTS335" s="50" t="s">
        <v>611</v>
      </c>
      <c r="OTT335" s="50" t="s">
        <v>611</v>
      </c>
      <c r="OTU335" s="50" t="s">
        <v>611</v>
      </c>
      <c r="OTV335" s="50" t="s">
        <v>611</v>
      </c>
      <c r="OTW335" s="50" t="s">
        <v>611</v>
      </c>
      <c r="OTX335" s="50" t="s">
        <v>611</v>
      </c>
      <c r="OTY335" s="50" t="s">
        <v>611</v>
      </c>
      <c r="OTZ335" s="50" t="s">
        <v>611</v>
      </c>
      <c r="OUA335" s="50" t="s">
        <v>611</v>
      </c>
      <c r="OUB335" s="50" t="s">
        <v>611</v>
      </c>
      <c r="OUC335" s="50" t="s">
        <v>611</v>
      </c>
      <c r="OUD335" s="50" t="s">
        <v>611</v>
      </c>
      <c r="OUE335" s="50" t="s">
        <v>611</v>
      </c>
      <c r="OUF335" s="50" t="s">
        <v>611</v>
      </c>
      <c r="OUG335" s="50" t="s">
        <v>611</v>
      </c>
      <c r="OUH335" s="50" t="s">
        <v>611</v>
      </c>
      <c r="OUI335" s="50" t="s">
        <v>611</v>
      </c>
      <c r="OUJ335" s="50" t="s">
        <v>611</v>
      </c>
      <c r="OUK335" s="50" t="s">
        <v>611</v>
      </c>
      <c r="OUL335" s="50" t="s">
        <v>611</v>
      </c>
      <c r="OUM335" s="50" t="s">
        <v>611</v>
      </c>
      <c r="OUN335" s="50" t="s">
        <v>611</v>
      </c>
      <c r="OUO335" s="50" t="s">
        <v>611</v>
      </c>
      <c r="OUP335" s="50" t="s">
        <v>611</v>
      </c>
      <c r="OUQ335" s="50" t="s">
        <v>611</v>
      </c>
      <c r="OUR335" s="50" t="s">
        <v>611</v>
      </c>
      <c r="OUS335" s="50" t="s">
        <v>611</v>
      </c>
      <c r="OUT335" s="50" t="s">
        <v>611</v>
      </c>
      <c r="OUU335" s="50" t="s">
        <v>611</v>
      </c>
      <c r="OUV335" s="50" t="s">
        <v>611</v>
      </c>
      <c r="OUW335" s="50" t="s">
        <v>611</v>
      </c>
      <c r="OUX335" s="50" t="s">
        <v>611</v>
      </c>
      <c r="OUY335" s="50" t="s">
        <v>611</v>
      </c>
      <c r="OUZ335" s="50" t="s">
        <v>611</v>
      </c>
      <c r="OVA335" s="50" t="s">
        <v>611</v>
      </c>
      <c r="OVB335" s="50" t="s">
        <v>611</v>
      </c>
      <c r="OVC335" s="50" t="s">
        <v>611</v>
      </c>
      <c r="OVD335" s="50" t="s">
        <v>611</v>
      </c>
      <c r="OVE335" s="50" t="s">
        <v>611</v>
      </c>
      <c r="OVF335" s="50" t="s">
        <v>611</v>
      </c>
      <c r="OVG335" s="50" t="s">
        <v>611</v>
      </c>
      <c r="OVH335" s="50" t="s">
        <v>611</v>
      </c>
      <c r="OVI335" s="50" t="s">
        <v>611</v>
      </c>
      <c r="OVJ335" s="50" t="s">
        <v>611</v>
      </c>
      <c r="OVK335" s="50" t="s">
        <v>611</v>
      </c>
      <c r="OVL335" s="50" t="s">
        <v>611</v>
      </c>
      <c r="OVM335" s="50" t="s">
        <v>611</v>
      </c>
      <c r="OVN335" s="50" t="s">
        <v>611</v>
      </c>
      <c r="OVO335" s="50" t="s">
        <v>611</v>
      </c>
      <c r="OVP335" s="50" t="s">
        <v>611</v>
      </c>
      <c r="OVQ335" s="50" t="s">
        <v>611</v>
      </c>
      <c r="OVR335" s="50" t="s">
        <v>611</v>
      </c>
      <c r="OVS335" s="50" t="s">
        <v>611</v>
      </c>
      <c r="OVT335" s="50" t="s">
        <v>611</v>
      </c>
      <c r="OVU335" s="50" t="s">
        <v>611</v>
      </c>
      <c r="OVV335" s="50" t="s">
        <v>611</v>
      </c>
      <c r="OVW335" s="50" t="s">
        <v>611</v>
      </c>
      <c r="OVX335" s="50" t="s">
        <v>611</v>
      </c>
      <c r="OVY335" s="50" t="s">
        <v>611</v>
      </c>
      <c r="OVZ335" s="50" t="s">
        <v>611</v>
      </c>
      <c r="OWA335" s="50" t="s">
        <v>611</v>
      </c>
      <c r="OWB335" s="50" t="s">
        <v>611</v>
      </c>
      <c r="OWC335" s="50" t="s">
        <v>611</v>
      </c>
      <c r="OWD335" s="50" t="s">
        <v>611</v>
      </c>
      <c r="OWE335" s="50" t="s">
        <v>611</v>
      </c>
      <c r="OWF335" s="50" t="s">
        <v>611</v>
      </c>
      <c r="OWG335" s="50" t="s">
        <v>611</v>
      </c>
      <c r="OWH335" s="50" t="s">
        <v>611</v>
      </c>
      <c r="OWI335" s="50" t="s">
        <v>611</v>
      </c>
      <c r="OWJ335" s="50" t="s">
        <v>611</v>
      </c>
      <c r="OWK335" s="50" t="s">
        <v>611</v>
      </c>
      <c r="OWL335" s="50" t="s">
        <v>611</v>
      </c>
      <c r="OWM335" s="50" t="s">
        <v>611</v>
      </c>
      <c r="OWN335" s="50" t="s">
        <v>611</v>
      </c>
      <c r="OWO335" s="50" t="s">
        <v>611</v>
      </c>
      <c r="OWP335" s="50" t="s">
        <v>611</v>
      </c>
      <c r="OWQ335" s="50" t="s">
        <v>611</v>
      </c>
      <c r="OWR335" s="50" t="s">
        <v>611</v>
      </c>
      <c r="OWS335" s="50" t="s">
        <v>611</v>
      </c>
      <c r="OWT335" s="50" t="s">
        <v>611</v>
      </c>
      <c r="OWU335" s="50" t="s">
        <v>611</v>
      </c>
      <c r="OWV335" s="50" t="s">
        <v>611</v>
      </c>
      <c r="OWW335" s="50" t="s">
        <v>611</v>
      </c>
      <c r="OWX335" s="50" t="s">
        <v>611</v>
      </c>
      <c r="OWY335" s="50" t="s">
        <v>611</v>
      </c>
      <c r="OWZ335" s="50" t="s">
        <v>611</v>
      </c>
      <c r="OXA335" s="50" t="s">
        <v>611</v>
      </c>
      <c r="OXB335" s="50" t="s">
        <v>611</v>
      </c>
      <c r="OXC335" s="50" t="s">
        <v>611</v>
      </c>
      <c r="OXD335" s="50" t="s">
        <v>611</v>
      </c>
      <c r="OXE335" s="50" t="s">
        <v>611</v>
      </c>
      <c r="OXF335" s="50" t="s">
        <v>611</v>
      </c>
      <c r="OXG335" s="50" t="s">
        <v>611</v>
      </c>
      <c r="OXH335" s="50" t="s">
        <v>611</v>
      </c>
      <c r="OXI335" s="50" t="s">
        <v>611</v>
      </c>
      <c r="OXJ335" s="50" t="s">
        <v>611</v>
      </c>
      <c r="OXK335" s="50" t="s">
        <v>611</v>
      </c>
      <c r="OXL335" s="50" t="s">
        <v>611</v>
      </c>
      <c r="OXM335" s="50" t="s">
        <v>611</v>
      </c>
      <c r="OXN335" s="50" t="s">
        <v>611</v>
      </c>
      <c r="OXO335" s="50" t="s">
        <v>611</v>
      </c>
      <c r="OXP335" s="50" t="s">
        <v>611</v>
      </c>
      <c r="OXQ335" s="50" t="s">
        <v>611</v>
      </c>
      <c r="OXR335" s="50" t="s">
        <v>611</v>
      </c>
      <c r="OXS335" s="50" t="s">
        <v>611</v>
      </c>
      <c r="OXT335" s="50" t="s">
        <v>611</v>
      </c>
      <c r="OXU335" s="50" t="s">
        <v>611</v>
      </c>
      <c r="OXV335" s="50" t="s">
        <v>611</v>
      </c>
      <c r="OXW335" s="50" t="s">
        <v>611</v>
      </c>
      <c r="OXX335" s="50" t="s">
        <v>611</v>
      </c>
      <c r="OXY335" s="50" t="s">
        <v>611</v>
      </c>
      <c r="OXZ335" s="50" t="s">
        <v>611</v>
      </c>
      <c r="OYA335" s="50" t="s">
        <v>611</v>
      </c>
      <c r="OYB335" s="50" t="s">
        <v>611</v>
      </c>
      <c r="OYC335" s="50" t="s">
        <v>611</v>
      </c>
      <c r="OYD335" s="50" t="s">
        <v>611</v>
      </c>
      <c r="OYE335" s="50" t="s">
        <v>611</v>
      </c>
      <c r="OYF335" s="50" t="s">
        <v>611</v>
      </c>
      <c r="OYG335" s="50" t="s">
        <v>611</v>
      </c>
      <c r="OYH335" s="50" t="s">
        <v>611</v>
      </c>
      <c r="OYI335" s="50" t="s">
        <v>611</v>
      </c>
      <c r="OYJ335" s="50" t="s">
        <v>611</v>
      </c>
      <c r="OYK335" s="50" t="s">
        <v>611</v>
      </c>
      <c r="OYL335" s="50" t="s">
        <v>611</v>
      </c>
      <c r="OYM335" s="50" t="s">
        <v>611</v>
      </c>
      <c r="OYN335" s="50" t="s">
        <v>611</v>
      </c>
      <c r="OYO335" s="50" t="s">
        <v>611</v>
      </c>
      <c r="OYP335" s="50" t="s">
        <v>611</v>
      </c>
      <c r="OYQ335" s="50" t="s">
        <v>611</v>
      </c>
      <c r="OYR335" s="50" t="s">
        <v>611</v>
      </c>
      <c r="OYS335" s="50" t="s">
        <v>611</v>
      </c>
      <c r="OYT335" s="50" t="s">
        <v>611</v>
      </c>
      <c r="OYU335" s="50" t="s">
        <v>611</v>
      </c>
      <c r="OYV335" s="50" t="s">
        <v>611</v>
      </c>
      <c r="OYW335" s="50" t="s">
        <v>611</v>
      </c>
      <c r="OYX335" s="50" t="s">
        <v>611</v>
      </c>
      <c r="OYY335" s="50" t="s">
        <v>611</v>
      </c>
      <c r="OYZ335" s="50" t="s">
        <v>611</v>
      </c>
      <c r="OZA335" s="50" t="s">
        <v>611</v>
      </c>
      <c r="OZB335" s="50" t="s">
        <v>611</v>
      </c>
      <c r="OZC335" s="50" t="s">
        <v>611</v>
      </c>
      <c r="OZD335" s="50" t="s">
        <v>611</v>
      </c>
      <c r="OZE335" s="50" t="s">
        <v>611</v>
      </c>
      <c r="OZF335" s="50" t="s">
        <v>611</v>
      </c>
      <c r="OZG335" s="50" t="s">
        <v>611</v>
      </c>
      <c r="OZH335" s="50" t="s">
        <v>611</v>
      </c>
      <c r="OZI335" s="50" t="s">
        <v>611</v>
      </c>
      <c r="OZJ335" s="50" t="s">
        <v>611</v>
      </c>
      <c r="OZK335" s="50" t="s">
        <v>611</v>
      </c>
      <c r="OZL335" s="50" t="s">
        <v>611</v>
      </c>
      <c r="OZM335" s="50" t="s">
        <v>611</v>
      </c>
      <c r="OZN335" s="50" t="s">
        <v>611</v>
      </c>
      <c r="OZO335" s="50" t="s">
        <v>611</v>
      </c>
      <c r="OZP335" s="50" t="s">
        <v>611</v>
      </c>
      <c r="OZQ335" s="50" t="s">
        <v>611</v>
      </c>
      <c r="OZR335" s="50" t="s">
        <v>611</v>
      </c>
      <c r="OZS335" s="50" t="s">
        <v>611</v>
      </c>
      <c r="OZT335" s="50" t="s">
        <v>611</v>
      </c>
      <c r="OZU335" s="50" t="s">
        <v>611</v>
      </c>
      <c r="OZV335" s="50" t="s">
        <v>611</v>
      </c>
      <c r="OZW335" s="50" t="s">
        <v>611</v>
      </c>
      <c r="OZX335" s="50" t="s">
        <v>611</v>
      </c>
      <c r="OZY335" s="50" t="s">
        <v>611</v>
      </c>
      <c r="OZZ335" s="50" t="s">
        <v>611</v>
      </c>
      <c r="PAA335" s="50" t="s">
        <v>611</v>
      </c>
      <c r="PAB335" s="50" t="s">
        <v>611</v>
      </c>
      <c r="PAC335" s="50" t="s">
        <v>611</v>
      </c>
      <c r="PAD335" s="50" t="s">
        <v>611</v>
      </c>
      <c r="PAE335" s="50" t="s">
        <v>611</v>
      </c>
      <c r="PAF335" s="50" t="s">
        <v>611</v>
      </c>
      <c r="PAG335" s="50" t="s">
        <v>611</v>
      </c>
      <c r="PAH335" s="50" t="s">
        <v>611</v>
      </c>
      <c r="PAI335" s="50" t="s">
        <v>611</v>
      </c>
      <c r="PAJ335" s="50" t="s">
        <v>611</v>
      </c>
      <c r="PAK335" s="50" t="s">
        <v>611</v>
      </c>
      <c r="PAL335" s="50" t="s">
        <v>611</v>
      </c>
      <c r="PAM335" s="50" t="s">
        <v>611</v>
      </c>
      <c r="PAN335" s="50" t="s">
        <v>611</v>
      </c>
      <c r="PAO335" s="50" t="s">
        <v>611</v>
      </c>
      <c r="PAP335" s="50" t="s">
        <v>611</v>
      </c>
      <c r="PAQ335" s="50" t="s">
        <v>611</v>
      </c>
      <c r="PAR335" s="50" t="s">
        <v>611</v>
      </c>
      <c r="PAS335" s="50" t="s">
        <v>611</v>
      </c>
      <c r="PAT335" s="50" t="s">
        <v>611</v>
      </c>
      <c r="PAU335" s="50" t="s">
        <v>611</v>
      </c>
      <c r="PAV335" s="50" t="s">
        <v>611</v>
      </c>
      <c r="PAW335" s="50" t="s">
        <v>611</v>
      </c>
      <c r="PAX335" s="50" t="s">
        <v>611</v>
      </c>
      <c r="PAY335" s="50" t="s">
        <v>611</v>
      </c>
      <c r="PAZ335" s="50" t="s">
        <v>611</v>
      </c>
      <c r="PBA335" s="50" t="s">
        <v>611</v>
      </c>
      <c r="PBB335" s="50" t="s">
        <v>611</v>
      </c>
      <c r="PBC335" s="50" t="s">
        <v>611</v>
      </c>
      <c r="PBD335" s="50" t="s">
        <v>611</v>
      </c>
      <c r="PBE335" s="50" t="s">
        <v>611</v>
      </c>
      <c r="PBF335" s="50" t="s">
        <v>611</v>
      </c>
      <c r="PBG335" s="50" t="s">
        <v>611</v>
      </c>
      <c r="PBH335" s="50" t="s">
        <v>611</v>
      </c>
      <c r="PBI335" s="50" t="s">
        <v>611</v>
      </c>
      <c r="PBJ335" s="50" t="s">
        <v>611</v>
      </c>
      <c r="PBK335" s="50" t="s">
        <v>611</v>
      </c>
      <c r="PBL335" s="50" t="s">
        <v>611</v>
      </c>
      <c r="PBM335" s="50" t="s">
        <v>611</v>
      </c>
      <c r="PBN335" s="50" t="s">
        <v>611</v>
      </c>
      <c r="PBO335" s="50" t="s">
        <v>611</v>
      </c>
      <c r="PBP335" s="50" t="s">
        <v>611</v>
      </c>
      <c r="PBQ335" s="50" t="s">
        <v>611</v>
      </c>
      <c r="PBR335" s="50" t="s">
        <v>611</v>
      </c>
      <c r="PBS335" s="50" t="s">
        <v>611</v>
      </c>
      <c r="PBT335" s="50" t="s">
        <v>611</v>
      </c>
      <c r="PBU335" s="50" t="s">
        <v>611</v>
      </c>
      <c r="PBV335" s="50" t="s">
        <v>611</v>
      </c>
      <c r="PBW335" s="50" t="s">
        <v>611</v>
      </c>
      <c r="PBX335" s="50" t="s">
        <v>611</v>
      </c>
      <c r="PBY335" s="50" t="s">
        <v>611</v>
      </c>
      <c r="PBZ335" s="50" t="s">
        <v>611</v>
      </c>
      <c r="PCA335" s="50" t="s">
        <v>611</v>
      </c>
      <c r="PCB335" s="50" t="s">
        <v>611</v>
      </c>
      <c r="PCC335" s="50" t="s">
        <v>611</v>
      </c>
      <c r="PCD335" s="50" t="s">
        <v>611</v>
      </c>
      <c r="PCE335" s="50" t="s">
        <v>611</v>
      </c>
      <c r="PCF335" s="50" t="s">
        <v>611</v>
      </c>
      <c r="PCG335" s="50" t="s">
        <v>611</v>
      </c>
      <c r="PCH335" s="50" t="s">
        <v>611</v>
      </c>
      <c r="PCI335" s="50" t="s">
        <v>611</v>
      </c>
      <c r="PCJ335" s="50" t="s">
        <v>611</v>
      </c>
      <c r="PCK335" s="50" t="s">
        <v>611</v>
      </c>
      <c r="PCL335" s="50" t="s">
        <v>611</v>
      </c>
      <c r="PCM335" s="50" t="s">
        <v>611</v>
      </c>
      <c r="PCN335" s="50" t="s">
        <v>611</v>
      </c>
      <c r="PCO335" s="50" t="s">
        <v>611</v>
      </c>
      <c r="PCP335" s="50" t="s">
        <v>611</v>
      </c>
      <c r="PCQ335" s="50" t="s">
        <v>611</v>
      </c>
      <c r="PCR335" s="50" t="s">
        <v>611</v>
      </c>
      <c r="PCS335" s="50" t="s">
        <v>611</v>
      </c>
      <c r="PCT335" s="50" t="s">
        <v>611</v>
      </c>
      <c r="PCU335" s="50" t="s">
        <v>611</v>
      </c>
      <c r="PCV335" s="50" t="s">
        <v>611</v>
      </c>
      <c r="PCW335" s="50" t="s">
        <v>611</v>
      </c>
      <c r="PCX335" s="50" t="s">
        <v>611</v>
      </c>
      <c r="PCY335" s="50" t="s">
        <v>611</v>
      </c>
      <c r="PCZ335" s="50" t="s">
        <v>611</v>
      </c>
      <c r="PDA335" s="50" t="s">
        <v>611</v>
      </c>
      <c r="PDB335" s="50" t="s">
        <v>611</v>
      </c>
      <c r="PDC335" s="50" t="s">
        <v>611</v>
      </c>
      <c r="PDD335" s="50" t="s">
        <v>611</v>
      </c>
      <c r="PDE335" s="50" t="s">
        <v>611</v>
      </c>
      <c r="PDF335" s="50" t="s">
        <v>611</v>
      </c>
      <c r="PDG335" s="50" t="s">
        <v>611</v>
      </c>
      <c r="PDH335" s="50" t="s">
        <v>611</v>
      </c>
      <c r="PDI335" s="50" t="s">
        <v>611</v>
      </c>
      <c r="PDJ335" s="50" t="s">
        <v>611</v>
      </c>
      <c r="PDK335" s="50" t="s">
        <v>611</v>
      </c>
      <c r="PDL335" s="50" t="s">
        <v>611</v>
      </c>
      <c r="PDM335" s="50" t="s">
        <v>611</v>
      </c>
      <c r="PDN335" s="50" t="s">
        <v>611</v>
      </c>
      <c r="PDO335" s="50" t="s">
        <v>611</v>
      </c>
      <c r="PDP335" s="50" t="s">
        <v>611</v>
      </c>
      <c r="PDQ335" s="50" t="s">
        <v>611</v>
      </c>
      <c r="PDR335" s="50" t="s">
        <v>611</v>
      </c>
      <c r="PDS335" s="50" t="s">
        <v>611</v>
      </c>
      <c r="PDT335" s="50" t="s">
        <v>611</v>
      </c>
      <c r="PDU335" s="50" t="s">
        <v>611</v>
      </c>
      <c r="PDV335" s="50" t="s">
        <v>611</v>
      </c>
      <c r="PDW335" s="50" t="s">
        <v>611</v>
      </c>
      <c r="PDX335" s="50" t="s">
        <v>611</v>
      </c>
      <c r="PDY335" s="50" t="s">
        <v>611</v>
      </c>
      <c r="PDZ335" s="50" t="s">
        <v>611</v>
      </c>
      <c r="PEA335" s="50" t="s">
        <v>611</v>
      </c>
      <c r="PEB335" s="50" t="s">
        <v>611</v>
      </c>
      <c r="PEC335" s="50" t="s">
        <v>611</v>
      </c>
      <c r="PED335" s="50" t="s">
        <v>611</v>
      </c>
      <c r="PEE335" s="50" t="s">
        <v>611</v>
      </c>
      <c r="PEF335" s="50" t="s">
        <v>611</v>
      </c>
      <c r="PEG335" s="50" t="s">
        <v>611</v>
      </c>
      <c r="PEH335" s="50" t="s">
        <v>611</v>
      </c>
      <c r="PEI335" s="50" t="s">
        <v>611</v>
      </c>
      <c r="PEJ335" s="50" t="s">
        <v>611</v>
      </c>
      <c r="PEK335" s="50" t="s">
        <v>611</v>
      </c>
      <c r="PEL335" s="50" t="s">
        <v>611</v>
      </c>
      <c r="PEM335" s="50" t="s">
        <v>611</v>
      </c>
      <c r="PEN335" s="50" t="s">
        <v>611</v>
      </c>
      <c r="PEO335" s="50" t="s">
        <v>611</v>
      </c>
      <c r="PEP335" s="50" t="s">
        <v>611</v>
      </c>
      <c r="PEQ335" s="50" t="s">
        <v>611</v>
      </c>
      <c r="PER335" s="50" t="s">
        <v>611</v>
      </c>
      <c r="PES335" s="50" t="s">
        <v>611</v>
      </c>
      <c r="PET335" s="50" t="s">
        <v>611</v>
      </c>
      <c r="PEU335" s="50" t="s">
        <v>611</v>
      </c>
      <c r="PEV335" s="50" t="s">
        <v>611</v>
      </c>
      <c r="PEW335" s="50" t="s">
        <v>611</v>
      </c>
      <c r="PEX335" s="50" t="s">
        <v>611</v>
      </c>
      <c r="PEY335" s="50" t="s">
        <v>611</v>
      </c>
      <c r="PEZ335" s="50" t="s">
        <v>611</v>
      </c>
      <c r="PFA335" s="50" t="s">
        <v>611</v>
      </c>
      <c r="PFB335" s="50" t="s">
        <v>611</v>
      </c>
      <c r="PFC335" s="50" t="s">
        <v>611</v>
      </c>
      <c r="PFD335" s="50" t="s">
        <v>611</v>
      </c>
      <c r="PFE335" s="50" t="s">
        <v>611</v>
      </c>
      <c r="PFF335" s="50" t="s">
        <v>611</v>
      </c>
      <c r="PFG335" s="50" t="s">
        <v>611</v>
      </c>
      <c r="PFH335" s="50" t="s">
        <v>611</v>
      </c>
      <c r="PFI335" s="50" t="s">
        <v>611</v>
      </c>
      <c r="PFJ335" s="50" t="s">
        <v>611</v>
      </c>
      <c r="PFK335" s="50" t="s">
        <v>611</v>
      </c>
      <c r="PFL335" s="50" t="s">
        <v>611</v>
      </c>
      <c r="PFM335" s="50" t="s">
        <v>611</v>
      </c>
      <c r="PFN335" s="50" t="s">
        <v>611</v>
      </c>
      <c r="PFO335" s="50" t="s">
        <v>611</v>
      </c>
      <c r="PFP335" s="50" t="s">
        <v>611</v>
      </c>
      <c r="PFQ335" s="50" t="s">
        <v>611</v>
      </c>
      <c r="PFR335" s="50" t="s">
        <v>611</v>
      </c>
      <c r="PFS335" s="50" t="s">
        <v>611</v>
      </c>
      <c r="PFT335" s="50" t="s">
        <v>611</v>
      </c>
      <c r="PFU335" s="50" t="s">
        <v>611</v>
      </c>
      <c r="PFV335" s="50" t="s">
        <v>611</v>
      </c>
      <c r="PFW335" s="50" t="s">
        <v>611</v>
      </c>
      <c r="PFX335" s="50" t="s">
        <v>611</v>
      </c>
      <c r="PFY335" s="50" t="s">
        <v>611</v>
      </c>
      <c r="PFZ335" s="50" t="s">
        <v>611</v>
      </c>
      <c r="PGA335" s="50" t="s">
        <v>611</v>
      </c>
      <c r="PGB335" s="50" t="s">
        <v>611</v>
      </c>
      <c r="PGC335" s="50" t="s">
        <v>611</v>
      </c>
      <c r="PGD335" s="50" t="s">
        <v>611</v>
      </c>
      <c r="PGE335" s="50" t="s">
        <v>611</v>
      </c>
      <c r="PGF335" s="50" t="s">
        <v>611</v>
      </c>
      <c r="PGG335" s="50" t="s">
        <v>611</v>
      </c>
      <c r="PGH335" s="50" t="s">
        <v>611</v>
      </c>
      <c r="PGI335" s="50" t="s">
        <v>611</v>
      </c>
      <c r="PGJ335" s="50" t="s">
        <v>611</v>
      </c>
      <c r="PGK335" s="50" t="s">
        <v>611</v>
      </c>
      <c r="PGL335" s="50" t="s">
        <v>611</v>
      </c>
      <c r="PGM335" s="50" t="s">
        <v>611</v>
      </c>
      <c r="PGN335" s="50" t="s">
        <v>611</v>
      </c>
      <c r="PGO335" s="50" t="s">
        <v>611</v>
      </c>
      <c r="PGP335" s="50" t="s">
        <v>611</v>
      </c>
      <c r="PGQ335" s="50" t="s">
        <v>611</v>
      </c>
      <c r="PGR335" s="50" t="s">
        <v>611</v>
      </c>
      <c r="PGS335" s="50" t="s">
        <v>611</v>
      </c>
      <c r="PGT335" s="50" t="s">
        <v>611</v>
      </c>
      <c r="PGU335" s="50" t="s">
        <v>611</v>
      </c>
      <c r="PGV335" s="50" t="s">
        <v>611</v>
      </c>
      <c r="PGW335" s="50" t="s">
        <v>611</v>
      </c>
      <c r="PGX335" s="50" t="s">
        <v>611</v>
      </c>
      <c r="PGY335" s="50" t="s">
        <v>611</v>
      </c>
      <c r="PGZ335" s="50" t="s">
        <v>611</v>
      </c>
      <c r="PHA335" s="50" t="s">
        <v>611</v>
      </c>
      <c r="PHB335" s="50" t="s">
        <v>611</v>
      </c>
      <c r="PHC335" s="50" t="s">
        <v>611</v>
      </c>
      <c r="PHD335" s="50" t="s">
        <v>611</v>
      </c>
      <c r="PHE335" s="50" t="s">
        <v>611</v>
      </c>
      <c r="PHF335" s="50" t="s">
        <v>611</v>
      </c>
      <c r="PHG335" s="50" t="s">
        <v>611</v>
      </c>
      <c r="PHH335" s="50" t="s">
        <v>611</v>
      </c>
      <c r="PHI335" s="50" t="s">
        <v>611</v>
      </c>
      <c r="PHJ335" s="50" t="s">
        <v>611</v>
      </c>
      <c r="PHK335" s="50" t="s">
        <v>611</v>
      </c>
      <c r="PHL335" s="50" t="s">
        <v>611</v>
      </c>
      <c r="PHM335" s="50" t="s">
        <v>611</v>
      </c>
      <c r="PHN335" s="50" t="s">
        <v>611</v>
      </c>
      <c r="PHO335" s="50" t="s">
        <v>611</v>
      </c>
      <c r="PHP335" s="50" t="s">
        <v>611</v>
      </c>
      <c r="PHQ335" s="50" t="s">
        <v>611</v>
      </c>
      <c r="PHR335" s="50" t="s">
        <v>611</v>
      </c>
      <c r="PHS335" s="50" t="s">
        <v>611</v>
      </c>
      <c r="PHT335" s="50" t="s">
        <v>611</v>
      </c>
      <c r="PHU335" s="50" t="s">
        <v>611</v>
      </c>
      <c r="PHV335" s="50" t="s">
        <v>611</v>
      </c>
      <c r="PHW335" s="50" t="s">
        <v>611</v>
      </c>
      <c r="PHX335" s="50" t="s">
        <v>611</v>
      </c>
      <c r="PHY335" s="50" t="s">
        <v>611</v>
      </c>
      <c r="PHZ335" s="50" t="s">
        <v>611</v>
      </c>
      <c r="PIA335" s="50" t="s">
        <v>611</v>
      </c>
      <c r="PIB335" s="50" t="s">
        <v>611</v>
      </c>
      <c r="PIC335" s="50" t="s">
        <v>611</v>
      </c>
      <c r="PID335" s="50" t="s">
        <v>611</v>
      </c>
      <c r="PIE335" s="50" t="s">
        <v>611</v>
      </c>
      <c r="PIF335" s="50" t="s">
        <v>611</v>
      </c>
      <c r="PIG335" s="50" t="s">
        <v>611</v>
      </c>
      <c r="PIH335" s="50" t="s">
        <v>611</v>
      </c>
      <c r="PII335" s="50" t="s">
        <v>611</v>
      </c>
      <c r="PIJ335" s="50" t="s">
        <v>611</v>
      </c>
      <c r="PIK335" s="50" t="s">
        <v>611</v>
      </c>
      <c r="PIL335" s="50" t="s">
        <v>611</v>
      </c>
      <c r="PIM335" s="50" t="s">
        <v>611</v>
      </c>
      <c r="PIN335" s="50" t="s">
        <v>611</v>
      </c>
      <c r="PIO335" s="50" t="s">
        <v>611</v>
      </c>
      <c r="PIP335" s="50" t="s">
        <v>611</v>
      </c>
      <c r="PIQ335" s="50" t="s">
        <v>611</v>
      </c>
      <c r="PIR335" s="50" t="s">
        <v>611</v>
      </c>
      <c r="PIS335" s="50" t="s">
        <v>611</v>
      </c>
      <c r="PIT335" s="50" t="s">
        <v>611</v>
      </c>
      <c r="PIU335" s="50" t="s">
        <v>611</v>
      </c>
      <c r="PIV335" s="50" t="s">
        <v>611</v>
      </c>
      <c r="PIW335" s="50" t="s">
        <v>611</v>
      </c>
      <c r="PIX335" s="50" t="s">
        <v>611</v>
      </c>
      <c r="PIY335" s="50" t="s">
        <v>611</v>
      </c>
      <c r="PIZ335" s="50" t="s">
        <v>611</v>
      </c>
      <c r="PJA335" s="50" t="s">
        <v>611</v>
      </c>
      <c r="PJB335" s="50" t="s">
        <v>611</v>
      </c>
      <c r="PJC335" s="50" t="s">
        <v>611</v>
      </c>
      <c r="PJD335" s="50" t="s">
        <v>611</v>
      </c>
      <c r="PJE335" s="50" t="s">
        <v>611</v>
      </c>
      <c r="PJF335" s="50" t="s">
        <v>611</v>
      </c>
      <c r="PJG335" s="50" t="s">
        <v>611</v>
      </c>
      <c r="PJH335" s="50" t="s">
        <v>611</v>
      </c>
      <c r="PJI335" s="50" t="s">
        <v>611</v>
      </c>
      <c r="PJJ335" s="50" t="s">
        <v>611</v>
      </c>
      <c r="PJK335" s="50" t="s">
        <v>611</v>
      </c>
      <c r="PJL335" s="50" t="s">
        <v>611</v>
      </c>
      <c r="PJM335" s="50" t="s">
        <v>611</v>
      </c>
      <c r="PJN335" s="50" t="s">
        <v>611</v>
      </c>
      <c r="PJO335" s="50" t="s">
        <v>611</v>
      </c>
      <c r="PJP335" s="50" t="s">
        <v>611</v>
      </c>
      <c r="PJQ335" s="50" t="s">
        <v>611</v>
      </c>
      <c r="PJR335" s="50" t="s">
        <v>611</v>
      </c>
      <c r="PJS335" s="50" t="s">
        <v>611</v>
      </c>
      <c r="PJT335" s="50" t="s">
        <v>611</v>
      </c>
      <c r="PJU335" s="50" t="s">
        <v>611</v>
      </c>
      <c r="PJV335" s="50" t="s">
        <v>611</v>
      </c>
      <c r="PJW335" s="50" t="s">
        <v>611</v>
      </c>
      <c r="PJX335" s="50" t="s">
        <v>611</v>
      </c>
      <c r="PJY335" s="50" t="s">
        <v>611</v>
      </c>
      <c r="PJZ335" s="50" t="s">
        <v>611</v>
      </c>
      <c r="PKA335" s="50" t="s">
        <v>611</v>
      </c>
      <c r="PKB335" s="50" t="s">
        <v>611</v>
      </c>
      <c r="PKC335" s="50" t="s">
        <v>611</v>
      </c>
      <c r="PKD335" s="50" t="s">
        <v>611</v>
      </c>
      <c r="PKE335" s="50" t="s">
        <v>611</v>
      </c>
      <c r="PKF335" s="50" t="s">
        <v>611</v>
      </c>
      <c r="PKG335" s="50" t="s">
        <v>611</v>
      </c>
      <c r="PKH335" s="50" t="s">
        <v>611</v>
      </c>
      <c r="PKI335" s="50" t="s">
        <v>611</v>
      </c>
      <c r="PKJ335" s="50" t="s">
        <v>611</v>
      </c>
      <c r="PKK335" s="50" t="s">
        <v>611</v>
      </c>
      <c r="PKL335" s="50" t="s">
        <v>611</v>
      </c>
      <c r="PKM335" s="50" t="s">
        <v>611</v>
      </c>
      <c r="PKN335" s="50" t="s">
        <v>611</v>
      </c>
      <c r="PKO335" s="50" t="s">
        <v>611</v>
      </c>
      <c r="PKP335" s="50" t="s">
        <v>611</v>
      </c>
      <c r="PKQ335" s="50" t="s">
        <v>611</v>
      </c>
      <c r="PKR335" s="50" t="s">
        <v>611</v>
      </c>
      <c r="PKS335" s="50" t="s">
        <v>611</v>
      </c>
      <c r="PKT335" s="50" t="s">
        <v>611</v>
      </c>
      <c r="PKU335" s="50" t="s">
        <v>611</v>
      </c>
      <c r="PKV335" s="50" t="s">
        <v>611</v>
      </c>
      <c r="PKW335" s="50" t="s">
        <v>611</v>
      </c>
      <c r="PKX335" s="50" t="s">
        <v>611</v>
      </c>
      <c r="PKY335" s="50" t="s">
        <v>611</v>
      </c>
      <c r="PKZ335" s="50" t="s">
        <v>611</v>
      </c>
      <c r="PLA335" s="50" t="s">
        <v>611</v>
      </c>
      <c r="PLB335" s="50" t="s">
        <v>611</v>
      </c>
      <c r="PLC335" s="50" t="s">
        <v>611</v>
      </c>
      <c r="PLD335" s="50" t="s">
        <v>611</v>
      </c>
      <c r="PLE335" s="50" t="s">
        <v>611</v>
      </c>
      <c r="PLF335" s="50" t="s">
        <v>611</v>
      </c>
      <c r="PLG335" s="50" t="s">
        <v>611</v>
      </c>
      <c r="PLH335" s="50" t="s">
        <v>611</v>
      </c>
      <c r="PLI335" s="50" t="s">
        <v>611</v>
      </c>
      <c r="PLJ335" s="50" t="s">
        <v>611</v>
      </c>
      <c r="PLK335" s="50" t="s">
        <v>611</v>
      </c>
      <c r="PLL335" s="50" t="s">
        <v>611</v>
      </c>
      <c r="PLM335" s="50" t="s">
        <v>611</v>
      </c>
      <c r="PLN335" s="50" t="s">
        <v>611</v>
      </c>
      <c r="PLO335" s="50" t="s">
        <v>611</v>
      </c>
      <c r="PLP335" s="50" t="s">
        <v>611</v>
      </c>
      <c r="PLQ335" s="50" t="s">
        <v>611</v>
      </c>
      <c r="PLR335" s="50" t="s">
        <v>611</v>
      </c>
      <c r="PLS335" s="50" t="s">
        <v>611</v>
      </c>
      <c r="PLT335" s="50" t="s">
        <v>611</v>
      </c>
      <c r="PLU335" s="50" t="s">
        <v>611</v>
      </c>
      <c r="PLV335" s="50" t="s">
        <v>611</v>
      </c>
      <c r="PLW335" s="50" t="s">
        <v>611</v>
      </c>
      <c r="PLX335" s="50" t="s">
        <v>611</v>
      </c>
      <c r="PLY335" s="50" t="s">
        <v>611</v>
      </c>
      <c r="PLZ335" s="50" t="s">
        <v>611</v>
      </c>
      <c r="PMA335" s="50" t="s">
        <v>611</v>
      </c>
      <c r="PMB335" s="50" t="s">
        <v>611</v>
      </c>
      <c r="PMC335" s="50" t="s">
        <v>611</v>
      </c>
      <c r="PMD335" s="50" t="s">
        <v>611</v>
      </c>
      <c r="PME335" s="50" t="s">
        <v>611</v>
      </c>
      <c r="PMF335" s="50" t="s">
        <v>611</v>
      </c>
      <c r="PMG335" s="50" t="s">
        <v>611</v>
      </c>
      <c r="PMH335" s="50" t="s">
        <v>611</v>
      </c>
      <c r="PMI335" s="50" t="s">
        <v>611</v>
      </c>
      <c r="PMJ335" s="50" t="s">
        <v>611</v>
      </c>
      <c r="PMK335" s="50" t="s">
        <v>611</v>
      </c>
      <c r="PML335" s="50" t="s">
        <v>611</v>
      </c>
      <c r="PMM335" s="50" t="s">
        <v>611</v>
      </c>
      <c r="PMN335" s="50" t="s">
        <v>611</v>
      </c>
      <c r="PMO335" s="50" t="s">
        <v>611</v>
      </c>
      <c r="PMP335" s="50" t="s">
        <v>611</v>
      </c>
      <c r="PMQ335" s="50" t="s">
        <v>611</v>
      </c>
      <c r="PMR335" s="50" t="s">
        <v>611</v>
      </c>
      <c r="PMS335" s="50" t="s">
        <v>611</v>
      </c>
      <c r="PMT335" s="50" t="s">
        <v>611</v>
      </c>
      <c r="PMU335" s="50" t="s">
        <v>611</v>
      </c>
      <c r="PMV335" s="50" t="s">
        <v>611</v>
      </c>
      <c r="PMW335" s="50" t="s">
        <v>611</v>
      </c>
      <c r="PMX335" s="50" t="s">
        <v>611</v>
      </c>
      <c r="PMY335" s="50" t="s">
        <v>611</v>
      </c>
      <c r="PMZ335" s="50" t="s">
        <v>611</v>
      </c>
      <c r="PNA335" s="50" t="s">
        <v>611</v>
      </c>
      <c r="PNB335" s="50" t="s">
        <v>611</v>
      </c>
      <c r="PNC335" s="50" t="s">
        <v>611</v>
      </c>
      <c r="PND335" s="50" t="s">
        <v>611</v>
      </c>
      <c r="PNE335" s="50" t="s">
        <v>611</v>
      </c>
      <c r="PNF335" s="50" t="s">
        <v>611</v>
      </c>
      <c r="PNG335" s="50" t="s">
        <v>611</v>
      </c>
      <c r="PNH335" s="50" t="s">
        <v>611</v>
      </c>
      <c r="PNI335" s="50" t="s">
        <v>611</v>
      </c>
      <c r="PNJ335" s="50" t="s">
        <v>611</v>
      </c>
      <c r="PNK335" s="50" t="s">
        <v>611</v>
      </c>
      <c r="PNL335" s="50" t="s">
        <v>611</v>
      </c>
      <c r="PNM335" s="50" t="s">
        <v>611</v>
      </c>
      <c r="PNN335" s="50" t="s">
        <v>611</v>
      </c>
      <c r="PNO335" s="50" t="s">
        <v>611</v>
      </c>
      <c r="PNP335" s="50" t="s">
        <v>611</v>
      </c>
      <c r="PNQ335" s="50" t="s">
        <v>611</v>
      </c>
      <c r="PNR335" s="50" t="s">
        <v>611</v>
      </c>
      <c r="PNS335" s="50" t="s">
        <v>611</v>
      </c>
      <c r="PNT335" s="50" t="s">
        <v>611</v>
      </c>
      <c r="PNU335" s="50" t="s">
        <v>611</v>
      </c>
      <c r="PNV335" s="50" t="s">
        <v>611</v>
      </c>
      <c r="PNW335" s="50" t="s">
        <v>611</v>
      </c>
      <c r="PNX335" s="50" t="s">
        <v>611</v>
      </c>
      <c r="PNY335" s="50" t="s">
        <v>611</v>
      </c>
      <c r="PNZ335" s="50" t="s">
        <v>611</v>
      </c>
      <c r="POA335" s="50" t="s">
        <v>611</v>
      </c>
      <c r="POB335" s="50" t="s">
        <v>611</v>
      </c>
      <c r="POC335" s="50" t="s">
        <v>611</v>
      </c>
      <c r="POD335" s="50" t="s">
        <v>611</v>
      </c>
      <c r="POE335" s="50" t="s">
        <v>611</v>
      </c>
      <c r="POF335" s="50" t="s">
        <v>611</v>
      </c>
      <c r="POG335" s="50" t="s">
        <v>611</v>
      </c>
      <c r="POH335" s="50" t="s">
        <v>611</v>
      </c>
      <c r="POI335" s="50" t="s">
        <v>611</v>
      </c>
      <c r="POJ335" s="50" t="s">
        <v>611</v>
      </c>
      <c r="POK335" s="50" t="s">
        <v>611</v>
      </c>
      <c r="POL335" s="50" t="s">
        <v>611</v>
      </c>
      <c r="POM335" s="50" t="s">
        <v>611</v>
      </c>
      <c r="PON335" s="50" t="s">
        <v>611</v>
      </c>
      <c r="POO335" s="50" t="s">
        <v>611</v>
      </c>
      <c r="POP335" s="50" t="s">
        <v>611</v>
      </c>
      <c r="POQ335" s="50" t="s">
        <v>611</v>
      </c>
      <c r="POR335" s="50" t="s">
        <v>611</v>
      </c>
      <c r="POS335" s="50" t="s">
        <v>611</v>
      </c>
      <c r="POT335" s="50" t="s">
        <v>611</v>
      </c>
      <c r="POU335" s="50" t="s">
        <v>611</v>
      </c>
      <c r="POV335" s="50" t="s">
        <v>611</v>
      </c>
      <c r="POW335" s="50" t="s">
        <v>611</v>
      </c>
      <c r="POX335" s="50" t="s">
        <v>611</v>
      </c>
      <c r="POY335" s="50" t="s">
        <v>611</v>
      </c>
      <c r="POZ335" s="50" t="s">
        <v>611</v>
      </c>
      <c r="PPA335" s="50" t="s">
        <v>611</v>
      </c>
      <c r="PPB335" s="50" t="s">
        <v>611</v>
      </c>
      <c r="PPC335" s="50" t="s">
        <v>611</v>
      </c>
      <c r="PPD335" s="50" t="s">
        <v>611</v>
      </c>
      <c r="PPE335" s="50" t="s">
        <v>611</v>
      </c>
      <c r="PPF335" s="50" t="s">
        <v>611</v>
      </c>
      <c r="PPG335" s="50" t="s">
        <v>611</v>
      </c>
      <c r="PPH335" s="50" t="s">
        <v>611</v>
      </c>
      <c r="PPI335" s="50" t="s">
        <v>611</v>
      </c>
      <c r="PPJ335" s="50" t="s">
        <v>611</v>
      </c>
      <c r="PPK335" s="50" t="s">
        <v>611</v>
      </c>
      <c r="PPL335" s="50" t="s">
        <v>611</v>
      </c>
      <c r="PPM335" s="50" t="s">
        <v>611</v>
      </c>
      <c r="PPN335" s="50" t="s">
        <v>611</v>
      </c>
      <c r="PPO335" s="50" t="s">
        <v>611</v>
      </c>
      <c r="PPP335" s="50" t="s">
        <v>611</v>
      </c>
      <c r="PPQ335" s="50" t="s">
        <v>611</v>
      </c>
      <c r="PPR335" s="50" t="s">
        <v>611</v>
      </c>
      <c r="PPS335" s="50" t="s">
        <v>611</v>
      </c>
      <c r="PPT335" s="50" t="s">
        <v>611</v>
      </c>
      <c r="PPU335" s="50" t="s">
        <v>611</v>
      </c>
      <c r="PPV335" s="50" t="s">
        <v>611</v>
      </c>
      <c r="PPW335" s="50" t="s">
        <v>611</v>
      </c>
      <c r="PPX335" s="50" t="s">
        <v>611</v>
      </c>
      <c r="PPY335" s="50" t="s">
        <v>611</v>
      </c>
      <c r="PPZ335" s="50" t="s">
        <v>611</v>
      </c>
      <c r="PQA335" s="50" t="s">
        <v>611</v>
      </c>
      <c r="PQB335" s="50" t="s">
        <v>611</v>
      </c>
      <c r="PQC335" s="50" t="s">
        <v>611</v>
      </c>
      <c r="PQD335" s="50" t="s">
        <v>611</v>
      </c>
      <c r="PQE335" s="50" t="s">
        <v>611</v>
      </c>
      <c r="PQF335" s="50" t="s">
        <v>611</v>
      </c>
      <c r="PQG335" s="50" t="s">
        <v>611</v>
      </c>
      <c r="PQH335" s="50" t="s">
        <v>611</v>
      </c>
      <c r="PQI335" s="50" t="s">
        <v>611</v>
      </c>
      <c r="PQJ335" s="50" t="s">
        <v>611</v>
      </c>
      <c r="PQK335" s="50" t="s">
        <v>611</v>
      </c>
      <c r="PQL335" s="50" t="s">
        <v>611</v>
      </c>
      <c r="PQM335" s="50" t="s">
        <v>611</v>
      </c>
      <c r="PQN335" s="50" t="s">
        <v>611</v>
      </c>
      <c r="PQO335" s="50" t="s">
        <v>611</v>
      </c>
      <c r="PQP335" s="50" t="s">
        <v>611</v>
      </c>
      <c r="PQQ335" s="50" t="s">
        <v>611</v>
      </c>
      <c r="PQR335" s="50" t="s">
        <v>611</v>
      </c>
      <c r="PQS335" s="50" t="s">
        <v>611</v>
      </c>
      <c r="PQT335" s="50" t="s">
        <v>611</v>
      </c>
      <c r="PQU335" s="50" t="s">
        <v>611</v>
      </c>
      <c r="PQV335" s="50" t="s">
        <v>611</v>
      </c>
      <c r="PQW335" s="50" t="s">
        <v>611</v>
      </c>
      <c r="PQX335" s="50" t="s">
        <v>611</v>
      </c>
      <c r="PQY335" s="50" t="s">
        <v>611</v>
      </c>
      <c r="PQZ335" s="50" t="s">
        <v>611</v>
      </c>
      <c r="PRA335" s="50" t="s">
        <v>611</v>
      </c>
      <c r="PRB335" s="50" t="s">
        <v>611</v>
      </c>
      <c r="PRC335" s="50" t="s">
        <v>611</v>
      </c>
      <c r="PRD335" s="50" t="s">
        <v>611</v>
      </c>
      <c r="PRE335" s="50" t="s">
        <v>611</v>
      </c>
      <c r="PRF335" s="50" t="s">
        <v>611</v>
      </c>
      <c r="PRG335" s="50" t="s">
        <v>611</v>
      </c>
      <c r="PRH335" s="50" t="s">
        <v>611</v>
      </c>
      <c r="PRI335" s="50" t="s">
        <v>611</v>
      </c>
      <c r="PRJ335" s="50" t="s">
        <v>611</v>
      </c>
      <c r="PRK335" s="50" t="s">
        <v>611</v>
      </c>
      <c r="PRL335" s="50" t="s">
        <v>611</v>
      </c>
      <c r="PRM335" s="50" t="s">
        <v>611</v>
      </c>
      <c r="PRN335" s="50" t="s">
        <v>611</v>
      </c>
      <c r="PRO335" s="50" t="s">
        <v>611</v>
      </c>
      <c r="PRP335" s="50" t="s">
        <v>611</v>
      </c>
      <c r="PRQ335" s="50" t="s">
        <v>611</v>
      </c>
      <c r="PRR335" s="50" t="s">
        <v>611</v>
      </c>
      <c r="PRS335" s="50" t="s">
        <v>611</v>
      </c>
      <c r="PRT335" s="50" t="s">
        <v>611</v>
      </c>
      <c r="PRU335" s="50" t="s">
        <v>611</v>
      </c>
      <c r="PRV335" s="50" t="s">
        <v>611</v>
      </c>
      <c r="PRW335" s="50" t="s">
        <v>611</v>
      </c>
      <c r="PRX335" s="50" t="s">
        <v>611</v>
      </c>
      <c r="PRY335" s="50" t="s">
        <v>611</v>
      </c>
      <c r="PRZ335" s="50" t="s">
        <v>611</v>
      </c>
      <c r="PSA335" s="50" t="s">
        <v>611</v>
      </c>
      <c r="PSB335" s="50" t="s">
        <v>611</v>
      </c>
      <c r="PSC335" s="50" t="s">
        <v>611</v>
      </c>
      <c r="PSD335" s="50" t="s">
        <v>611</v>
      </c>
      <c r="PSE335" s="50" t="s">
        <v>611</v>
      </c>
      <c r="PSF335" s="50" t="s">
        <v>611</v>
      </c>
      <c r="PSG335" s="50" t="s">
        <v>611</v>
      </c>
      <c r="PSH335" s="50" t="s">
        <v>611</v>
      </c>
      <c r="PSI335" s="50" t="s">
        <v>611</v>
      </c>
      <c r="PSJ335" s="50" t="s">
        <v>611</v>
      </c>
      <c r="PSK335" s="50" t="s">
        <v>611</v>
      </c>
      <c r="PSL335" s="50" t="s">
        <v>611</v>
      </c>
      <c r="PSM335" s="50" t="s">
        <v>611</v>
      </c>
      <c r="PSN335" s="50" t="s">
        <v>611</v>
      </c>
      <c r="PSO335" s="50" t="s">
        <v>611</v>
      </c>
      <c r="PSP335" s="50" t="s">
        <v>611</v>
      </c>
      <c r="PSQ335" s="50" t="s">
        <v>611</v>
      </c>
      <c r="PSR335" s="50" t="s">
        <v>611</v>
      </c>
      <c r="PSS335" s="50" t="s">
        <v>611</v>
      </c>
      <c r="PST335" s="50" t="s">
        <v>611</v>
      </c>
      <c r="PSU335" s="50" t="s">
        <v>611</v>
      </c>
      <c r="PSV335" s="50" t="s">
        <v>611</v>
      </c>
      <c r="PSW335" s="50" t="s">
        <v>611</v>
      </c>
      <c r="PSX335" s="50" t="s">
        <v>611</v>
      </c>
      <c r="PSY335" s="50" t="s">
        <v>611</v>
      </c>
      <c r="PSZ335" s="50" t="s">
        <v>611</v>
      </c>
      <c r="PTA335" s="50" t="s">
        <v>611</v>
      </c>
      <c r="PTB335" s="50" t="s">
        <v>611</v>
      </c>
      <c r="PTC335" s="50" t="s">
        <v>611</v>
      </c>
      <c r="PTD335" s="50" t="s">
        <v>611</v>
      </c>
      <c r="PTE335" s="50" t="s">
        <v>611</v>
      </c>
      <c r="PTF335" s="50" t="s">
        <v>611</v>
      </c>
      <c r="PTG335" s="50" t="s">
        <v>611</v>
      </c>
      <c r="PTH335" s="50" t="s">
        <v>611</v>
      </c>
      <c r="PTI335" s="50" t="s">
        <v>611</v>
      </c>
      <c r="PTJ335" s="50" t="s">
        <v>611</v>
      </c>
      <c r="PTK335" s="50" t="s">
        <v>611</v>
      </c>
      <c r="PTL335" s="50" t="s">
        <v>611</v>
      </c>
      <c r="PTM335" s="50" t="s">
        <v>611</v>
      </c>
      <c r="PTN335" s="50" t="s">
        <v>611</v>
      </c>
      <c r="PTO335" s="50" t="s">
        <v>611</v>
      </c>
      <c r="PTP335" s="50" t="s">
        <v>611</v>
      </c>
      <c r="PTQ335" s="50" t="s">
        <v>611</v>
      </c>
      <c r="PTR335" s="50" t="s">
        <v>611</v>
      </c>
      <c r="PTS335" s="50" t="s">
        <v>611</v>
      </c>
      <c r="PTT335" s="50" t="s">
        <v>611</v>
      </c>
      <c r="PTU335" s="50" t="s">
        <v>611</v>
      </c>
      <c r="PTV335" s="50" t="s">
        <v>611</v>
      </c>
      <c r="PTW335" s="50" t="s">
        <v>611</v>
      </c>
      <c r="PTX335" s="50" t="s">
        <v>611</v>
      </c>
      <c r="PTY335" s="50" t="s">
        <v>611</v>
      </c>
      <c r="PTZ335" s="50" t="s">
        <v>611</v>
      </c>
      <c r="PUA335" s="50" t="s">
        <v>611</v>
      </c>
      <c r="PUB335" s="50" t="s">
        <v>611</v>
      </c>
      <c r="PUC335" s="50" t="s">
        <v>611</v>
      </c>
      <c r="PUD335" s="50" t="s">
        <v>611</v>
      </c>
      <c r="PUE335" s="50" t="s">
        <v>611</v>
      </c>
      <c r="PUF335" s="50" t="s">
        <v>611</v>
      </c>
      <c r="PUG335" s="50" t="s">
        <v>611</v>
      </c>
      <c r="PUH335" s="50" t="s">
        <v>611</v>
      </c>
      <c r="PUI335" s="50" t="s">
        <v>611</v>
      </c>
      <c r="PUJ335" s="50" t="s">
        <v>611</v>
      </c>
      <c r="PUK335" s="50" t="s">
        <v>611</v>
      </c>
      <c r="PUL335" s="50" t="s">
        <v>611</v>
      </c>
      <c r="PUM335" s="50" t="s">
        <v>611</v>
      </c>
      <c r="PUN335" s="50" t="s">
        <v>611</v>
      </c>
      <c r="PUO335" s="50" t="s">
        <v>611</v>
      </c>
      <c r="PUP335" s="50" t="s">
        <v>611</v>
      </c>
      <c r="PUQ335" s="50" t="s">
        <v>611</v>
      </c>
      <c r="PUR335" s="50" t="s">
        <v>611</v>
      </c>
      <c r="PUS335" s="50" t="s">
        <v>611</v>
      </c>
      <c r="PUT335" s="50" t="s">
        <v>611</v>
      </c>
      <c r="PUU335" s="50" t="s">
        <v>611</v>
      </c>
      <c r="PUV335" s="50" t="s">
        <v>611</v>
      </c>
      <c r="PUW335" s="50" t="s">
        <v>611</v>
      </c>
      <c r="PUX335" s="50" t="s">
        <v>611</v>
      </c>
      <c r="PUY335" s="50" t="s">
        <v>611</v>
      </c>
      <c r="PUZ335" s="50" t="s">
        <v>611</v>
      </c>
      <c r="PVA335" s="50" t="s">
        <v>611</v>
      </c>
      <c r="PVB335" s="50" t="s">
        <v>611</v>
      </c>
      <c r="PVC335" s="50" t="s">
        <v>611</v>
      </c>
      <c r="PVD335" s="50" t="s">
        <v>611</v>
      </c>
      <c r="PVE335" s="50" t="s">
        <v>611</v>
      </c>
      <c r="PVF335" s="50" t="s">
        <v>611</v>
      </c>
      <c r="PVG335" s="50" t="s">
        <v>611</v>
      </c>
      <c r="PVH335" s="50" t="s">
        <v>611</v>
      </c>
      <c r="PVI335" s="50" t="s">
        <v>611</v>
      </c>
      <c r="PVJ335" s="50" t="s">
        <v>611</v>
      </c>
      <c r="PVK335" s="50" t="s">
        <v>611</v>
      </c>
      <c r="PVL335" s="50" t="s">
        <v>611</v>
      </c>
      <c r="PVM335" s="50" t="s">
        <v>611</v>
      </c>
      <c r="PVN335" s="50" t="s">
        <v>611</v>
      </c>
      <c r="PVO335" s="50" t="s">
        <v>611</v>
      </c>
      <c r="PVP335" s="50" t="s">
        <v>611</v>
      </c>
      <c r="PVQ335" s="50" t="s">
        <v>611</v>
      </c>
      <c r="PVR335" s="50" t="s">
        <v>611</v>
      </c>
      <c r="PVS335" s="50" t="s">
        <v>611</v>
      </c>
      <c r="PVT335" s="50" t="s">
        <v>611</v>
      </c>
      <c r="PVU335" s="50" t="s">
        <v>611</v>
      </c>
      <c r="PVV335" s="50" t="s">
        <v>611</v>
      </c>
      <c r="PVW335" s="50" t="s">
        <v>611</v>
      </c>
      <c r="PVX335" s="50" t="s">
        <v>611</v>
      </c>
      <c r="PVY335" s="50" t="s">
        <v>611</v>
      </c>
      <c r="PVZ335" s="50" t="s">
        <v>611</v>
      </c>
      <c r="PWA335" s="50" t="s">
        <v>611</v>
      </c>
      <c r="PWB335" s="50" t="s">
        <v>611</v>
      </c>
      <c r="PWC335" s="50" t="s">
        <v>611</v>
      </c>
      <c r="PWD335" s="50" t="s">
        <v>611</v>
      </c>
      <c r="PWE335" s="50" t="s">
        <v>611</v>
      </c>
      <c r="PWF335" s="50" t="s">
        <v>611</v>
      </c>
      <c r="PWG335" s="50" t="s">
        <v>611</v>
      </c>
      <c r="PWH335" s="50" t="s">
        <v>611</v>
      </c>
      <c r="PWI335" s="50" t="s">
        <v>611</v>
      </c>
      <c r="PWJ335" s="50" t="s">
        <v>611</v>
      </c>
      <c r="PWK335" s="50" t="s">
        <v>611</v>
      </c>
      <c r="PWL335" s="50" t="s">
        <v>611</v>
      </c>
      <c r="PWM335" s="50" t="s">
        <v>611</v>
      </c>
      <c r="PWN335" s="50" t="s">
        <v>611</v>
      </c>
      <c r="PWO335" s="50" t="s">
        <v>611</v>
      </c>
      <c r="PWP335" s="50" t="s">
        <v>611</v>
      </c>
      <c r="PWQ335" s="50" t="s">
        <v>611</v>
      </c>
      <c r="PWR335" s="50" t="s">
        <v>611</v>
      </c>
      <c r="PWS335" s="50" t="s">
        <v>611</v>
      </c>
      <c r="PWT335" s="50" t="s">
        <v>611</v>
      </c>
      <c r="PWU335" s="50" t="s">
        <v>611</v>
      </c>
      <c r="PWV335" s="50" t="s">
        <v>611</v>
      </c>
      <c r="PWW335" s="50" t="s">
        <v>611</v>
      </c>
      <c r="PWX335" s="50" t="s">
        <v>611</v>
      </c>
      <c r="PWY335" s="50" t="s">
        <v>611</v>
      </c>
      <c r="PWZ335" s="50" t="s">
        <v>611</v>
      </c>
      <c r="PXA335" s="50" t="s">
        <v>611</v>
      </c>
      <c r="PXB335" s="50" t="s">
        <v>611</v>
      </c>
      <c r="PXC335" s="50" t="s">
        <v>611</v>
      </c>
      <c r="PXD335" s="50" t="s">
        <v>611</v>
      </c>
      <c r="PXE335" s="50" t="s">
        <v>611</v>
      </c>
      <c r="PXF335" s="50" t="s">
        <v>611</v>
      </c>
      <c r="PXG335" s="50" t="s">
        <v>611</v>
      </c>
      <c r="PXH335" s="50" t="s">
        <v>611</v>
      </c>
      <c r="PXI335" s="50" t="s">
        <v>611</v>
      </c>
      <c r="PXJ335" s="50" t="s">
        <v>611</v>
      </c>
      <c r="PXK335" s="50" t="s">
        <v>611</v>
      </c>
      <c r="PXL335" s="50" t="s">
        <v>611</v>
      </c>
      <c r="PXM335" s="50" t="s">
        <v>611</v>
      </c>
      <c r="PXN335" s="50" t="s">
        <v>611</v>
      </c>
      <c r="PXO335" s="50" t="s">
        <v>611</v>
      </c>
      <c r="PXP335" s="50" t="s">
        <v>611</v>
      </c>
      <c r="PXQ335" s="50" t="s">
        <v>611</v>
      </c>
      <c r="PXR335" s="50" t="s">
        <v>611</v>
      </c>
      <c r="PXS335" s="50" t="s">
        <v>611</v>
      </c>
      <c r="PXT335" s="50" t="s">
        <v>611</v>
      </c>
      <c r="PXU335" s="50" t="s">
        <v>611</v>
      </c>
      <c r="PXV335" s="50" t="s">
        <v>611</v>
      </c>
      <c r="PXW335" s="50" t="s">
        <v>611</v>
      </c>
      <c r="PXX335" s="50" t="s">
        <v>611</v>
      </c>
      <c r="PXY335" s="50" t="s">
        <v>611</v>
      </c>
      <c r="PXZ335" s="50" t="s">
        <v>611</v>
      </c>
      <c r="PYA335" s="50" t="s">
        <v>611</v>
      </c>
      <c r="PYB335" s="50" t="s">
        <v>611</v>
      </c>
      <c r="PYC335" s="50" t="s">
        <v>611</v>
      </c>
      <c r="PYD335" s="50" t="s">
        <v>611</v>
      </c>
      <c r="PYE335" s="50" t="s">
        <v>611</v>
      </c>
      <c r="PYF335" s="50" t="s">
        <v>611</v>
      </c>
      <c r="PYG335" s="50" t="s">
        <v>611</v>
      </c>
      <c r="PYH335" s="50" t="s">
        <v>611</v>
      </c>
      <c r="PYI335" s="50" t="s">
        <v>611</v>
      </c>
      <c r="PYJ335" s="50" t="s">
        <v>611</v>
      </c>
      <c r="PYK335" s="50" t="s">
        <v>611</v>
      </c>
      <c r="PYL335" s="50" t="s">
        <v>611</v>
      </c>
      <c r="PYM335" s="50" t="s">
        <v>611</v>
      </c>
      <c r="PYN335" s="50" t="s">
        <v>611</v>
      </c>
      <c r="PYO335" s="50" t="s">
        <v>611</v>
      </c>
      <c r="PYP335" s="50" t="s">
        <v>611</v>
      </c>
      <c r="PYQ335" s="50" t="s">
        <v>611</v>
      </c>
      <c r="PYR335" s="50" t="s">
        <v>611</v>
      </c>
      <c r="PYS335" s="50" t="s">
        <v>611</v>
      </c>
      <c r="PYT335" s="50" t="s">
        <v>611</v>
      </c>
      <c r="PYU335" s="50" t="s">
        <v>611</v>
      </c>
      <c r="PYV335" s="50" t="s">
        <v>611</v>
      </c>
      <c r="PYW335" s="50" t="s">
        <v>611</v>
      </c>
      <c r="PYX335" s="50" t="s">
        <v>611</v>
      </c>
      <c r="PYY335" s="50" t="s">
        <v>611</v>
      </c>
      <c r="PYZ335" s="50" t="s">
        <v>611</v>
      </c>
      <c r="PZA335" s="50" t="s">
        <v>611</v>
      </c>
      <c r="PZB335" s="50" t="s">
        <v>611</v>
      </c>
      <c r="PZC335" s="50" t="s">
        <v>611</v>
      </c>
      <c r="PZD335" s="50" t="s">
        <v>611</v>
      </c>
      <c r="PZE335" s="50" t="s">
        <v>611</v>
      </c>
      <c r="PZF335" s="50" t="s">
        <v>611</v>
      </c>
      <c r="PZG335" s="50" t="s">
        <v>611</v>
      </c>
      <c r="PZH335" s="50" t="s">
        <v>611</v>
      </c>
      <c r="PZI335" s="50" t="s">
        <v>611</v>
      </c>
      <c r="PZJ335" s="50" t="s">
        <v>611</v>
      </c>
      <c r="PZK335" s="50" t="s">
        <v>611</v>
      </c>
      <c r="PZL335" s="50" t="s">
        <v>611</v>
      </c>
      <c r="PZM335" s="50" t="s">
        <v>611</v>
      </c>
      <c r="PZN335" s="50" t="s">
        <v>611</v>
      </c>
      <c r="PZO335" s="50" t="s">
        <v>611</v>
      </c>
      <c r="PZP335" s="50" t="s">
        <v>611</v>
      </c>
      <c r="PZQ335" s="50" t="s">
        <v>611</v>
      </c>
      <c r="PZR335" s="50" t="s">
        <v>611</v>
      </c>
      <c r="PZS335" s="50" t="s">
        <v>611</v>
      </c>
      <c r="PZT335" s="50" t="s">
        <v>611</v>
      </c>
      <c r="PZU335" s="50" t="s">
        <v>611</v>
      </c>
      <c r="PZV335" s="50" t="s">
        <v>611</v>
      </c>
      <c r="PZW335" s="50" t="s">
        <v>611</v>
      </c>
      <c r="PZX335" s="50" t="s">
        <v>611</v>
      </c>
      <c r="PZY335" s="50" t="s">
        <v>611</v>
      </c>
      <c r="PZZ335" s="50" t="s">
        <v>611</v>
      </c>
      <c r="QAA335" s="50" t="s">
        <v>611</v>
      </c>
      <c r="QAB335" s="50" t="s">
        <v>611</v>
      </c>
      <c r="QAC335" s="50" t="s">
        <v>611</v>
      </c>
      <c r="QAD335" s="50" t="s">
        <v>611</v>
      </c>
      <c r="QAE335" s="50" t="s">
        <v>611</v>
      </c>
      <c r="QAF335" s="50" t="s">
        <v>611</v>
      </c>
      <c r="QAG335" s="50" t="s">
        <v>611</v>
      </c>
      <c r="QAH335" s="50" t="s">
        <v>611</v>
      </c>
      <c r="QAI335" s="50" t="s">
        <v>611</v>
      </c>
      <c r="QAJ335" s="50" t="s">
        <v>611</v>
      </c>
      <c r="QAK335" s="50" t="s">
        <v>611</v>
      </c>
      <c r="QAL335" s="50" t="s">
        <v>611</v>
      </c>
      <c r="QAM335" s="50" t="s">
        <v>611</v>
      </c>
      <c r="QAN335" s="50" t="s">
        <v>611</v>
      </c>
      <c r="QAO335" s="50" t="s">
        <v>611</v>
      </c>
      <c r="QAP335" s="50" t="s">
        <v>611</v>
      </c>
      <c r="QAQ335" s="50" t="s">
        <v>611</v>
      </c>
      <c r="QAR335" s="50" t="s">
        <v>611</v>
      </c>
      <c r="QAS335" s="50" t="s">
        <v>611</v>
      </c>
      <c r="QAT335" s="50" t="s">
        <v>611</v>
      </c>
      <c r="QAU335" s="50" t="s">
        <v>611</v>
      </c>
      <c r="QAV335" s="50" t="s">
        <v>611</v>
      </c>
      <c r="QAW335" s="50" t="s">
        <v>611</v>
      </c>
      <c r="QAX335" s="50" t="s">
        <v>611</v>
      </c>
      <c r="QAY335" s="50" t="s">
        <v>611</v>
      </c>
      <c r="QAZ335" s="50" t="s">
        <v>611</v>
      </c>
      <c r="QBA335" s="50" t="s">
        <v>611</v>
      </c>
      <c r="QBB335" s="50" t="s">
        <v>611</v>
      </c>
      <c r="QBC335" s="50" t="s">
        <v>611</v>
      </c>
      <c r="QBD335" s="50" t="s">
        <v>611</v>
      </c>
      <c r="QBE335" s="50" t="s">
        <v>611</v>
      </c>
      <c r="QBF335" s="50" t="s">
        <v>611</v>
      </c>
      <c r="QBG335" s="50" t="s">
        <v>611</v>
      </c>
      <c r="QBH335" s="50" t="s">
        <v>611</v>
      </c>
      <c r="QBI335" s="50" t="s">
        <v>611</v>
      </c>
      <c r="QBJ335" s="50" t="s">
        <v>611</v>
      </c>
      <c r="QBK335" s="50" t="s">
        <v>611</v>
      </c>
      <c r="QBL335" s="50" t="s">
        <v>611</v>
      </c>
      <c r="QBM335" s="50" t="s">
        <v>611</v>
      </c>
      <c r="QBN335" s="50" t="s">
        <v>611</v>
      </c>
      <c r="QBO335" s="50" t="s">
        <v>611</v>
      </c>
      <c r="QBP335" s="50" t="s">
        <v>611</v>
      </c>
      <c r="QBQ335" s="50" t="s">
        <v>611</v>
      </c>
      <c r="QBR335" s="50" t="s">
        <v>611</v>
      </c>
      <c r="QBS335" s="50" t="s">
        <v>611</v>
      </c>
      <c r="QBT335" s="50" t="s">
        <v>611</v>
      </c>
      <c r="QBU335" s="50" t="s">
        <v>611</v>
      </c>
      <c r="QBV335" s="50" t="s">
        <v>611</v>
      </c>
      <c r="QBW335" s="50" t="s">
        <v>611</v>
      </c>
      <c r="QBX335" s="50" t="s">
        <v>611</v>
      </c>
      <c r="QBY335" s="50" t="s">
        <v>611</v>
      </c>
      <c r="QBZ335" s="50" t="s">
        <v>611</v>
      </c>
      <c r="QCA335" s="50" t="s">
        <v>611</v>
      </c>
      <c r="QCB335" s="50" t="s">
        <v>611</v>
      </c>
      <c r="QCC335" s="50" t="s">
        <v>611</v>
      </c>
      <c r="QCD335" s="50" t="s">
        <v>611</v>
      </c>
      <c r="QCE335" s="50" t="s">
        <v>611</v>
      </c>
      <c r="QCF335" s="50" t="s">
        <v>611</v>
      </c>
      <c r="QCG335" s="50" t="s">
        <v>611</v>
      </c>
      <c r="QCH335" s="50" t="s">
        <v>611</v>
      </c>
      <c r="QCI335" s="50" t="s">
        <v>611</v>
      </c>
      <c r="QCJ335" s="50" t="s">
        <v>611</v>
      </c>
      <c r="QCK335" s="50" t="s">
        <v>611</v>
      </c>
      <c r="QCL335" s="50" t="s">
        <v>611</v>
      </c>
      <c r="QCM335" s="50" t="s">
        <v>611</v>
      </c>
      <c r="QCN335" s="50" t="s">
        <v>611</v>
      </c>
      <c r="QCO335" s="50" t="s">
        <v>611</v>
      </c>
      <c r="QCP335" s="50" t="s">
        <v>611</v>
      </c>
      <c r="QCQ335" s="50" t="s">
        <v>611</v>
      </c>
      <c r="QCR335" s="50" t="s">
        <v>611</v>
      </c>
      <c r="QCS335" s="50" t="s">
        <v>611</v>
      </c>
      <c r="QCT335" s="50" t="s">
        <v>611</v>
      </c>
      <c r="QCU335" s="50" t="s">
        <v>611</v>
      </c>
      <c r="QCV335" s="50" t="s">
        <v>611</v>
      </c>
      <c r="QCW335" s="50" t="s">
        <v>611</v>
      </c>
      <c r="QCX335" s="50" t="s">
        <v>611</v>
      </c>
      <c r="QCY335" s="50" t="s">
        <v>611</v>
      </c>
      <c r="QCZ335" s="50" t="s">
        <v>611</v>
      </c>
      <c r="QDA335" s="50" t="s">
        <v>611</v>
      </c>
      <c r="QDB335" s="50" t="s">
        <v>611</v>
      </c>
      <c r="QDC335" s="50" t="s">
        <v>611</v>
      </c>
      <c r="QDD335" s="50" t="s">
        <v>611</v>
      </c>
      <c r="QDE335" s="50" t="s">
        <v>611</v>
      </c>
      <c r="QDF335" s="50" t="s">
        <v>611</v>
      </c>
      <c r="QDG335" s="50" t="s">
        <v>611</v>
      </c>
      <c r="QDH335" s="50" t="s">
        <v>611</v>
      </c>
      <c r="QDI335" s="50" t="s">
        <v>611</v>
      </c>
      <c r="QDJ335" s="50" t="s">
        <v>611</v>
      </c>
      <c r="QDK335" s="50" t="s">
        <v>611</v>
      </c>
      <c r="QDL335" s="50" t="s">
        <v>611</v>
      </c>
      <c r="QDM335" s="50" t="s">
        <v>611</v>
      </c>
      <c r="QDN335" s="50" t="s">
        <v>611</v>
      </c>
      <c r="QDO335" s="50" t="s">
        <v>611</v>
      </c>
      <c r="QDP335" s="50" t="s">
        <v>611</v>
      </c>
      <c r="QDQ335" s="50" t="s">
        <v>611</v>
      </c>
      <c r="QDR335" s="50" t="s">
        <v>611</v>
      </c>
      <c r="QDS335" s="50" t="s">
        <v>611</v>
      </c>
      <c r="QDT335" s="50" t="s">
        <v>611</v>
      </c>
      <c r="QDU335" s="50" t="s">
        <v>611</v>
      </c>
      <c r="QDV335" s="50" t="s">
        <v>611</v>
      </c>
      <c r="QDW335" s="50" t="s">
        <v>611</v>
      </c>
      <c r="QDX335" s="50" t="s">
        <v>611</v>
      </c>
      <c r="QDY335" s="50" t="s">
        <v>611</v>
      </c>
      <c r="QDZ335" s="50" t="s">
        <v>611</v>
      </c>
      <c r="QEA335" s="50" t="s">
        <v>611</v>
      </c>
      <c r="QEB335" s="50" t="s">
        <v>611</v>
      </c>
      <c r="QEC335" s="50" t="s">
        <v>611</v>
      </c>
      <c r="QED335" s="50" t="s">
        <v>611</v>
      </c>
      <c r="QEE335" s="50" t="s">
        <v>611</v>
      </c>
      <c r="QEF335" s="50" t="s">
        <v>611</v>
      </c>
      <c r="QEG335" s="50" t="s">
        <v>611</v>
      </c>
      <c r="QEH335" s="50" t="s">
        <v>611</v>
      </c>
      <c r="QEI335" s="50" t="s">
        <v>611</v>
      </c>
      <c r="QEJ335" s="50" t="s">
        <v>611</v>
      </c>
      <c r="QEK335" s="50" t="s">
        <v>611</v>
      </c>
      <c r="QEL335" s="50" t="s">
        <v>611</v>
      </c>
      <c r="QEM335" s="50" t="s">
        <v>611</v>
      </c>
      <c r="QEN335" s="50" t="s">
        <v>611</v>
      </c>
      <c r="QEO335" s="50" t="s">
        <v>611</v>
      </c>
      <c r="QEP335" s="50" t="s">
        <v>611</v>
      </c>
      <c r="QEQ335" s="50" t="s">
        <v>611</v>
      </c>
      <c r="QER335" s="50" t="s">
        <v>611</v>
      </c>
      <c r="QES335" s="50" t="s">
        <v>611</v>
      </c>
      <c r="QET335" s="50" t="s">
        <v>611</v>
      </c>
      <c r="QEU335" s="50" t="s">
        <v>611</v>
      </c>
      <c r="QEV335" s="50" t="s">
        <v>611</v>
      </c>
      <c r="QEW335" s="50" t="s">
        <v>611</v>
      </c>
      <c r="QEX335" s="50" t="s">
        <v>611</v>
      </c>
      <c r="QEY335" s="50" t="s">
        <v>611</v>
      </c>
      <c r="QEZ335" s="50" t="s">
        <v>611</v>
      </c>
      <c r="QFA335" s="50" t="s">
        <v>611</v>
      </c>
      <c r="QFB335" s="50" t="s">
        <v>611</v>
      </c>
      <c r="QFC335" s="50" t="s">
        <v>611</v>
      </c>
      <c r="QFD335" s="50" t="s">
        <v>611</v>
      </c>
      <c r="QFE335" s="50" t="s">
        <v>611</v>
      </c>
      <c r="QFF335" s="50" t="s">
        <v>611</v>
      </c>
      <c r="QFG335" s="50" t="s">
        <v>611</v>
      </c>
      <c r="QFH335" s="50" t="s">
        <v>611</v>
      </c>
      <c r="QFI335" s="50" t="s">
        <v>611</v>
      </c>
      <c r="QFJ335" s="50" t="s">
        <v>611</v>
      </c>
      <c r="QFK335" s="50" t="s">
        <v>611</v>
      </c>
      <c r="QFL335" s="50" t="s">
        <v>611</v>
      </c>
      <c r="QFM335" s="50" t="s">
        <v>611</v>
      </c>
      <c r="QFN335" s="50" t="s">
        <v>611</v>
      </c>
      <c r="QFO335" s="50" t="s">
        <v>611</v>
      </c>
      <c r="QFP335" s="50" t="s">
        <v>611</v>
      </c>
      <c r="QFQ335" s="50" t="s">
        <v>611</v>
      </c>
      <c r="QFR335" s="50" t="s">
        <v>611</v>
      </c>
      <c r="QFS335" s="50" t="s">
        <v>611</v>
      </c>
      <c r="QFT335" s="50" t="s">
        <v>611</v>
      </c>
      <c r="QFU335" s="50" t="s">
        <v>611</v>
      </c>
      <c r="QFV335" s="50" t="s">
        <v>611</v>
      </c>
      <c r="QFW335" s="50" t="s">
        <v>611</v>
      </c>
      <c r="QFX335" s="50" t="s">
        <v>611</v>
      </c>
      <c r="QFY335" s="50" t="s">
        <v>611</v>
      </c>
      <c r="QFZ335" s="50" t="s">
        <v>611</v>
      </c>
      <c r="QGA335" s="50" t="s">
        <v>611</v>
      </c>
      <c r="QGB335" s="50" t="s">
        <v>611</v>
      </c>
      <c r="QGC335" s="50" t="s">
        <v>611</v>
      </c>
      <c r="QGD335" s="50" t="s">
        <v>611</v>
      </c>
      <c r="QGE335" s="50" t="s">
        <v>611</v>
      </c>
      <c r="QGF335" s="50" t="s">
        <v>611</v>
      </c>
      <c r="QGG335" s="50" t="s">
        <v>611</v>
      </c>
      <c r="QGH335" s="50" t="s">
        <v>611</v>
      </c>
      <c r="QGI335" s="50" t="s">
        <v>611</v>
      </c>
      <c r="QGJ335" s="50" t="s">
        <v>611</v>
      </c>
      <c r="QGK335" s="50" t="s">
        <v>611</v>
      </c>
      <c r="QGL335" s="50" t="s">
        <v>611</v>
      </c>
      <c r="QGM335" s="50" t="s">
        <v>611</v>
      </c>
      <c r="QGN335" s="50" t="s">
        <v>611</v>
      </c>
      <c r="QGO335" s="50" t="s">
        <v>611</v>
      </c>
      <c r="QGP335" s="50" t="s">
        <v>611</v>
      </c>
      <c r="QGQ335" s="50" t="s">
        <v>611</v>
      </c>
      <c r="QGR335" s="50" t="s">
        <v>611</v>
      </c>
      <c r="QGS335" s="50" t="s">
        <v>611</v>
      </c>
      <c r="QGT335" s="50" t="s">
        <v>611</v>
      </c>
      <c r="QGU335" s="50" t="s">
        <v>611</v>
      </c>
      <c r="QGV335" s="50" t="s">
        <v>611</v>
      </c>
      <c r="QGW335" s="50" t="s">
        <v>611</v>
      </c>
      <c r="QGX335" s="50" t="s">
        <v>611</v>
      </c>
      <c r="QGY335" s="50" t="s">
        <v>611</v>
      </c>
      <c r="QGZ335" s="50" t="s">
        <v>611</v>
      </c>
      <c r="QHA335" s="50" t="s">
        <v>611</v>
      </c>
      <c r="QHB335" s="50" t="s">
        <v>611</v>
      </c>
      <c r="QHC335" s="50" t="s">
        <v>611</v>
      </c>
      <c r="QHD335" s="50" t="s">
        <v>611</v>
      </c>
      <c r="QHE335" s="50" t="s">
        <v>611</v>
      </c>
      <c r="QHF335" s="50" t="s">
        <v>611</v>
      </c>
      <c r="QHG335" s="50" t="s">
        <v>611</v>
      </c>
      <c r="QHH335" s="50" t="s">
        <v>611</v>
      </c>
      <c r="QHI335" s="50" t="s">
        <v>611</v>
      </c>
      <c r="QHJ335" s="50" t="s">
        <v>611</v>
      </c>
      <c r="QHK335" s="50" t="s">
        <v>611</v>
      </c>
      <c r="QHL335" s="50" t="s">
        <v>611</v>
      </c>
      <c r="QHM335" s="50" t="s">
        <v>611</v>
      </c>
      <c r="QHN335" s="50" t="s">
        <v>611</v>
      </c>
      <c r="QHO335" s="50" t="s">
        <v>611</v>
      </c>
      <c r="QHP335" s="50" t="s">
        <v>611</v>
      </c>
      <c r="QHQ335" s="50" t="s">
        <v>611</v>
      </c>
      <c r="QHR335" s="50" t="s">
        <v>611</v>
      </c>
      <c r="QHS335" s="50" t="s">
        <v>611</v>
      </c>
      <c r="QHT335" s="50" t="s">
        <v>611</v>
      </c>
      <c r="QHU335" s="50" t="s">
        <v>611</v>
      </c>
      <c r="QHV335" s="50" t="s">
        <v>611</v>
      </c>
      <c r="QHW335" s="50" t="s">
        <v>611</v>
      </c>
      <c r="QHX335" s="50" t="s">
        <v>611</v>
      </c>
      <c r="QHY335" s="50" t="s">
        <v>611</v>
      </c>
      <c r="QHZ335" s="50" t="s">
        <v>611</v>
      </c>
      <c r="QIA335" s="50" t="s">
        <v>611</v>
      </c>
      <c r="QIB335" s="50" t="s">
        <v>611</v>
      </c>
      <c r="QIC335" s="50" t="s">
        <v>611</v>
      </c>
      <c r="QID335" s="50" t="s">
        <v>611</v>
      </c>
      <c r="QIE335" s="50" t="s">
        <v>611</v>
      </c>
      <c r="QIF335" s="50" t="s">
        <v>611</v>
      </c>
      <c r="QIG335" s="50" t="s">
        <v>611</v>
      </c>
      <c r="QIH335" s="50" t="s">
        <v>611</v>
      </c>
      <c r="QII335" s="50" t="s">
        <v>611</v>
      </c>
      <c r="QIJ335" s="50" t="s">
        <v>611</v>
      </c>
      <c r="QIK335" s="50" t="s">
        <v>611</v>
      </c>
      <c r="QIL335" s="50" t="s">
        <v>611</v>
      </c>
      <c r="QIM335" s="50" t="s">
        <v>611</v>
      </c>
      <c r="QIN335" s="50" t="s">
        <v>611</v>
      </c>
      <c r="QIO335" s="50" t="s">
        <v>611</v>
      </c>
      <c r="QIP335" s="50" t="s">
        <v>611</v>
      </c>
      <c r="QIQ335" s="50" t="s">
        <v>611</v>
      </c>
      <c r="QIR335" s="50" t="s">
        <v>611</v>
      </c>
      <c r="QIS335" s="50" t="s">
        <v>611</v>
      </c>
      <c r="QIT335" s="50" t="s">
        <v>611</v>
      </c>
      <c r="QIU335" s="50" t="s">
        <v>611</v>
      </c>
      <c r="QIV335" s="50" t="s">
        <v>611</v>
      </c>
      <c r="QIW335" s="50" t="s">
        <v>611</v>
      </c>
      <c r="QIX335" s="50" t="s">
        <v>611</v>
      </c>
      <c r="QIY335" s="50" t="s">
        <v>611</v>
      </c>
      <c r="QIZ335" s="50" t="s">
        <v>611</v>
      </c>
      <c r="QJA335" s="50" t="s">
        <v>611</v>
      </c>
      <c r="QJB335" s="50" t="s">
        <v>611</v>
      </c>
      <c r="QJC335" s="50" t="s">
        <v>611</v>
      </c>
      <c r="QJD335" s="50" t="s">
        <v>611</v>
      </c>
      <c r="QJE335" s="50" t="s">
        <v>611</v>
      </c>
      <c r="QJF335" s="50" t="s">
        <v>611</v>
      </c>
      <c r="QJG335" s="50" t="s">
        <v>611</v>
      </c>
      <c r="QJH335" s="50" t="s">
        <v>611</v>
      </c>
      <c r="QJI335" s="50" t="s">
        <v>611</v>
      </c>
      <c r="QJJ335" s="50" t="s">
        <v>611</v>
      </c>
      <c r="QJK335" s="50" t="s">
        <v>611</v>
      </c>
      <c r="QJL335" s="50" t="s">
        <v>611</v>
      </c>
      <c r="QJM335" s="50" t="s">
        <v>611</v>
      </c>
      <c r="QJN335" s="50" t="s">
        <v>611</v>
      </c>
      <c r="QJO335" s="50" t="s">
        <v>611</v>
      </c>
      <c r="QJP335" s="50" t="s">
        <v>611</v>
      </c>
      <c r="QJQ335" s="50" t="s">
        <v>611</v>
      </c>
      <c r="QJR335" s="50" t="s">
        <v>611</v>
      </c>
      <c r="QJS335" s="50" t="s">
        <v>611</v>
      </c>
      <c r="QJT335" s="50" t="s">
        <v>611</v>
      </c>
      <c r="QJU335" s="50" t="s">
        <v>611</v>
      </c>
      <c r="QJV335" s="50" t="s">
        <v>611</v>
      </c>
      <c r="QJW335" s="50" t="s">
        <v>611</v>
      </c>
      <c r="QJX335" s="50" t="s">
        <v>611</v>
      </c>
      <c r="QJY335" s="50" t="s">
        <v>611</v>
      </c>
      <c r="QJZ335" s="50" t="s">
        <v>611</v>
      </c>
      <c r="QKA335" s="50" t="s">
        <v>611</v>
      </c>
      <c r="QKB335" s="50" t="s">
        <v>611</v>
      </c>
      <c r="QKC335" s="50" t="s">
        <v>611</v>
      </c>
      <c r="QKD335" s="50" t="s">
        <v>611</v>
      </c>
      <c r="QKE335" s="50" t="s">
        <v>611</v>
      </c>
      <c r="QKF335" s="50" t="s">
        <v>611</v>
      </c>
      <c r="QKG335" s="50" t="s">
        <v>611</v>
      </c>
      <c r="QKH335" s="50" t="s">
        <v>611</v>
      </c>
      <c r="QKI335" s="50" t="s">
        <v>611</v>
      </c>
      <c r="QKJ335" s="50" t="s">
        <v>611</v>
      </c>
      <c r="QKK335" s="50" t="s">
        <v>611</v>
      </c>
      <c r="QKL335" s="50" t="s">
        <v>611</v>
      </c>
      <c r="QKM335" s="50" t="s">
        <v>611</v>
      </c>
      <c r="QKN335" s="50" t="s">
        <v>611</v>
      </c>
      <c r="QKO335" s="50" t="s">
        <v>611</v>
      </c>
      <c r="QKP335" s="50" t="s">
        <v>611</v>
      </c>
      <c r="QKQ335" s="50" t="s">
        <v>611</v>
      </c>
      <c r="QKR335" s="50" t="s">
        <v>611</v>
      </c>
      <c r="QKS335" s="50" t="s">
        <v>611</v>
      </c>
      <c r="QKT335" s="50" t="s">
        <v>611</v>
      </c>
      <c r="QKU335" s="50" t="s">
        <v>611</v>
      </c>
      <c r="QKV335" s="50" t="s">
        <v>611</v>
      </c>
      <c r="QKW335" s="50" t="s">
        <v>611</v>
      </c>
      <c r="QKX335" s="50" t="s">
        <v>611</v>
      </c>
      <c r="QKY335" s="50" t="s">
        <v>611</v>
      </c>
      <c r="QKZ335" s="50" t="s">
        <v>611</v>
      </c>
      <c r="QLA335" s="50" t="s">
        <v>611</v>
      </c>
      <c r="QLB335" s="50" t="s">
        <v>611</v>
      </c>
      <c r="QLC335" s="50" t="s">
        <v>611</v>
      </c>
      <c r="QLD335" s="50" t="s">
        <v>611</v>
      </c>
      <c r="QLE335" s="50" t="s">
        <v>611</v>
      </c>
      <c r="QLF335" s="50" t="s">
        <v>611</v>
      </c>
      <c r="QLG335" s="50" t="s">
        <v>611</v>
      </c>
      <c r="QLH335" s="50" t="s">
        <v>611</v>
      </c>
      <c r="QLI335" s="50" t="s">
        <v>611</v>
      </c>
      <c r="QLJ335" s="50" t="s">
        <v>611</v>
      </c>
      <c r="QLK335" s="50" t="s">
        <v>611</v>
      </c>
      <c r="QLL335" s="50" t="s">
        <v>611</v>
      </c>
      <c r="QLM335" s="50" t="s">
        <v>611</v>
      </c>
      <c r="QLN335" s="50" t="s">
        <v>611</v>
      </c>
      <c r="QLO335" s="50" t="s">
        <v>611</v>
      </c>
      <c r="QLP335" s="50" t="s">
        <v>611</v>
      </c>
      <c r="QLQ335" s="50" t="s">
        <v>611</v>
      </c>
      <c r="QLR335" s="50" t="s">
        <v>611</v>
      </c>
      <c r="QLS335" s="50" t="s">
        <v>611</v>
      </c>
      <c r="QLT335" s="50" t="s">
        <v>611</v>
      </c>
      <c r="QLU335" s="50" t="s">
        <v>611</v>
      </c>
      <c r="QLV335" s="50" t="s">
        <v>611</v>
      </c>
      <c r="QLW335" s="50" t="s">
        <v>611</v>
      </c>
      <c r="QLX335" s="50" t="s">
        <v>611</v>
      </c>
      <c r="QLY335" s="50" t="s">
        <v>611</v>
      </c>
      <c r="QLZ335" s="50" t="s">
        <v>611</v>
      </c>
      <c r="QMA335" s="50" t="s">
        <v>611</v>
      </c>
      <c r="QMB335" s="50" t="s">
        <v>611</v>
      </c>
      <c r="QMC335" s="50" t="s">
        <v>611</v>
      </c>
      <c r="QMD335" s="50" t="s">
        <v>611</v>
      </c>
      <c r="QME335" s="50" t="s">
        <v>611</v>
      </c>
      <c r="QMF335" s="50" t="s">
        <v>611</v>
      </c>
      <c r="QMG335" s="50" t="s">
        <v>611</v>
      </c>
      <c r="QMH335" s="50" t="s">
        <v>611</v>
      </c>
      <c r="QMI335" s="50" t="s">
        <v>611</v>
      </c>
      <c r="QMJ335" s="50" t="s">
        <v>611</v>
      </c>
      <c r="QMK335" s="50" t="s">
        <v>611</v>
      </c>
      <c r="QML335" s="50" t="s">
        <v>611</v>
      </c>
      <c r="QMM335" s="50" t="s">
        <v>611</v>
      </c>
      <c r="QMN335" s="50" t="s">
        <v>611</v>
      </c>
      <c r="QMO335" s="50" t="s">
        <v>611</v>
      </c>
      <c r="QMP335" s="50" t="s">
        <v>611</v>
      </c>
      <c r="QMQ335" s="50" t="s">
        <v>611</v>
      </c>
      <c r="QMR335" s="50" t="s">
        <v>611</v>
      </c>
      <c r="QMS335" s="50" t="s">
        <v>611</v>
      </c>
      <c r="QMT335" s="50" t="s">
        <v>611</v>
      </c>
      <c r="QMU335" s="50" t="s">
        <v>611</v>
      </c>
      <c r="QMV335" s="50" t="s">
        <v>611</v>
      </c>
      <c r="QMW335" s="50" t="s">
        <v>611</v>
      </c>
      <c r="QMX335" s="50" t="s">
        <v>611</v>
      </c>
      <c r="QMY335" s="50" t="s">
        <v>611</v>
      </c>
      <c r="QMZ335" s="50" t="s">
        <v>611</v>
      </c>
      <c r="QNA335" s="50" t="s">
        <v>611</v>
      </c>
      <c r="QNB335" s="50" t="s">
        <v>611</v>
      </c>
      <c r="QNC335" s="50" t="s">
        <v>611</v>
      </c>
      <c r="QND335" s="50" t="s">
        <v>611</v>
      </c>
      <c r="QNE335" s="50" t="s">
        <v>611</v>
      </c>
      <c r="QNF335" s="50" t="s">
        <v>611</v>
      </c>
      <c r="QNG335" s="50" t="s">
        <v>611</v>
      </c>
      <c r="QNH335" s="50" t="s">
        <v>611</v>
      </c>
      <c r="QNI335" s="50" t="s">
        <v>611</v>
      </c>
      <c r="QNJ335" s="50" t="s">
        <v>611</v>
      </c>
      <c r="QNK335" s="50" t="s">
        <v>611</v>
      </c>
      <c r="QNL335" s="50" t="s">
        <v>611</v>
      </c>
      <c r="QNM335" s="50" t="s">
        <v>611</v>
      </c>
      <c r="QNN335" s="50" t="s">
        <v>611</v>
      </c>
      <c r="QNO335" s="50" t="s">
        <v>611</v>
      </c>
      <c r="QNP335" s="50" t="s">
        <v>611</v>
      </c>
      <c r="QNQ335" s="50" t="s">
        <v>611</v>
      </c>
      <c r="QNR335" s="50" t="s">
        <v>611</v>
      </c>
      <c r="QNS335" s="50" t="s">
        <v>611</v>
      </c>
      <c r="QNT335" s="50" t="s">
        <v>611</v>
      </c>
      <c r="QNU335" s="50" t="s">
        <v>611</v>
      </c>
      <c r="QNV335" s="50" t="s">
        <v>611</v>
      </c>
      <c r="QNW335" s="50" t="s">
        <v>611</v>
      </c>
      <c r="QNX335" s="50" t="s">
        <v>611</v>
      </c>
      <c r="QNY335" s="50" t="s">
        <v>611</v>
      </c>
      <c r="QNZ335" s="50" t="s">
        <v>611</v>
      </c>
      <c r="QOA335" s="50" t="s">
        <v>611</v>
      </c>
      <c r="QOB335" s="50" t="s">
        <v>611</v>
      </c>
      <c r="QOC335" s="50" t="s">
        <v>611</v>
      </c>
      <c r="QOD335" s="50" t="s">
        <v>611</v>
      </c>
      <c r="QOE335" s="50" t="s">
        <v>611</v>
      </c>
      <c r="QOF335" s="50" t="s">
        <v>611</v>
      </c>
      <c r="QOG335" s="50" t="s">
        <v>611</v>
      </c>
      <c r="QOH335" s="50" t="s">
        <v>611</v>
      </c>
      <c r="QOI335" s="50" t="s">
        <v>611</v>
      </c>
      <c r="QOJ335" s="50" t="s">
        <v>611</v>
      </c>
      <c r="QOK335" s="50" t="s">
        <v>611</v>
      </c>
      <c r="QOL335" s="50" t="s">
        <v>611</v>
      </c>
      <c r="QOM335" s="50" t="s">
        <v>611</v>
      </c>
      <c r="QON335" s="50" t="s">
        <v>611</v>
      </c>
      <c r="QOO335" s="50" t="s">
        <v>611</v>
      </c>
      <c r="QOP335" s="50" t="s">
        <v>611</v>
      </c>
      <c r="QOQ335" s="50" t="s">
        <v>611</v>
      </c>
      <c r="QOR335" s="50" t="s">
        <v>611</v>
      </c>
      <c r="QOS335" s="50" t="s">
        <v>611</v>
      </c>
      <c r="QOT335" s="50" t="s">
        <v>611</v>
      </c>
      <c r="QOU335" s="50" t="s">
        <v>611</v>
      </c>
      <c r="QOV335" s="50" t="s">
        <v>611</v>
      </c>
      <c r="QOW335" s="50" t="s">
        <v>611</v>
      </c>
      <c r="QOX335" s="50" t="s">
        <v>611</v>
      </c>
      <c r="QOY335" s="50" t="s">
        <v>611</v>
      </c>
      <c r="QOZ335" s="50" t="s">
        <v>611</v>
      </c>
      <c r="QPA335" s="50" t="s">
        <v>611</v>
      </c>
      <c r="QPB335" s="50" t="s">
        <v>611</v>
      </c>
      <c r="QPC335" s="50" t="s">
        <v>611</v>
      </c>
      <c r="QPD335" s="50" t="s">
        <v>611</v>
      </c>
      <c r="QPE335" s="50" t="s">
        <v>611</v>
      </c>
      <c r="QPF335" s="50" t="s">
        <v>611</v>
      </c>
      <c r="QPG335" s="50" t="s">
        <v>611</v>
      </c>
      <c r="QPH335" s="50" t="s">
        <v>611</v>
      </c>
      <c r="QPI335" s="50" t="s">
        <v>611</v>
      </c>
      <c r="QPJ335" s="50" t="s">
        <v>611</v>
      </c>
      <c r="QPK335" s="50" t="s">
        <v>611</v>
      </c>
      <c r="QPL335" s="50" t="s">
        <v>611</v>
      </c>
      <c r="QPM335" s="50" t="s">
        <v>611</v>
      </c>
      <c r="QPN335" s="50" t="s">
        <v>611</v>
      </c>
      <c r="QPO335" s="50" t="s">
        <v>611</v>
      </c>
      <c r="QPP335" s="50" t="s">
        <v>611</v>
      </c>
      <c r="QPQ335" s="50" t="s">
        <v>611</v>
      </c>
      <c r="QPR335" s="50" t="s">
        <v>611</v>
      </c>
      <c r="QPS335" s="50" t="s">
        <v>611</v>
      </c>
      <c r="QPT335" s="50" t="s">
        <v>611</v>
      </c>
      <c r="QPU335" s="50" t="s">
        <v>611</v>
      </c>
      <c r="QPV335" s="50" t="s">
        <v>611</v>
      </c>
      <c r="QPW335" s="50" t="s">
        <v>611</v>
      </c>
      <c r="QPX335" s="50" t="s">
        <v>611</v>
      </c>
      <c r="QPY335" s="50" t="s">
        <v>611</v>
      </c>
      <c r="QPZ335" s="50" t="s">
        <v>611</v>
      </c>
      <c r="QQA335" s="50" t="s">
        <v>611</v>
      </c>
      <c r="QQB335" s="50" t="s">
        <v>611</v>
      </c>
      <c r="QQC335" s="50" t="s">
        <v>611</v>
      </c>
      <c r="QQD335" s="50" t="s">
        <v>611</v>
      </c>
      <c r="QQE335" s="50" t="s">
        <v>611</v>
      </c>
      <c r="QQF335" s="50" t="s">
        <v>611</v>
      </c>
      <c r="QQG335" s="50" t="s">
        <v>611</v>
      </c>
      <c r="QQH335" s="50" t="s">
        <v>611</v>
      </c>
      <c r="QQI335" s="50" t="s">
        <v>611</v>
      </c>
      <c r="QQJ335" s="50" t="s">
        <v>611</v>
      </c>
      <c r="QQK335" s="50" t="s">
        <v>611</v>
      </c>
      <c r="QQL335" s="50" t="s">
        <v>611</v>
      </c>
      <c r="QQM335" s="50" t="s">
        <v>611</v>
      </c>
      <c r="QQN335" s="50" t="s">
        <v>611</v>
      </c>
      <c r="QQO335" s="50" t="s">
        <v>611</v>
      </c>
      <c r="QQP335" s="50" t="s">
        <v>611</v>
      </c>
      <c r="QQQ335" s="50" t="s">
        <v>611</v>
      </c>
      <c r="QQR335" s="50" t="s">
        <v>611</v>
      </c>
      <c r="QQS335" s="50" t="s">
        <v>611</v>
      </c>
      <c r="QQT335" s="50" t="s">
        <v>611</v>
      </c>
      <c r="QQU335" s="50" t="s">
        <v>611</v>
      </c>
      <c r="QQV335" s="50" t="s">
        <v>611</v>
      </c>
      <c r="QQW335" s="50" t="s">
        <v>611</v>
      </c>
      <c r="QQX335" s="50" t="s">
        <v>611</v>
      </c>
      <c r="QQY335" s="50" t="s">
        <v>611</v>
      </c>
      <c r="QQZ335" s="50" t="s">
        <v>611</v>
      </c>
      <c r="QRA335" s="50" t="s">
        <v>611</v>
      </c>
      <c r="QRB335" s="50" t="s">
        <v>611</v>
      </c>
      <c r="QRC335" s="50" t="s">
        <v>611</v>
      </c>
      <c r="QRD335" s="50" t="s">
        <v>611</v>
      </c>
      <c r="QRE335" s="50" t="s">
        <v>611</v>
      </c>
      <c r="QRF335" s="50" t="s">
        <v>611</v>
      </c>
      <c r="QRG335" s="50" t="s">
        <v>611</v>
      </c>
      <c r="QRH335" s="50" t="s">
        <v>611</v>
      </c>
      <c r="QRI335" s="50" t="s">
        <v>611</v>
      </c>
      <c r="QRJ335" s="50" t="s">
        <v>611</v>
      </c>
      <c r="QRK335" s="50" t="s">
        <v>611</v>
      </c>
      <c r="QRL335" s="50" t="s">
        <v>611</v>
      </c>
      <c r="QRM335" s="50" t="s">
        <v>611</v>
      </c>
      <c r="QRN335" s="50" t="s">
        <v>611</v>
      </c>
      <c r="QRO335" s="50" t="s">
        <v>611</v>
      </c>
      <c r="QRP335" s="50" t="s">
        <v>611</v>
      </c>
      <c r="QRQ335" s="50" t="s">
        <v>611</v>
      </c>
      <c r="QRR335" s="50" t="s">
        <v>611</v>
      </c>
      <c r="QRS335" s="50" t="s">
        <v>611</v>
      </c>
      <c r="QRT335" s="50" t="s">
        <v>611</v>
      </c>
      <c r="QRU335" s="50" t="s">
        <v>611</v>
      </c>
      <c r="QRV335" s="50" t="s">
        <v>611</v>
      </c>
      <c r="QRW335" s="50" t="s">
        <v>611</v>
      </c>
      <c r="QRX335" s="50" t="s">
        <v>611</v>
      </c>
      <c r="QRY335" s="50" t="s">
        <v>611</v>
      </c>
      <c r="QRZ335" s="50" t="s">
        <v>611</v>
      </c>
      <c r="QSA335" s="50" t="s">
        <v>611</v>
      </c>
      <c r="QSB335" s="50" t="s">
        <v>611</v>
      </c>
      <c r="QSC335" s="50" t="s">
        <v>611</v>
      </c>
      <c r="QSD335" s="50" t="s">
        <v>611</v>
      </c>
      <c r="QSE335" s="50" t="s">
        <v>611</v>
      </c>
      <c r="QSF335" s="50" t="s">
        <v>611</v>
      </c>
      <c r="QSG335" s="50" t="s">
        <v>611</v>
      </c>
      <c r="QSH335" s="50" t="s">
        <v>611</v>
      </c>
      <c r="QSI335" s="50" t="s">
        <v>611</v>
      </c>
      <c r="QSJ335" s="50" t="s">
        <v>611</v>
      </c>
      <c r="QSK335" s="50" t="s">
        <v>611</v>
      </c>
      <c r="QSL335" s="50" t="s">
        <v>611</v>
      </c>
      <c r="QSM335" s="50" t="s">
        <v>611</v>
      </c>
      <c r="QSN335" s="50" t="s">
        <v>611</v>
      </c>
      <c r="QSO335" s="50" t="s">
        <v>611</v>
      </c>
      <c r="QSP335" s="50" t="s">
        <v>611</v>
      </c>
      <c r="QSQ335" s="50" t="s">
        <v>611</v>
      </c>
      <c r="QSR335" s="50" t="s">
        <v>611</v>
      </c>
      <c r="QSS335" s="50" t="s">
        <v>611</v>
      </c>
      <c r="QST335" s="50" t="s">
        <v>611</v>
      </c>
      <c r="QSU335" s="50" t="s">
        <v>611</v>
      </c>
      <c r="QSV335" s="50" t="s">
        <v>611</v>
      </c>
      <c r="QSW335" s="50" t="s">
        <v>611</v>
      </c>
      <c r="QSX335" s="50" t="s">
        <v>611</v>
      </c>
      <c r="QSY335" s="50" t="s">
        <v>611</v>
      </c>
      <c r="QSZ335" s="50" t="s">
        <v>611</v>
      </c>
      <c r="QTA335" s="50" t="s">
        <v>611</v>
      </c>
      <c r="QTB335" s="50" t="s">
        <v>611</v>
      </c>
      <c r="QTC335" s="50" t="s">
        <v>611</v>
      </c>
      <c r="QTD335" s="50" t="s">
        <v>611</v>
      </c>
      <c r="QTE335" s="50" t="s">
        <v>611</v>
      </c>
      <c r="QTF335" s="50" t="s">
        <v>611</v>
      </c>
      <c r="QTG335" s="50" t="s">
        <v>611</v>
      </c>
      <c r="QTH335" s="50" t="s">
        <v>611</v>
      </c>
      <c r="QTI335" s="50" t="s">
        <v>611</v>
      </c>
      <c r="QTJ335" s="50" t="s">
        <v>611</v>
      </c>
      <c r="QTK335" s="50" t="s">
        <v>611</v>
      </c>
      <c r="QTL335" s="50" t="s">
        <v>611</v>
      </c>
      <c r="QTM335" s="50" t="s">
        <v>611</v>
      </c>
      <c r="QTN335" s="50" t="s">
        <v>611</v>
      </c>
      <c r="QTO335" s="50" t="s">
        <v>611</v>
      </c>
      <c r="QTP335" s="50" t="s">
        <v>611</v>
      </c>
      <c r="QTQ335" s="50" t="s">
        <v>611</v>
      </c>
      <c r="QTR335" s="50" t="s">
        <v>611</v>
      </c>
      <c r="QTS335" s="50" t="s">
        <v>611</v>
      </c>
      <c r="QTT335" s="50" t="s">
        <v>611</v>
      </c>
      <c r="QTU335" s="50" t="s">
        <v>611</v>
      </c>
      <c r="QTV335" s="50" t="s">
        <v>611</v>
      </c>
      <c r="QTW335" s="50" t="s">
        <v>611</v>
      </c>
      <c r="QTX335" s="50" t="s">
        <v>611</v>
      </c>
      <c r="QTY335" s="50" t="s">
        <v>611</v>
      </c>
      <c r="QTZ335" s="50" t="s">
        <v>611</v>
      </c>
      <c r="QUA335" s="50" t="s">
        <v>611</v>
      </c>
      <c r="QUB335" s="50" t="s">
        <v>611</v>
      </c>
      <c r="QUC335" s="50" t="s">
        <v>611</v>
      </c>
      <c r="QUD335" s="50" t="s">
        <v>611</v>
      </c>
      <c r="QUE335" s="50" t="s">
        <v>611</v>
      </c>
      <c r="QUF335" s="50" t="s">
        <v>611</v>
      </c>
      <c r="QUG335" s="50" t="s">
        <v>611</v>
      </c>
      <c r="QUH335" s="50" t="s">
        <v>611</v>
      </c>
      <c r="QUI335" s="50" t="s">
        <v>611</v>
      </c>
      <c r="QUJ335" s="50" t="s">
        <v>611</v>
      </c>
      <c r="QUK335" s="50" t="s">
        <v>611</v>
      </c>
      <c r="QUL335" s="50" t="s">
        <v>611</v>
      </c>
      <c r="QUM335" s="50" t="s">
        <v>611</v>
      </c>
      <c r="QUN335" s="50" t="s">
        <v>611</v>
      </c>
      <c r="QUO335" s="50" t="s">
        <v>611</v>
      </c>
      <c r="QUP335" s="50" t="s">
        <v>611</v>
      </c>
      <c r="QUQ335" s="50" t="s">
        <v>611</v>
      </c>
      <c r="QUR335" s="50" t="s">
        <v>611</v>
      </c>
      <c r="QUS335" s="50" t="s">
        <v>611</v>
      </c>
      <c r="QUT335" s="50" t="s">
        <v>611</v>
      </c>
      <c r="QUU335" s="50" t="s">
        <v>611</v>
      </c>
      <c r="QUV335" s="50" t="s">
        <v>611</v>
      </c>
      <c r="QUW335" s="50" t="s">
        <v>611</v>
      </c>
      <c r="QUX335" s="50" t="s">
        <v>611</v>
      </c>
      <c r="QUY335" s="50" t="s">
        <v>611</v>
      </c>
      <c r="QUZ335" s="50" t="s">
        <v>611</v>
      </c>
      <c r="QVA335" s="50" t="s">
        <v>611</v>
      </c>
      <c r="QVB335" s="50" t="s">
        <v>611</v>
      </c>
      <c r="QVC335" s="50" t="s">
        <v>611</v>
      </c>
      <c r="QVD335" s="50" t="s">
        <v>611</v>
      </c>
      <c r="QVE335" s="50" t="s">
        <v>611</v>
      </c>
      <c r="QVF335" s="50" t="s">
        <v>611</v>
      </c>
      <c r="QVG335" s="50" t="s">
        <v>611</v>
      </c>
      <c r="QVH335" s="50" t="s">
        <v>611</v>
      </c>
      <c r="QVI335" s="50" t="s">
        <v>611</v>
      </c>
      <c r="QVJ335" s="50" t="s">
        <v>611</v>
      </c>
      <c r="QVK335" s="50" t="s">
        <v>611</v>
      </c>
      <c r="QVL335" s="50" t="s">
        <v>611</v>
      </c>
      <c r="QVM335" s="50" t="s">
        <v>611</v>
      </c>
      <c r="QVN335" s="50" t="s">
        <v>611</v>
      </c>
      <c r="QVO335" s="50" t="s">
        <v>611</v>
      </c>
      <c r="QVP335" s="50" t="s">
        <v>611</v>
      </c>
      <c r="QVQ335" s="50" t="s">
        <v>611</v>
      </c>
      <c r="QVR335" s="50" t="s">
        <v>611</v>
      </c>
      <c r="QVS335" s="50" t="s">
        <v>611</v>
      </c>
      <c r="QVT335" s="50" t="s">
        <v>611</v>
      </c>
      <c r="QVU335" s="50" t="s">
        <v>611</v>
      </c>
      <c r="QVV335" s="50" t="s">
        <v>611</v>
      </c>
      <c r="QVW335" s="50" t="s">
        <v>611</v>
      </c>
      <c r="QVX335" s="50" t="s">
        <v>611</v>
      </c>
      <c r="QVY335" s="50" t="s">
        <v>611</v>
      </c>
      <c r="QVZ335" s="50" t="s">
        <v>611</v>
      </c>
      <c r="QWA335" s="50" t="s">
        <v>611</v>
      </c>
      <c r="QWB335" s="50" t="s">
        <v>611</v>
      </c>
      <c r="QWC335" s="50" t="s">
        <v>611</v>
      </c>
      <c r="QWD335" s="50" t="s">
        <v>611</v>
      </c>
      <c r="QWE335" s="50" t="s">
        <v>611</v>
      </c>
      <c r="QWF335" s="50" t="s">
        <v>611</v>
      </c>
      <c r="QWG335" s="50" t="s">
        <v>611</v>
      </c>
      <c r="QWH335" s="50" t="s">
        <v>611</v>
      </c>
      <c r="QWI335" s="50" t="s">
        <v>611</v>
      </c>
      <c r="QWJ335" s="50" t="s">
        <v>611</v>
      </c>
      <c r="QWK335" s="50" t="s">
        <v>611</v>
      </c>
      <c r="QWL335" s="50" t="s">
        <v>611</v>
      </c>
      <c r="QWM335" s="50" t="s">
        <v>611</v>
      </c>
      <c r="QWN335" s="50" t="s">
        <v>611</v>
      </c>
      <c r="QWO335" s="50" t="s">
        <v>611</v>
      </c>
      <c r="QWP335" s="50" t="s">
        <v>611</v>
      </c>
      <c r="QWQ335" s="50" t="s">
        <v>611</v>
      </c>
      <c r="QWR335" s="50" t="s">
        <v>611</v>
      </c>
      <c r="QWS335" s="50" t="s">
        <v>611</v>
      </c>
      <c r="QWT335" s="50" t="s">
        <v>611</v>
      </c>
      <c r="QWU335" s="50" t="s">
        <v>611</v>
      </c>
      <c r="QWV335" s="50" t="s">
        <v>611</v>
      </c>
      <c r="QWW335" s="50" t="s">
        <v>611</v>
      </c>
      <c r="QWX335" s="50" t="s">
        <v>611</v>
      </c>
      <c r="QWY335" s="50" t="s">
        <v>611</v>
      </c>
      <c r="QWZ335" s="50" t="s">
        <v>611</v>
      </c>
      <c r="QXA335" s="50" t="s">
        <v>611</v>
      </c>
      <c r="QXB335" s="50" t="s">
        <v>611</v>
      </c>
      <c r="QXC335" s="50" t="s">
        <v>611</v>
      </c>
      <c r="QXD335" s="50" t="s">
        <v>611</v>
      </c>
      <c r="QXE335" s="50" t="s">
        <v>611</v>
      </c>
      <c r="QXF335" s="50" t="s">
        <v>611</v>
      </c>
      <c r="QXG335" s="50" t="s">
        <v>611</v>
      </c>
      <c r="QXH335" s="50" t="s">
        <v>611</v>
      </c>
      <c r="QXI335" s="50" t="s">
        <v>611</v>
      </c>
      <c r="QXJ335" s="50" t="s">
        <v>611</v>
      </c>
      <c r="QXK335" s="50" t="s">
        <v>611</v>
      </c>
      <c r="QXL335" s="50" t="s">
        <v>611</v>
      </c>
      <c r="QXM335" s="50" t="s">
        <v>611</v>
      </c>
      <c r="QXN335" s="50" t="s">
        <v>611</v>
      </c>
      <c r="QXO335" s="50" t="s">
        <v>611</v>
      </c>
      <c r="QXP335" s="50" t="s">
        <v>611</v>
      </c>
      <c r="QXQ335" s="50" t="s">
        <v>611</v>
      </c>
      <c r="QXR335" s="50" t="s">
        <v>611</v>
      </c>
      <c r="QXS335" s="50" t="s">
        <v>611</v>
      </c>
      <c r="QXT335" s="50" t="s">
        <v>611</v>
      </c>
      <c r="QXU335" s="50" t="s">
        <v>611</v>
      </c>
      <c r="QXV335" s="50" t="s">
        <v>611</v>
      </c>
      <c r="QXW335" s="50" t="s">
        <v>611</v>
      </c>
      <c r="QXX335" s="50" t="s">
        <v>611</v>
      </c>
      <c r="QXY335" s="50" t="s">
        <v>611</v>
      </c>
      <c r="QXZ335" s="50" t="s">
        <v>611</v>
      </c>
      <c r="QYA335" s="50" t="s">
        <v>611</v>
      </c>
      <c r="QYB335" s="50" t="s">
        <v>611</v>
      </c>
      <c r="QYC335" s="50" t="s">
        <v>611</v>
      </c>
      <c r="QYD335" s="50" t="s">
        <v>611</v>
      </c>
      <c r="QYE335" s="50" t="s">
        <v>611</v>
      </c>
      <c r="QYF335" s="50" t="s">
        <v>611</v>
      </c>
      <c r="QYG335" s="50" t="s">
        <v>611</v>
      </c>
      <c r="QYH335" s="50" t="s">
        <v>611</v>
      </c>
      <c r="QYI335" s="50" t="s">
        <v>611</v>
      </c>
      <c r="QYJ335" s="50" t="s">
        <v>611</v>
      </c>
      <c r="QYK335" s="50" t="s">
        <v>611</v>
      </c>
      <c r="QYL335" s="50" t="s">
        <v>611</v>
      </c>
      <c r="QYM335" s="50" t="s">
        <v>611</v>
      </c>
      <c r="QYN335" s="50" t="s">
        <v>611</v>
      </c>
      <c r="QYO335" s="50" t="s">
        <v>611</v>
      </c>
      <c r="QYP335" s="50" t="s">
        <v>611</v>
      </c>
      <c r="QYQ335" s="50" t="s">
        <v>611</v>
      </c>
      <c r="QYR335" s="50" t="s">
        <v>611</v>
      </c>
      <c r="QYS335" s="50" t="s">
        <v>611</v>
      </c>
      <c r="QYT335" s="50" t="s">
        <v>611</v>
      </c>
      <c r="QYU335" s="50" t="s">
        <v>611</v>
      </c>
      <c r="QYV335" s="50" t="s">
        <v>611</v>
      </c>
      <c r="QYW335" s="50" t="s">
        <v>611</v>
      </c>
      <c r="QYX335" s="50" t="s">
        <v>611</v>
      </c>
      <c r="QYY335" s="50" t="s">
        <v>611</v>
      </c>
      <c r="QYZ335" s="50" t="s">
        <v>611</v>
      </c>
      <c r="QZA335" s="50" t="s">
        <v>611</v>
      </c>
      <c r="QZB335" s="50" t="s">
        <v>611</v>
      </c>
      <c r="QZC335" s="50" t="s">
        <v>611</v>
      </c>
      <c r="QZD335" s="50" t="s">
        <v>611</v>
      </c>
      <c r="QZE335" s="50" t="s">
        <v>611</v>
      </c>
      <c r="QZF335" s="50" t="s">
        <v>611</v>
      </c>
      <c r="QZG335" s="50" t="s">
        <v>611</v>
      </c>
      <c r="QZH335" s="50" t="s">
        <v>611</v>
      </c>
      <c r="QZI335" s="50" t="s">
        <v>611</v>
      </c>
      <c r="QZJ335" s="50" t="s">
        <v>611</v>
      </c>
      <c r="QZK335" s="50" t="s">
        <v>611</v>
      </c>
      <c r="QZL335" s="50" t="s">
        <v>611</v>
      </c>
      <c r="QZM335" s="50" t="s">
        <v>611</v>
      </c>
      <c r="QZN335" s="50" t="s">
        <v>611</v>
      </c>
      <c r="QZO335" s="50" t="s">
        <v>611</v>
      </c>
      <c r="QZP335" s="50" t="s">
        <v>611</v>
      </c>
      <c r="QZQ335" s="50" t="s">
        <v>611</v>
      </c>
      <c r="QZR335" s="50" t="s">
        <v>611</v>
      </c>
      <c r="QZS335" s="50" t="s">
        <v>611</v>
      </c>
      <c r="QZT335" s="50" t="s">
        <v>611</v>
      </c>
      <c r="QZU335" s="50" t="s">
        <v>611</v>
      </c>
      <c r="QZV335" s="50" t="s">
        <v>611</v>
      </c>
      <c r="QZW335" s="50" t="s">
        <v>611</v>
      </c>
      <c r="QZX335" s="50" t="s">
        <v>611</v>
      </c>
      <c r="QZY335" s="50" t="s">
        <v>611</v>
      </c>
      <c r="QZZ335" s="50" t="s">
        <v>611</v>
      </c>
      <c r="RAA335" s="50" t="s">
        <v>611</v>
      </c>
      <c r="RAB335" s="50" t="s">
        <v>611</v>
      </c>
      <c r="RAC335" s="50" t="s">
        <v>611</v>
      </c>
      <c r="RAD335" s="50" t="s">
        <v>611</v>
      </c>
      <c r="RAE335" s="50" t="s">
        <v>611</v>
      </c>
      <c r="RAF335" s="50" t="s">
        <v>611</v>
      </c>
      <c r="RAG335" s="50" t="s">
        <v>611</v>
      </c>
      <c r="RAH335" s="50" t="s">
        <v>611</v>
      </c>
      <c r="RAI335" s="50" t="s">
        <v>611</v>
      </c>
      <c r="RAJ335" s="50" t="s">
        <v>611</v>
      </c>
      <c r="RAK335" s="50" t="s">
        <v>611</v>
      </c>
      <c r="RAL335" s="50" t="s">
        <v>611</v>
      </c>
      <c r="RAM335" s="50" t="s">
        <v>611</v>
      </c>
      <c r="RAN335" s="50" t="s">
        <v>611</v>
      </c>
      <c r="RAO335" s="50" t="s">
        <v>611</v>
      </c>
      <c r="RAP335" s="50" t="s">
        <v>611</v>
      </c>
      <c r="RAQ335" s="50" t="s">
        <v>611</v>
      </c>
      <c r="RAR335" s="50" t="s">
        <v>611</v>
      </c>
      <c r="RAS335" s="50" t="s">
        <v>611</v>
      </c>
      <c r="RAT335" s="50" t="s">
        <v>611</v>
      </c>
      <c r="RAU335" s="50" t="s">
        <v>611</v>
      </c>
      <c r="RAV335" s="50" t="s">
        <v>611</v>
      </c>
      <c r="RAW335" s="50" t="s">
        <v>611</v>
      </c>
      <c r="RAX335" s="50" t="s">
        <v>611</v>
      </c>
      <c r="RAY335" s="50" t="s">
        <v>611</v>
      </c>
      <c r="RAZ335" s="50" t="s">
        <v>611</v>
      </c>
      <c r="RBA335" s="50" t="s">
        <v>611</v>
      </c>
      <c r="RBB335" s="50" t="s">
        <v>611</v>
      </c>
      <c r="RBC335" s="50" t="s">
        <v>611</v>
      </c>
      <c r="RBD335" s="50" t="s">
        <v>611</v>
      </c>
      <c r="RBE335" s="50" t="s">
        <v>611</v>
      </c>
      <c r="RBF335" s="50" t="s">
        <v>611</v>
      </c>
      <c r="RBG335" s="50" t="s">
        <v>611</v>
      </c>
      <c r="RBH335" s="50" t="s">
        <v>611</v>
      </c>
      <c r="RBI335" s="50" t="s">
        <v>611</v>
      </c>
      <c r="RBJ335" s="50" t="s">
        <v>611</v>
      </c>
      <c r="RBK335" s="50" t="s">
        <v>611</v>
      </c>
      <c r="RBL335" s="50" t="s">
        <v>611</v>
      </c>
      <c r="RBM335" s="50" t="s">
        <v>611</v>
      </c>
      <c r="RBN335" s="50" t="s">
        <v>611</v>
      </c>
      <c r="RBO335" s="50" t="s">
        <v>611</v>
      </c>
      <c r="RBP335" s="50" t="s">
        <v>611</v>
      </c>
      <c r="RBQ335" s="50" t="s">
        <v>611</v>
      </c>
      <c r="RBR335" s="50" t="s">
        <v>611</v>
      </c>
      <c r="RBS335" s="50" t="s">
        <v>611</v>
      </c>
      <c r="RBT335" s="50" t="s">
        <v>611</v>
      </c>
      <c r="RBU335" s="50" t="s">
        <v>611</v>
      </c>
      <c r="RBV335" s="50" t="s">
        <v>611</v>
      </c>
      <c r="RBW335" s="50" t="s">
        <v>611</v>
      </c>
      <c r="RBX335" s="50" t="s">
        <v>611</v>
      </c>
      <c r="RBY335" s="50" t="s">
        <v>611</v>
      </c>
      <c r="RBZ335" s="50" t="s">
        <v>611</v>
      </c>
      <c r="RCA335" s="50" t="s">
        <v>611</v>
      </c>
      <c r="RCB335" s="50" t="s">
        <v>611</v>
      </c>
      <c r="RCC335" s="50" t="s">
        <v>611</v>
      </c>
      <c r="RCD335" s="50" t="s">
        <v>611</v>
      </c>
      <c r="RCE335" s="50" t="s">
        <v>611</v>
      </c>
      <c r="RCF335" s="50" t="s">
        <v>611</v>
      </c>
      <c r="RCG335" s="50" t="s">
        <v>611</v>
      </c>
      <c r="RCH335" s="50" t="s">
        <v>611</v>
      </c>
      <c r="RCI335" s="50" t="s">
        <v>611</v>
      </c>
      <c r="RCJ335" s="50" t="s">
        <v>611</v>
      </c>
      <c r="RCK335" s="50" t="s">
        <v>611</v>
      </c>
      <c r="RCL335" s="50" t="s">
        <v>611</v>
      </c>
      <c r="RCM335" s="50" t="s">
        <v>611</v>
      </c>
      <c r="RCN335" s="50" t="s">
        <v>611</v>
      </c>
      <c r="RCO335" s="50" t="s">
        <v>611</v>
      </c>
      <c r="RCP335" s="50" t="s">
        <v>611</v>
      </c>
      <c r="RCQ335" s="50" t="s">
        <v>611</v>
      </c>
      <c r="RCR335" s="50" t="s">
        <v>611</v>
      </c>
      <c r="RCS335" s="50" t="s">
        <v>611</v>
      </c>
      <c r="RCT335" s="50" t="s">
        <v>611</v>
      </c>
      <c r="RCU335" s="50" t="s">
        <v>611</v>
      </c>
      <c r="RCV335" s="50" t="s">
        <v>611</v>
      </c>
      <c r="RCW335" s="50" t="s">
        <v>611</v>
      </c>
      <c r="RCX335" s="50" t="s">
        <v>611</v>
      </c>
      <c r="RCY335" s="50" t="s">
        <v>611</v>
      </c>
      <c r="RCZ335" s="50" t="s">
        <v>611</v>
      </c>
      <c r="RDA335" s="50" t="s">
        <v>611</v>
      </c>
      <c r="RDB335" s="50" t="s">
        <v>611</v>
      </c>
      <c r="RDC335" s="50" t="s">
        <v>611</v>
      </c>
      <c r="RDD335" s="50" t="s">
        <v>611</v>
      </c>
      <c r="RDE335" s="50" t="s">
        <v>611</v>
      </c>
      <c r="RDF335" s="50" t="s">
        <v>611</v>
      </c>
      <c r="RDG335" s="50" t="s">
        <v>611</v>
      </c>
      <c r="RDH335" s="50" t="s">
        <v>611</v>
      </c>
      <c r="RDI335" s="50" t="s">
        <v>611</v>
      </c>
      <c r="RDJ335" s="50" t="s">
        <v>611</v>
      </c>
      <c r="RDK335" s="50" t="s">
        <v>611</v>
      </c>
      <c r="RDL335" s="50" t="s">
        <v>611</v>
      </c>
      <c r="RDM335" s="50" t="s">
        <v>611</v>
      </c>
      <c r="RDN335" s="50" t="s">
        <v>611</v>
      </c>
      <c r="RDO335" s="50" t="s">
        <v>611</v>
      </c>
      <c r="RDP335" s="50" t="s">
        <v>611</v>
      </c>
      <c r="RDQ335" s="50" t="s">
        <v>611</v>
      </c>
      <c r="RDR335" s="50" t="s">
        <v>611</v>
      </c>
      <c r="RDS335" s="50" t="s">
        <v>611</v>
      </c>
      <c r="RDT335" s="50" t="s">
        <v>611</v>
      </c>
      <c r="RDU335" s="50" t="s">
        <v>611</v>
      </c>
      <c r="RDV335" s="50" t="s">
        <v>611</v>
      </c>
      <c r="RDW335" s="50" t="s">
        <v>611</v>
      </c>
      <c r="RDX335" s="50" t="s">
        <v>611</v>
      </c>
      <c r="RDY335" s="50" t="s">
        <v>611</v>
      </c>
      <c r="RDZ335" s="50" t="s">
        <v>611</v>
      </c>
      <c r="REA335" s="50" t="s">
        <v>611</v>
      </c>
      <c r="REB335" s="50" t="s">
        <v>611</v>
      </c>
      <c r="REC335" s="50" t="s">
        <v>611</v>
      </c>
      <c r="RED335" s="50" t="s">
        <v>611</v>
      </c>
      <c r="REE335" s="50" t="s">
        <v>611</v>
      </c>
      <c r="REF335" s="50" t="s">
        <v>611</v>
      </c>
      <c r="REG335" s="50" t="s">
        <v>611</v>
      </c>
      <c r="REH335" s="50" t="s">
        <v>611</v>
      </c>
      <c r="REI335" s="50" t="s">
        <v>611</v>
      </c>
      <c r="REJ335" s="50" t="s">
        <v>611</v>
      </c>
      <c r="REK335" s="50" t="s">
        <v>611</v>
      </c>
      <c r="REL335" s="50" t="s">
        <v>611</v>
      </c>
      <c r="REM335" s="50" t="s">
        <v>611</v>
      </c>
      <c r="REN335" s="50" t="s">
        <v>611</v>
      </c>
      <c r="REO335" s="50" t="s">
        <v>611</v>
      </c>
      <c r="REP335" s="50" t="s">
        <v>611</v>
      </c>
      <c r="REQ335" s="50" t="s">
        <v>611</v>
      </c>
      <c r="RER335" s="50" t="s">
        <v>611</v>
      </c>
      <c r="RES335" s="50" t="s">
        <v>611</v>
      </c>
      <c r="RET335" s="50" t="s">
        <v>611</v>
      </c>
      <c r="REU335" s="50" t="s">
        <v>611</v>
      </c>
      <c r="REV335" s="50" t="s">
        <v>611</v>
      </c>
      <c r="REW335" s="50" t="s">
        <v>611</v>
      </c>
      <c r="REX335" s="50" t="s">
        <v>611</v>
      </c>
      <c r="REY335" s="50" t="s">
        <v>611</v>
      </c>
      <c r="REZ335" s="50" t="s">
        <v>611</v>
      </c>
      <c r="RFA335" s="50" t="s">
        <v>611</v>
      </c>
      <c r="RFB335" s="50" t="s">
        <v>611</v>
      </c>
      <c r="RFC335" s="50" t="s">
        <v>611</v>
      </c>
      <c r="RFD335" s="50" t="s">
        <v>611</v>
      </c>
      <c r="RFE335" s="50" t="s">
        <v>611</v>
      </c>
      <c r="RFF335" s="50" t="s">
        <v>611</v>
      </c>
      <c r="RFG335" s="50" t="s">
        <v>611</v>
      </c>
      <c r="RFH335" s="50" t="s">
        <v>611</v>
      </c>
      <c r="RFI335" s="50" t="s">
        <v>611</v>
      </c>
      <c r="RFJ335" s="50" t="s">
        <v>611</v>
      </c>
      <c r="RFK335" s="50" t="s">
        <v>611</v>
      </c>
      <c r="RFL335" s="50" t="s">
        <v>611</v>
      </c>
      <c r="RFM335" s="50" t="s">
        <v>611</v>
      </c>
      <c r="RFN335" s="50" t="s">
        <v>611</v>
      </c>
      <c r="RFO335" s="50" t="s">
        <v>611</v>
      </c>
      <c r="RFP335" s="50" t="s">
        <v>611</v>
      </c>
      <c r="RFQ335" s="50" t="s">
        <v>611</v>
      </c>
      <c r="RFR335" s="50" t="s">
        <v>611</v>
      </c>
      <c r="RFS335" s="50" t="s">
        <v>611</v>
      </c>
      <c r="RFT335" s="50" t="s">
        <v>611</v>
      </c>
      <c r="RFU335" s="50" t="s">
        <v>611</v>
      </c>
      <c r="RFV335" s="50" t="s">
        <v>611</v>
      </c>
      <c r="RFW335" s="50" t="s">
        <v>611</v>
      </c>
      <c r="RFX335" s="50" t="s">
        <v>611</v>
      </c>
      <c r="RFY335" s="50" t="s">
        <v>611</v>
      </c>
      <c r="RFZ335" s="50" t="s">
        <v>611</v>
      </c>
      <c r="RGA335" s="50" t="s">
        <v>611</v>
      </c>
      <c r="RGB335" s="50" t="s">
        <v>611</v>
      </c>
      <c r="RGC335" s="50" t="s">
        <v>611</v>
      </c>
      <c r="RGD335" s="50" t="s">
        <v>611</v>
      </c>
      <c r="RGE335" s="50" t="s">
        <v>611</v>
      </c>
      <c r="RGF335" s="50" t="s">
        <v>611</v>
      </c>
      <c r="RGG335" s="50" t="s">
        <v>611</v>
      </c>
      <c r="RGH335" s="50" t="s">
        <v>611</v>
      </c>
      <c r="RGI335" s="50" t="s">
        <v>611</v>
      </c>
      <c r="RGJ335" s="50" t="s">
        <v>611</v>
      </c>
      <c r="RGK335" s="50" t="s">
        <v>611</v>
      </c>
      <c r="RGL335" s="50" t="s">
        <v>611</v>
      </c>
      <c r="RGM335" s="50" t="s">
        <v>611</v>
      </c>
      <c r="RGN335" s="50" t="s">
        <v>611</v>
      </c>
      <c r="RGO335" s="50" t="s">
        <v>611</v>
      </c>
      <c r="RGP335" s="50" t="s">
        <v>611</v>
      </c>
      <c r="RGQ335" s="50" t="s">
        <v>611</v>
      </c>
      <c r="RGR335" s="50" t="s">
        <v>611</v>
      </c>
      <c r="RGS335" s="50" t="s">
        <v>611</v>
      </c>
      <c r="RGT335" s="50" t="s">
        <v>611</v>
      </c>
      <c r="RGU335" s="50" t="s">
        <v>611</v>
      </c>
      <c r="RGV335" s="50" t="s">
        <v>611</v>
      </c>
      <c r="RGW335" s="50" t="s">
        <v>611</v>
      </c>
      <c r="RGX335" s="50" t="s">
        <v>611</v>
      </c>
      <c r="RGY335" s="50" t="s">
        <v>611</v>
      </c>
      <c r="RGZ335" s="50" t="s">
        <v>611</v>
      </c>
      <c r="RHA335" s="50" t="s">
        <v>611</v>
      </c>
      <c r="RHB335" s="50" t="s">
        <v>611</v>
      </c>
      <c r="RHC335" s="50" t="s">
        <v>611</v>
      </c>
      <c r="RHD335" s="50" t="s">
        <v>611</v>
      </c>
      <c r="RHE335" s="50" t="s">
        <v>611</v>
      </c>
      <c r="RHF335" s="50" t="s">
        <v>611</v>
      </c>
      <c r="RHG335" s="50" t="s">
        <v>611</v>
      </c>
      <c r="RHH335" s="50" t="s">
        <v>611</v>
      </c>
      <c r="RHI335" s="50" t="s">
        <v>611</v>
      </c>
      <c r="RHJ335" s="50" t="s">
        <v>611</v>
      </c>
      <c r="RHK335" s="50" t="s">
        <v>611</v>
      </c>
      <c r="RHL335" s="50" t="s">
        <v>611</v>
      </c>
      <c r="RHM335" s="50" t="s">
        <v>611</v>
      </c>
      <c r="RHN335" s="50" t="s">
        <v>611</v>
      </c>
      <c r="RHO335" s="50" t="s">
        <v>611</v>
      </c>
      <c r="RHP335" s="50" t="s">
        <v>611</v>
      </c>
      <c r="RHQ335" s="50" t="s">
        <v>611</v>
      </c>
      <c r="RHR335" s="50" t="s">
        <v>611</v>
      </c>
      <c r="RHS335" s="50" t="s">
        <v>611</v>
      </c>
      <c r="RHT335" s="50" t="s">
        <v>611</v>
      </c>
      <c r="RHU335" s="50" t="s">
        <v>611</v>
      </c>
      <c r="RHV335" s="50" t="s">
        <v>611</v>
      </c>
      <c r="RHW335" s="50" t="s">
        <v>611</v>
      </c>
      <c r="RHX335" s="50" t="s">
        <v>611</v>
      </c>
      <c r="RHY335" s="50" t="s">
        <v>611</v>
      </c>
      <c r="RHZ335" s="50" t="s">
        <v>611</v>
      </c>
      <c r="RIA335" s="50" t="s">
        <v>611</v>
      </c>
      <c r="RIB335" s="50" t="s">
        <v>611</v>
      </c>
      <c r="RIC335" s="50" t="s">
        <v>611</v>
      </c>
      <c r="RID335" s="50" t="s">
        <v>611</v>
      </c>
      <c r="RIE335" s="50" t="s">
        <v>611</v>
      </c>
      <c r="RIF335" s="50" t="s">
        <v>611</v>
      </c>
      <c r="RIG335" s="50" t="s">
        <v>611</v>
      </c>
      <c r="RIH335" s="50" t="s">
        <v>611</v>
      </c>
      <c r="RII335" s="50" t="s">
        <v>611</v>
      </c>
      <c r="RIJ335" s="50" t="s">
        <v>611</v>
      </c>
      <c r="RIK335" s="50" t="s">
        <v>611</v>
      </c>
      <c r="RIL335" s="50" t="s">
        <v>611</v>
      </c>
      <c r="RIM335" s="50" t="s">
        <v>611</v>
      </c>
      <c r="RIN335" s="50" t="s">
        <v>611</v>
      </c>
      <c r="RIO335" s="50" t="s">
        <v>611</v>
      </c>
      <c r="RIP335" s="50" t="s">
        <v>611</v>
      </c>
      <c r="RIQ335" s="50" t="s">
        <v>611</v>
      </c>
      <c r="RIR335" s="50" t="s">
        <v>611</v>
      </c>
      <c r="RIS335" s="50" t="s">
        <v>611</v>
      </c>
      <c r="RIT335" s="50" t="s">
        <v>611</v>
      </c>
      <c r="RIU335" s="50" t="s">
        <v>611</v>
      </c>
      <c r="RIV335" s="50" t="s">
        <v>611</v>
      </c>
      <c r="RIW335" s="50" t="s">
        <v>611</v>
      </c>
      <c r="RIX335" s="50" t="s">
        <v>611</v>
      </c>
      <c r="RIY335" s="50" t="s">
        <v>611</v>
      </c>
      <c r="RIZ335" s="50" t="s">
        <v>611</v>
      </c>
      <c r="RJA335" s="50" t="s">
        <v>611</v>
      </c>
      <c r="RJB335" s="50" t="s">
        <v>611</v>
      </c>
      <c r="RJC335" s="50" t="s">
        <v>611</v>
      </c>
      <c r="RJD335" s="50" t="s">
        <v>611</v>
      </c>
      <c r="RJE335" s="50" t="s">
        <v>611</v>
      </c>
      <c r="RJF335" s="50" t="s">
        <v>611</v>
      </c>
      <c r="RJG335" s="50" t="s">
        <v>611</v>
      </c>
      <c r="RJH335" s="50" t="s">
        <v>611</v>
      </c>
      <c r="RJI335" s="50" t="s">
        <v>611</v>
      </c>
      <c r="RJJ335" s="50" t="s">
        <v>611</v>
      </c>
      <c r="RJK335" s="50" t="s">
        <v>611</v>
      </c>
      <c r="RJL335" s="50" t="s">
        <v>611</v>
      </c>
      <c r="RJM335" s="50" t="s">
        <v>611</v>
      </c>
      <c r="RJN335" s="50" t="s">
        <v>611</v>
      </c>
      <c r="RJO335" s="50" t="s">
        <v>611</v>
      </c>
      <c r="RJP335" s="50" t="s">
        <v>611</v>
      </c>
      <c r="RJQ335" s="50" t="s">
        <v>611</v>
      </c>
      <c r="RJR335" s="50" t="s">
        <v>611</v>
      </c>
      <c r="RJS335" s="50" t="s">
        <v>611</v>
      </c>
      <c r="RJT335" s="50" t="s">
        <v>611</v>
      </c>
      <c r="RJU335" s="50" t="s">
        <v>611</v>
      </c>
      <c r="RJV335" s="50" t="s">
        <v>611</v>
      </c>
      <c r="RJW335" s="50" t="s">
        <v>611</v>
      </c>
      <c r="RJX335" s="50" t="s">
        <v>611</v>
      </c>
      <c r="RJY335" s="50" t="s">
        <v>611</v>
      </c>
      <c r="RJZ335" s="50" t="s">
        <v>611</v>
      </c>
      <c r="RKA335" s="50" t="s">
        <v>611</v>
      </c>
      <c r="RKB335" s="50" t="s">
        <v>611</v>
      </c>
      <c r="RKC335" s="50" t="s">
        <v>611</v>
      </c>
      <c r="RKD335" s="50" t="s">
        <v>611</v>
      </c>
      <c r="RKE335" s="50" t="s">
        <v>611</v>
      </c>
      <c r="RKF335" s="50" t="s">
        <v>611</v>
      </c>
      <c r="RKG335" s="50" t="s">
        <v>611</v>
      </c>
      <c r="RKH335" s="50" t="s">
        <v>611</v>
      </c>
      <c r="RKI335" s="50" t="s">
        <v>611</v>
      </c>
      <c r="RKJ335" s="50" t="s">
        <v>611</v>
      </c>
      <c r="RKK335" s="50" t="s">
        <v>611</v>
      </c>
      <c r="RKL335" s="50" t="s">
        <v>611</v>
      </c>
      <c r="RKM335" s="50" t="s">
        <v>611</v>
      </c>
      <c r="RKN335" s="50" t="s">
        <v>611</v>
      </c>
      <c r="RKO335" s="50" t="s">
        <v>611</v>
      </c>
      <c r="RKP335" s="50" t="s">
        <v>611</v>
      </c>
      <c r="RKQ335" s="50" t="s">
        <v>611</v>
      </c>
      <c r="RKR335" s="50" t="s">
        <v>611</v>
      </c>
      <c r="RKS335" s="50" t="s">
        <v>611</v>
      </c>
      <c r="RKT335" s="50" t="s">
        <v>611</v>
      </c>
      <c r="RKU335" s="50" t="s">
        <v>611</v>
      </c>
      <c r="RKV335" s="50" t="s">
        <v>611</v>
      </c>
      <c r="RKW335" s="50" t="s">
        <v>611</v>
      </c>
      <c r="RKX335" s="50" t="s">
        <v>611</v>
      </c>
      <c r="RKY335" s="50" t="s">
        <v>611</v>
      </c>
      <c r="RKZ335" s="50" t="s">
        <v>611</v>
      </c>
      <c r="RLA335" s="50" t="s">
        <v>611</v>
      </c>
      <c r="RLB335" s="50" t="s">
        <v>611</v>
      </c>
      <c r="RLC335" s="50" t="s">
        <v>611</v>
      </c>
      <c r="RLD335" s="50" t="s">
        <v>611</v>
      </c>
      <c r="RLE335" s="50" t="s">
        <v>611</v>
      </c>
      <c r="RLF335" s="50" t="s">
        <v>611</v>
      </c>
      <c r="RLG335" s="50" t="s">
        <v>611</v>
      </c>
      <c r="RLH335" s="50" t="s">
        <v>611</v>
      </c>
      <c r="RLI335" s="50" t="s">
        <v>611</v>
      </c>
      <c r="RLJ335" s="50" t="s">
        <v>611</v>
      </c>
      <c r="RLK335" s="50" t="s">
        <v>611</v>
      </c>
      <c r="RLL335" s="50" t="s">
        <v>611</v>
      </c>
      <c r="RLM335" s="50" t="s">
        <v>611</v>
      </c>
      <c r="RLN335" s="50" t="s">
        <v>611</v>
      </c>
      <c r="RLO335" s="50" t="s">
        <v>611</v>
      </c>
      <c r="RLP335" s="50" t="s">
        <v>611</v>
      </c>
      <c r="RLQ335" s="50" t="s">
        <v>611</v>
      </c>
      <c r="RLR335" s="50" t="s">
        <v>611</v>
      </c>
      <c r="RLS335" s="50" t="s">
        <v>611</v>
      </c>
      <c r="RLT335" s="50" t="s">
        <v>611</v>
      </c>
      <c r="RLU335" s="50" t="s">
        <v>611</v>
      </c>
      <c r="RLV335" s="50" t="s">
        <v>611</v>
      </c>
      <c r="RLW335" s="50" t="s">
        <v>611</v>
      </c>
      <c r="RLX335" s="50" t="s">
        <v>611</v>
      </c>
      <c r="RLY335" s="50" t="s">
        <v>611</v>
      </c>
      <c r="RLZ335" s="50" t="s">
        <v>611</v>
      </c>
      <c r="RMA335" s="50" t="s">
        <v>611</v>
      </c>
      <c r="RMB335" s="50" t="s">
        <v>611</v>
      </c>
      <c r="RMC335" s="50" t="s">
        <v>611</v>
      </c>
      <c r="RMD335" s="50" t="s">
        <v>611</v>
      </c>
      <c r="RME335" s="50" t="s">
        <v>611</v>
      </c>
      <c r="RMF335" s="50" t="s">
        <v>611</v>
      </c>
      <c r="RMG335" s="50" t="s">
        <v>611</v>
      </c>
      <c r="RMH335" s="50" t="s">
        <v>611</v>
      </c>
      <c r="RMI335" s="50" t="s">
        <v>611</v>
      </c>
      <c r="RMJ335" s="50" t="s">
        <v>611</v>
      </c>
      <c r="RMK335" s="50" t="s">
        <v>611</v>
      </c>
      <c r="RML335" s="50" t="s">
        <v>611</v>
      </c>
      <c r="RMM335" s="50" t="s">
        <v>611</v>
      </c>
      <c r="RMN335" s="50" t="s">
        <v>611</v>
      </c>
      <c r="RMO335" s="50" t="s">
        <v>611</v>
      </c>
      <c r="RMP335" s="50" t="s">
        <v>611</v>
      </c>
      <c r="RMQ335" s="50" t="s">
        <v>611</v>
      </c>
      <c r="RMR335" s="50" t="s">
        <v>611</v>
      </c>
      <c r="RMS335" s="50" t="s">
        <v>611</v>
      </c>
      <c r="RMT335" s="50" t="s">
        <v>611</v>
      </c>
      <c r="RMU335" s="50" t="s">
        <v>611</v>
      </c>
      <c r="RMV335" s="50" t="s">
        <v>611</v>
      </c>
      <c r="RMW335" s="50" t="s">
        <v>611</v>
      </c>
      <c r="RMX335" s="50" t="s">
        <v>611</v>
      </c>
      <c r="RMY335" s="50" t="s">
        <v>611</v>
      </c>
      <c r="RMZ335" s="50" t="s">
        <v>611</v>
      </c>
      <c r="RNA335" s="50" t="s">
        <v>611</v>
      </c>
      <c r="RNB335" s="50" t="s">
        <v>611</v>
      </c>
      <c r="RNC335" s="50" t="s">
        <v>611</v>
      </c>
      <c r="RND335" s="50" t="s">
        <v>611</v>
      </c>
      <c r="RNE335" s="50" t="s">
        <v>611</v>
      </c>
      <c r="RNF335" s="50" t="s">
        <v>611</v>
      </c>
      <c r="RNG335" s="50" t="s">
        <v>611</v>
      </c>
      <c r="RNH335" s="50" t="s">
        <v>611</v>
      </c>
      <c r="RNI335" s="50" t="s">
        <v>611</v>
      </c>
      <c r="RNJ335" s="50" t="s">
        <v>611</v>
      </c>
      <c r="RNK335" s="50" t="s">
        <v>611</v>
      </c>
      <c r="RNL335" s="50" t="s">
        <v>611</v>
      </c>
      <c r="RNM335" s="50" t="s">
        <v>611</v>
      </c>
      <c r="RNN335" s="50" t="s">
        <v>611</v>
      </c>
      <c r="RNO335" s="50" t="s">
        <v>611</v>
      </c>
      <c r="RNP335" s="50" t="s">
        <v>611</v>
      </c>
      <c r="RNQ335" s="50" t="s">
        <v>611</v>
      </c>
      <c r="RNR335" s="50" t="s">
        <v>611</v>
      </c>
      <c r="RNS335" s="50" t="s">
        <v>611</v>
      </c>
      <c r="RNT335" s="50" t="s">
        <v>611</v>
      </c>
      <c r="RNU335" s="50" t="s">
        <v>611</v>
      </c>
      <c r="RNV335" s="50" t="s">
        <v>611</v>
      </c>
      <c r="RNW335" s="50" t="s">
        <v>611</v>
      </c>
      <c r="RNX335" s="50" t="s">
        <v>611</v>
      </c>
      <c r="RNY335" s="50" t="s">
        <v>611</v>
      </c>
      <c r="RNZ335" s="50" t="s">
        <v>611</v>
      </c>
      <c r="ROA335" s="50" t="s">
        <v>611</v>
      </c>
      <c r="ROB335" s="50" t="s">
        <v>611</v>
      </c>
      <c r="ROC335" s="50" t="s">
        <v>611</v>
      </c>
      <c r="ROD335" s="50" t="s">
        <v>611</v>
      </c>
      <c r="ROE335" s="50" t="s">
        <v>611</v>
      </c>
      <c r="ROF335" s="50" t="s">
        <v>611</v>
      </c>
      <c r="ROG335" s="50" t="s">
        <v>611</v>
      </c>
      <c r="ROH335" s="50" t="s">
        <v>611</v>
      </c>
      <c r="ROI335" s="50" t="s">
        <v>611</v>
      </c>
      <c r="ROJ335" s="50" t="s">
        <v>611</v>
      </c>
      <c r="ROK335" s="50" t="s">
        <v>611</v>
      </c>
      <c r="ROL335" s="50" t="s">
        <v>611</v>
      </c>
      <c r="ROM335" s="50" t="s">
        <v>611</v>
      </c>
      <c r="RON335" s="50" t="s">
        <v>611</v>
      </c>
      <c r="ROO335" s="50" t="s">
        <v>611</v>
      </c>
      <c r="ROP335" s="50" t="s">
        <v>611</v>
      </c>
      <c r="ROQ335" s="50" t="s">
        <v>611</v>
      </c>
      <c r="ROR335" s="50" t="s">
        <v>611</v>
      </c>
      <c r="ROS335" s="50" t="s">
        <v>611</v>
      </c>
      <c r="ROT335" s="50" t="s">
        <v>611</v>
      </c>
      <c r="ROU335" s="50" t="s">
        <v>611</v>
      </c>
      <c r="ROV335" s="50" t="s">
        <v>611</v>
      </c>
      <c r="ROW335" s="50" t="s">
        <v>611</v>
      </c>
      <c r="ROX335" s="50" t="s">
        <v>611</v>
      </c>
      <c r="ROY335" s="50" t="s">
        <v>611</v>
      </c>
      <c r="ROZ335" s="50" t="s">
        <v>611</v>
      </c>
      <c r="RPA335" s="50" t="s">
        <v>611</v>
      </c>
      <c r="RPB335" s="50" t="s">
        <v>611</v>
      </c>
      <c r="RPC335" s="50" t="s">
        <v>611</v>
      </c>
      <c r="RPD335" s="50" t="s">
        <v>611</v>
      </c>
      <c r="RPE335" s="50" t="s">
        <v>611</v>
      </c>
      <c r="RPF335" s="50" t="s">
        <v>611</v>
      </c>
      <c r="RPG335" s="50" t="s">
        <v>611</v>
      </c>
      <c r="RPH335" s="50" t="s">
        <v>611</v>
      </c>
      <c r="RPI335" s="50" t="s">
        <v>611</v>
      </c>
      <c r="RPJ335" s="50" t="s">
        <v>611</v>
      </c>
      <c r="RPK335" s="50" t="s">
        <v>611</v>
      </c>
      <c r="RPL335" s="50" t="s">
        <v>611</v>
      </c>
      <c r="RPM335" s="50" t="s">
        <v>611</v>
      </c>
      <c r="RPN335" s="50" t="s">
        <v>611</v>
      </c>
      <c r="RPO335" s="50" t="s">
        <v>611</v>
      </c>
      <c r="RPP335" s="50" t="s">
        <v>611</v>
      </c>
      <c r="RPQ335" s="50" t="s">
        <v>611</v>
      </c>
      <c r="RPR335" s="50" t="s">
        <v>611</v>
      </c>
      <c r="RPS335" s="50" t="s">
        <v>611</v>
      </c>
      <c r="RPT335" s="50" t="s">
        <v>611</v>
      </c>
      <c r="RPU335" s="50" t="s">
        <v>611</v>
      </c>
      <c r="RPV335" s="50" t="s">
        <v>611</v>
      </c>
      <c r="RPW335" s="50" t="s">
        <v>611</v>
      </c>
      <c r="RPX335" s="50" t="s">
        <v>611</v>
      </c>
      <c r="RPY335" s="50" t="s">
        <v>611</v>
      </c>
      <c r="RPZ335" s="50" t="s">
        <v>611</v>
      </c>
      <c r="RQA335" s="50" t="s">
        <v>611</v>
      </c>
      <c r="RQB335" s="50" t="s">
        <v>611</v>
      </c>
      <c r="RQC335" s="50" t="s">
        <v>611</v>
      </c>
      <c r="RQD335" s="50" t="s">
        <v>611</v>
      </c>
      <c r="RQE335" s="50" t="s">
        <v>611</v>
      </c>
      <c r="RQF335" s="50" t="s">
        <v>611</v>
      </c>
      <c r="RQG335" s="50" t="s">
        <v>611</v>
      </c>
      <c r="RQH335" s="50" t="s">
        <v>611</v>
      </c>
      <c r="RQI335" s="50" t="s">
        <v>611</v>
      </c>
      <c r="RQJ335" s="50" t="s">
        <v>611</v>
      </c>
      <c r="RQK335" s="50" t="s">
        <v>611</v>
      </c>
      <c r="RQL335" s="50" t="s">
        <v>611</v>
      </c>
      <c r="RQM335" s="50" t="s">
        <v>611</v>
      </c>
      <c r="RQN335" s="50" t="s">
        <v>611</v>
      </c>
      <c r="RQO335" s="50" t="s">
        <v>611</v>
      </c>
      <c r="RQP335" s="50" t="s">
        <v>611</v>
      </c>
      <c r="RQQ335" s="50" t="s">
        <v>611</v>
      </c>
      <c r="RQR335" s="50" t="s">
        <v>611</v>
      </c>
      <c r="RQS335" s="50" t="s">
        <v>611</v>
      </c>
      <c r="RQT335" s="50" t="s">
        <v>611</v>
      </c>
      <c r="RQU335" s="50" t="s">
        <v>611</v>
      </c>
      <c r="RQV335" s="50" t="s">
        <v>611</v>
      </c>
      <c r="RQW335" s="50" t="s">
        <v>611</v>
      </c>
      <c r="RQX335" s="50" t="s">
        <v>611</v>
      </c>
      <c r="RQY335" s="50" t="s">
        <v>611</v>
      </c>
      <c r="RQZ335" s="50" t="s">
        <v>611</v>
      </c>
      <c r="RRA335" s="50" t="s">
        <v>611</v>
      </c>
      <c r="RRB335" s="50" t="s">
        <v>611</v>
      </c>
      <c r="RRC335" s="50" t="s">
        <v>611</v>
      </c>
      <c r="RRD335" s="50" t="s">
        <v>611</v>
      </c>
      <c r="RRE335" s="50" t="s">
        <v>611</v>
      </c>
      <c r="RRF335" s="50" t="s">
        <v>611</v>
      </c>
      <c r="RRG335" s="50" t="s">
        <v>611</v>
      </c>
      <c r="RRH335" s="50" t="s">
        <v>611</v>
      </c>
      <c r="RRI335" s="50" t="s">
        <v>611</v>
      </c>
      <c r="RRJ335" s="50" t="s">
        <v>611</v>
      </c>
      <c r="RRK335" s="50" t="s">
        <v>611</v>
      </c>
      <c r="RRL335" s="50" t="s">
        <v>611</v>
      </c>
      <c r="RRM335" s="50" t="s">
        <v>611</v>
      </c>
      <c r="RRN335" s="50" t="s">
        <v>611</v>
      </c>
      <c r="RRO335" s="50" t="s">
        <v>611</v>
      </c>
      <c r="RRP335" s="50" t="s">
        <v>611</v>
      </c>
      <c r="RRQ335" s="50" t="s">
        <v>611</v>
      </c>
      <c r="RRR335" s="50" t="s">
        <v>611</v>
      </c>
      <c r="RRS335" s="50" t="s">
        <v>611</v>
      </c>
      <c r="RRT335" s="50" t="s">
        <v>611</v>
      </c>
      <c r="RRU335" s="50" t="s">
        <v>611</v>
      </c>
      <c r="RRV335" s="50" t="s">
        <v>611</v>
      </c>
      <c r="RRW335" s="50" t="s">
        <v>611</v>
      </c>
      <c r="RRX335" s="50" t="s">
        <v>611</v>
      </c>
      <c r="RRY335" s="50" t="s">
        <v>611</v>
      </c>
      <c r="RRZ335" s="50" t="s">
        <v>611</v>
      </c>
      <c r="RSA335" s="50" t="s">
        <v>611</v>
      </c>
      <c r="RSB335" s="50" t="s">
        <v>611</v>
      </c>
      <c r="RSC335" s="50" t="s">
        <v>611</v>
      </c>
      <c r="RSD335" s="50" t="s">
        <v>611</v>
      </c>
      <c r="RSE335" s="50" t="s">
        <v>611</v>
      </c>
      <c r="RSF335" s="50" t="s">
        <v>611</v>
      </c>
      <c r="RSG335" s="50" t="s">
        <v>611</v>
      </c>
      <c r="RSH335" s="50" t="s">
        <v>611</v>
      </c>
      <c r="RSI335" s="50" t="s">
        <v>611</v>
      </c>
      <c r="RSJ335" s="50" t="s">
        <v>611</v>
      </c>
      <c r="RSK335" s="50" t="s">
        <v>611</v>
      </c>
      <c r="RSL335" s="50" t="s">
        <v>611</v>
      </c>
      <c r="RSM335" s="50" t="s">
        <v>611</v>
      </c>
      <c r="RSN335" s="50" t="s">
        <v>611</v>
      </c>
      <c r="RSO335" s="50" t="s">
        <v>611</v>
      </c>
      <c r="RSP335" s="50" t="s">
        <v>611</v>
      </c>
      <c r="RSQ335" s="50" t="s">
        <v>611</v>
      </c>
      <c r="RSR335" s="50" t="s">
        <v>611</v>
      </c>
      <c r="RSS335" s="50" t="s">
        <v>611</v>
      </c>
      <c r="RST335" s="50" t="s">
        <v>611</v>
      </c>
      <c r="RSU335" s="50" t="s">
        <v>611</v>
      </c>
      <c r="RSV335" s="50" t="s">
        <v>611</v>
      </c>
      <c r="RSW335" s="50" t="s">
        <v>611</v>
      </c>
      <c r="RSX335" s="50" t="s">
        <v>611</v>
      </c>
      <c r="RSY335" s="50" t="s">
        <v>611</v>
      </c>
      <c r="RSZ335" s="50" t="s">
        <v>611</v>
      </c>
      <c r="RTA335" s="50" t="s">
        <v>611</v>
      </c>
      <c r="RTB335" s="50" t="s">
        <v>611</v>
      </c>
      <c r="RTC335" s="50" t="s">
        <v>611</v>
      </c>
      <c r="RTD335" s="50" t="s">
        <v>611</v>
      </c>
      <c r="RTE335" s="50" t="s">
        <v>611</v>
      </c>
      <c r="RTF335" s="50" t="s">
        <v>611</v>
      </c>
      <c r="RTG335" s="50" t="s">
        <v>611</v>
      </c>
      <c r="RTH335" s="50" t="s">
        <v>611</v>
      </c>
      <c r="RTI335" s="50" t="s">
        <v>611</v>
      </c>
      <c r="RTJ335" s="50" t="s">
        <v>611</v>
      </c>
      <c r="RTK335" s="50" t="s">
        <v>611</v>
      </c>
      <c r="RTL335" s="50" t="s">
        <v>611</v>
      </c>
      <c r="RTM335" s="50" t="s">
        <v>611</v>
      </c>
      <c r="RTN335" s="50" t="s">
        <v>611</v>
      </c>
      <c r="RTO335" s="50" t="s">
        <v>611</v>
      </c>
      <c r="RTP335" s="50" t="s">
        <v>611</v>
      </c>
      <c r="RTQ335" s="50" t="s">
        <v>611</v>
      </c>
      <c r="RTR335" s="50" t="s">
        <v>611</v>
      </c>
      <c r="RTS335" s="50" t="s">
        <v>611</v>
      </c>
      <c r="RTT335" s="50" t="s">
        <v>611</v>
      </c>
      <c r="RTU335" s="50" t="s">
        <v>611</v>
      </c>
      <c r="RTV335" s="50" t="s">
        <v>611</v>
      </c>
      <c r="RTW335" s="50" t="s">
        <v>611</v>
      </c>
      <c r="RTX335" s="50" t="s">
        <v>611</v>
      </c>
      <c r="RTY335" s="50" t="s">
        <v>611</v>
      </c>
      <c r="RTZ335" s="50" t="s">
        <v>611</v>
      </c>
      <c r="RUA335" s="50" t="s">
        <v>611</v>
      </c>
      <c r="RUB335" s="50" t="s">
        <v>611</v>
      </c>
      <c r="RUC335" s="50" t="s">
        <v>611</v>
      </c>
      <c r="RUD335" s="50" t="s">
        <v>611</v>
      </c>
      <c r="RUE335" s="50" t="s">
        <v>611</v>
      </c>
      <c r="RUF335" s="50" t="s">
        <v>611</v>
      </c>
      <c r="RUG335" s="50" t="s">
        <v>611</v>
      </c>
      <c r="RUH335" s="50" t="s">
        <v>611</v>
      </c>
      <c r="RUI335" s="50" t="s">
        <v>611</v>
      </c>
      <c r="RUJ335" s="50" t="s">
        <v>611</v>
      </c>
      <c r="RUK335" s="50" t="s">
        <v>611</v>
      </c>
      <c r="RUL335" s="50" t="s">
        <v>611</v>
      </c>
      <c r="RUM335" s="50" t="s">
        <v>611</v>
      </c>
      <c r="RUN335" s="50" t="s">
        <v>611</v>
      </c>
      <c r="RUO335" s="50" t="s">
        <v>611</v>
      </c>
      <c r="RUP335" s="50" t="s">
        <v>611</v>
      </c>
      <c r="RUQ335" s="50" t="s">
        <v>611</v>
      </c>
      <c r="RUR335" s="50" t="s">
        <v>611</v>
      </c>
      <c r="RUS335" s="50" t="s">
        <v>611</v>
      </c>
      <c r="RUT335" s="50" t="s">
        <v>611</v>
      </c>
      <c r="RUU335" s="50" t="s">
        <v>611</v>
      </c>
      <c r="RUV335" s="50" t="s">
        <v>611</v>
      </c>
      <c r="RUW335" s="50" t="s">
        <v>611</v>
      </c>
      <c r="RUX335" s="50" t="s">
        <v>611</v>
      </c>
      <c r="RUY335" s="50" t="s">
        <v>611</v>
      </c>
      <c r="RUZ335" s="50" t="s">
        <v>611</v>
      </c>
      <c r="RVA335" s="50" t="s">
        <v>611</v>
      </c>
      <c r="RVB335" s="50" t="s">
        <v>611</v>
      </c>
      <c r="RVC335" s="50" t="s">
        <v>611</v>
      </c>
      <c r="RVD335" s="50" t="s">
        <v>611</v>
      </c>
      <c r="RVE335" s="50" t="s">
        <v>611</v>
      </c>
      <c r="RVF335" s="50" t="s">
        <v>611</v>
      </c>
      <c r="RVG335" s="50" t="s">
        <v>611</v>
      </c>
      <c r="RVH335" s="50" t="s">
        <v>611</v>
      </c>
      <c r="RVI335" s="50" t="s">
        <v>611</v>
      </c>
      <c r="RVJ335" s="50" t="s">
        <v>611</v>
      </c>
      <c r="RVK335" s="50" t="s">
        <v>611</v>
      </c>
      <c r="RVL335" s="50" t="s">
        <v>611</v>
      </c>
      <c r="RVM335" s="50" t="s">
        <v>611</v>
      </c>
      <c r="RVN335" s="50" t="s">
        <v>611</v>
      </c>
      <c r="RVO335" s="50" t="s">
        <v>611</v>
      </c>
      <c r="RVP335" s="50" t="s">
        <v>611</v>
      </c>
      <c r="RVQ335" s="50" t="s">
        <v>611</v>
      </c>
      <c r="RVR335" s="50" t="s">
        <v>611</v>
      </c>
      <c r="RVS335" s="50" t="s">
        <v>611</v>
      </c>
      <c r="RVT335" s="50" t="s">
        <v>611</v>
      </c>
      <c r="RVU335" s="50" t="s">
        <v>611</v>
      </c>
      <c r="RVV335" s="50" t="s">
        <v>611</v>
      </c>
      <c r="RVW335" s="50" t="s">
        <v>611</v>
      </c>
      <c r="RVX335" s="50" t="s">
        <v>611</v>
      </c>
      <c r="RVY335" s="50" t="s">
        <v>611</v>
      </c>
      <c r="RVZ335" s="50" t="s">
        <v>611</v>
      </c>
      <c r="RWA335" s="50" t="s">
        <v>611</v>
      </c>
      <c r="RWB335" s="50" t="s">
        <v>611</v>
      </c>
      <c r="RWC335" s="50" t="s">
        <v>611</v>
      </c>
      <c r="RWD335" s="50" t="s">
        <v>611</v>
      </c>
      <c r="RWE335" s="50" t="s">
        <v>611</v>
      </c>
      <c r="RWF335" s="50" t="s">
        <v>611</v>
      </c>
      <c r="RWG335" s="50" t="s">
        <v>611</v>
      </c>
      <c r="RWH335" s="50" t="s">
        <v>611</v>
      </c>
      <c r="RWI335" s="50" t="s">
        <v>611</v>
      </c>
      <c r="RWJ335" s="50" t="s">
        <v>611</v>
      </c>
      <c r="RWK335" s="50" t="s">
        <v>611</v>
      </c>
      <c r="RWL335" s="50" t="s">
        <v>611</v>
      </c>
      <c r="RWM335" s="50" t="s">
        <v>611</v>
      </c>
      <c r="RWN335" s="50" t="s">
        <v>611</v>
      </c>
      <c r="RWO335" s="50" t="s">
        <v>611</v>
      </c>
      <c r="RWP335" s="50" t="s">
        <v>611</v>
      </c>
      <c r="RWQ335" s="50" t="s">
        <v>611</v>
      </c>
      <c r="RWR335" s="50" t="s">
        <v>611</v>
      </c>
      <c r="RWS335" s="50" t="s">
        <v>611</v>
      </c>
      <c r="RWT335" s="50" t="s">
        <v>611</v>
      </c>
      <c r="RWU335" s="50" t="s">
        <v>611</v>
      </c>
      <c r="RWV335" s="50" t="s">
        <v>611</v>
      </c>
      <c r="RWW335" s="50" t="s">
        <v>611</v>
      </c>
      <c r="RWX335" s="50" t="s">
        <v>611</v>
      </c>
      <c r="RWY335" s="50" t="s">
        <v>611</v>
      </c>
      <c r="RWZ335" s="50" t="s">
        <v>611</v>
      </c>
      <c r="RXA335" s="50" t="s">
        <v>611</v>
      </c>
      <c r="RXB335" s="50" t="s">
        <v>611</v>
      </c>
      <c r="RXC335" s="50" t="s">
        <v>611</v>
      </c>
      <c r="RXD335" s="50" t="s">
        <v>611</v>
      </c>
      <c r="RXE335" s="50" t="s">
        <v>611</v>
      </c>
      <c r="RXF335" s="50" t="s">
        <v>611</v>
      </c>
      <c r="RXG335" s="50" t="s">
        <v>611</v>
      </c>
      <c r="RXH335" s="50" t="s">
        <v>611</v>
      </c>
      <c r="RXI335" s="50" t="s">
        <v>611</v>
      </c>
      <c r="RXJ335" s="50" t="s">
        <v>611</v>
      </c>
      <c r="RXK335" s="50" t="s">
        <v>611</v>
      </c>
      <c r="RXL335" s="50" t="s">
        <v>611</v>
      </c>
      <c r="RXM335" s="50" t="s">
        <v>611</v>
      </c>
      <c r="RXN335" s="50" t="s">
        <v>611</v>
      </c>
      <c r="RXO335" s="50" t="s">
        <v>611</v>
      </c>
      <c r="RXP335" s="50" t="s">
        <v>611</v>
      </c>
      <c r="RXQ335" s="50" t="s">
        <v>611</v>
      </c>
      <c r="RXR335" s="50" t="s">
        <v>611</v>
      </c>
      <c r="RXS335" s="50" t="s">
        <v>611</v>
      </c>
      <c r="RXT335" s="50" t="s">
        <v>611</v>
      </c>
      <c r="RXU335" s="50" t="s">
        <v>611</v>
      </c>
      <c r="RXV335" s="50" t="s">
        <v>611</v>
      </c>
      <c r="RXW335" s="50" t="s">
        <v>611</v>
      </c>
      <c r="RXX335" s="50" t="s">
        <v>611</v>
      </c>
      <c r="RXY335" s="50" t="s">
        <v>611</v>
      </c>
      <c r="RXZ335" s="50" t="s">
        <v>611</v>
      </c>
      <c r="RYA335" s="50" t="s">
        <v>611</v>
      </c>
      <c r="RYB335" s="50" t="s">
        <v>611</v>
      </c>
      <c r="RYC335" s="50" t="s">
        <v>611</v>
      </c>
      <c r="RYD335" s="50" t="s">
        <v>611</v>
      </c>
      <c r="RYE335" s="50" t="s">
        <v>611</v>
      </c>
      <c r="RYF335" s="50" t="s">
        <v>611</v>
      </c>
      <c r="RYG335" s="50" t="s">
        <v>611</v>
      </c>
      <c r="RYH335" s="50" t="s">
        <v>611</v>
      </c>
      <c r="RYI335" s="50" t="s">
        <v>611</v>
      </c>
      <c r="RYJ335" s="50" t="s">
        <v>611</v>
      </c>
      <c r="RYK335" s="50" t="s">
        <v>611</v>
      </c>
      <c r="RYL335" s="50" t="s">
        <v>611</v>
      </c>
      <c r="RYM335" s="50" t="s">
        <v>611</v>
      </c>
      <c r="RYN335" s="50" t="s">
        <v>611</v>
      </c>
      <c r="RYO335" s="50" t="s">
        <v>611</v>
      </c>
      <c r="RYP335" s="50" t="s">
        <v>611</v>
      </c>
      <c r="RYQ335" s="50" t="s">
        <v>611</v>
      </c>
      <c r="RYR335" s="50" t="s">
        <v>611</v>
      </c>
      <c r="RYS335" s="50" t="s">
        <v>611</v>
      </c>
      <c r="RYT335" s="50" t="s">
        <v>611</v>
      </c>
      <c r="RYU335" s="50" t="s">
        <v>611</v>
      </c>
      <c r="RYV335" s="50" t="s">
        <v>611</v>
      </c>
      <c r="RYW335" s="50" t="s">
        <v>611</v>
      </c>
      <c r="RYX335" s="50" t="s">
        <v>611</v>
      </c>
      <c r="RYY335" s="50" t="s">
        <v>611</v>
      </c>
      <c r="RYZ335" s="50" t="s">
        <v>611</v>
      </c>
      <c r="RZA335" s="50" t="s">
        <v>611</v>
      </c>
      <c r="RZB335" s="50" t="s">
        <v>611</v>
      </c>
      <c r="RZC335" s="50" t="s">
        <v>611</v>
      </c>
      <c r="RZD335" s="50" t="s">
        <v>611</v>
      </c>
      <c r="RZE335" s="50" t="s">
        <v>611</v>
      </c>
      <c r="RZF335" s="50" t="s">
        <v>611</v>
      </c>
      <c r="RZG335" s="50" t="s">
        <v>611</v>
      </c>
      <c r="RZH335" s="50" t="s">
        <v>611</v>
      </c>
      <c r="RZI335" s="50" t="s">
        <v>611</v>
      </c>
      <c r="RZJ335" s="50" t="s">
        <v>611</v>
      </c>
      <c r="RZK335" s="50" t="s">
        <v>611</v>
      </c>
      <c r="RZL335" s="50" t="s">
        <v>611</v>
      </c>
      <c r="RZM335" s="50" t="s">
        <v>611</v>
      </c>
      <c r="RZN335" s="50" t="s">
        <v>611</v>
      </c>
      <c r="RZO335" s="50" t="s">
        <v>611</v>
      </c>
      <c r="RZP335" s="50" t="s">
        <v>611</v>
      </c>
      <c r="RZQ335" s="50" t="s">
        <v>611</v>
      </c>
      <c r="RZR335" s="50" t="s">
        <v>611</v>
      </c>
      <c r="RZS335" s="50" t="s">
        <v>611</v>
      </c>
      <c r="RZT335" s="50" t="s">
        <v>611</v>
      </c>
      <c r="RZU335" s="50" t="s">
        <v>611</v>
      </c>
      <c r="RZV335" s="50" t="s">
        <v>611</v>
      </c>
      <c r="RZW335" s="50" t="s">
        <v>611</v>
      </c>
      <c r="RZX335" s="50" t="s">
        <v>611</v>
      </c>
      <c r="RZY335" s="50" t="s">
        <v>611</v>
      </c>
      <c r="RZZ335" s="50" t="s">
        <v>611</v>
      </c>
      <c r="SAA335" s="50" t="s">
        <v>611</v>
      </c>
      <c r="SAB335" s="50" t="s">
        <v>611</v>
      </c>
      <c r="SAC335" s="50" t="s">
        <v>611</v>
      </c>
      <c r="SAD335" s="50" t="s">
        <v>611</v>
      </c>
      <c r="SAE335" s="50" t="s">
        <v>611</v>
      </c>
      <c r="SAF335" s="50" t="s">
        <v>611</v>
      </c>
      <c r="SAG335" s="50" t="s">
        <v>611</v>
      </c>
      <c r="SAH335" s="50" t="s">
        <v>611</v>
      </c>
      <c r="SAI335" s="50" t="s">
        <v>611</v>
      </c>
      <c r="SAJ335" s="50" t="s">
        <v>611</v>
      </c>
      <c r="SAK335" s="50" t="s">
        <v>611</v>
      </c>
      <c r="SAL335" s="50" t="s">
        <v>611</v>
      </c>
      <c r="SAM335" s="50" t="s">
        <v>611</v>
      </c>
      <c r="SAN335" s="50" t="s">
        <v>611</v>
      </c>
      <c r="SAO335" s="50" t="s">
        <v>611</v>
      </c>
      <c r="SAP335" s="50" t="s">
        <v>611</v>
      </c>
      <c r="SAQ335" s="50" t="s">
        <v>611</v>
      </c>
      <c r="SAR335" s="50" t="s">
        <v>611</v>
      </c>
      <c r="SAS335" s="50" t="s">
        <v>611</v>
      </c>
      <c r="SAT335" s="50" t="s">
        <v>611</v>
      </c>
      <c r="SAU335" s="50" t="s">
        <v>611</v>
      </c>
      <c r="SAV335" s="50" t="s">
        <v>611</v>
      </c>
      <c r="SAW335" s="50" t="s">
        <v>611</v>
      </c>
      <c r="SAX335" s="50" t="s">
        <v>611</v>
      </c>
      <c r="SAY335" s="50" t="s">
        <v>611</v>
      </c>
      <c r="SAZ335" s="50" t="s">
        <v>611</v>
      </c>
      <c r="SBA335" s="50" t="s">
        <v>611</v>
      </c>
      <c r="SBB335" s="50" t="s">
        <v>611</v>
      </c>
      <c r="SBC335" s="50" t="s">
        <v>611</v>
      </c>
      <c r="SBD335" s="50" t="s">
        <v>611</v>
      </c>
      <c r="SBE335" s="50" t="s">
        <v>611</v>
      </c>
      <c r="SBF335" s="50" t="s">
        <v>611</v>
      </c>
      <c r="SBG335" s="50" t="s">
        <v>611</v>
      </c>
      <c r="SBH335" s="50" t="s">
        <v>611</v>
      </c>
      <c r="SBI335" s="50" t="s">
        <v>611</v>
      </c>
      <c r="SBJ335" s="50" t="s">
        <v>611</v>
      </c>
      <c r="SBK335" s="50" t="s">
        <v>611</v>
      </c>
      <c r="SBL335" s="50" t="s">
        <v>611</v>
      </c>
      <c r="SBM335" s="50" t="s">
        <v>611</v>
      </c>
      <c r="SBN335" s="50" t="s">
        <v>611</v>
      </c>
      <c r="SBO335" s="50" t="s">
        <v>611</v>
      </c>
      <c r="SBP335" s="50" t="s">
        <v>611</v>
      </c>
      <c r="SBQ335" s="50" t="s">
        <v>611</v>
      </c>
      <c r="SBR335" s="50" t="s">
        <v>611</v>
      </c>
      <c r="SBS335" s="50" t="s">
        <v>611</v>
      </c>
      <c r="SBT335" s="50" t="s">
        <v>611</v>
      </c>
      <c r="SBU335" s="50" t="s">
        <v>611</v>
      </c>
      <c r="SBV335" s="50" t="s">
        <v>611</v>
      </c>
      <c r="SBW335" s="50" t="s">
        <v>611</v>
      </c>
      <c r="SBX335" s="50" t="s">
        <v>611</v>
      </c>
      <c r="SBY335" s="50" t="s">
        <v>611</v>
      </c>
      <c r="SBZ335" s="50" t="s">
        <v>611</v>
      </c>
      <c r="SCA335" s="50" t="s">
        <v>611</v>
      </c>
      <c r="SCB335" s="50" t="s">
        <v>611</v>
      </c>
      <c r="SCC335" s="50" t="s">
        <v>611</v>
      </c>
      <c r="SCD335" s="50" t="s">
        <v>611</v>
      </c>
      <c r="SCE335" s="50" t="s">
        <v>611</v>
      </c>
      <c r="SCF335" s="50" t="s">
        <v>611</v>
      </c>
      <c r="SCG335" s="50" t="s">
        <v>611</v>
      </c>
      <c r="SCH335" s="50" t="s">
        <v>611</v>
      </c>
      <c r="SCI335" s="50" t="s">
        <v>611</v>
      </c>
      <c r="SCJ335" s="50" t="s">
        <v>611</v>
      </c>
      <c r="SCK335" s="50" t="s">
        <v>611</v>
      </c>
      <c r="SCL335" s="50" t="s">
        <v>611</v>
      </c>
      <c r="SCM335" s="50" t="s">
        <v>611</v>
      </c>
      <c r="SCN335" s="50" t="s">
        <v>611</v>
      </c>
      <c r="SCO335" s="50" t="s">
        <v>611</v>
      </c>
      <c r="SCP335" s="50" t="s">
        <v>611</v>
      </c>
      <c r="SCQ335" s="50" t="s">
        <v>611</v>
      </c>
      <c r="SCR335" s="50" t="s">
        <v>611</v>
      </c>
      <c r="SCS335" s="50" t="s">
        <v>611</v>
      </c>
      <c r="SCT335" s="50" t="s">
        <v>611</v>
      </c>
      <c r="SCU335" s="50" t="s">
        <v>611</v>
      </c>
      <c r="SCV335" s="50" t="s">
        <v>611</v>
      </c>
      <c r="SCW335" s="50" t="s">
        <v>611</v>
      </c>
      <c r="SCX335" s="50" t="s">
        <v>611</v>
      </c>
      <c r="SCY335" s="50" t="s">
        <v>611</v>
      </c>
      <c r="SCZ335" s="50" t="s">
        <v>611</v>
      </c>
      <c r="SDA335" s="50" t="s">
        <v>611</v>
      </c>
      <c r="SDB335" s="50" t="s">
        <v>611</v>
      </c>
      <c r="SDC335" s="50" t="s">
        <v>611</v>
      </c>
      <c r="SDD335" s="50" t="s">
        <v>611</v>
      </c>
      <c r="SDE335" s="50" t="s">
        <v>611</v>
      </c>
      <c r="SDF335" s="50" t="s">
        <v>611</v>
      </c>
      <c r="SDG335" s="50" t="s">
        <v>611</v>
      </c>
      <c r="SDH335" s="50" t="s">
        <v>611</v>
      </c>
      <c r="SDI335" s="50" t="s">
        <v>611</v>
      </c>
      <c r="SDJ335" s="50" t="s">
        <v>611</v>
      </c>
      <c r="SDK335" s="50" t="s">
        <v>611</v>
      </c>
      <c r="SDL335" s="50" t="s">
        <v>611</v>
      </c>
      <c r="SDM335" s="50" t="s">
        <v>611</v>
      </c>
      <c r="SDN335" s="50" t="s">
        <v>611</v>
      </c>
      <c r="SDO335" s="50" t="s">
        <v>611</v>
      </c>
      <c r="SDP335" s="50" t="s">
        <v>611</v>
      </c>
      <c r="SDQ335" s="50" t="s">
        <v>611</v>
      </c>
      <c r="SDR335" s="50" t="s">
        <v>611</v>
      </c>
      <c r="SDS335" s="50" t="s">
        <v>611</v>
      </c>
      <c r="SDT335" s="50" t="s">
        <v>611</v>
      </c>
      <c r="SDU335" s="50" t="s">
        <v>611</v>
      </c>
      <c r="SDV335" s="50" t="s">
        <v>611</v>
      </c>
      <c r="SDW335" s="50" t="s">
        <v>611</v>
      </c>
      <c r="SDX335" s="50" t="s">
        <v>611</v>
      </c>
      <c r="SDY335" s="50" t="s">
        <v>611</v>
      </c>
      <c r="SDZ335" s="50" t="s">
        <v>611</v>
      </c>
      <c r="SEA335" s="50" t="s">
        <v>611</v>
      </c>
      <c r="SEB335" s="50" t="s">
        <v>611</v>
      </c>
      <c r="SEC335" s="50" t="s">
        <v>611</v>
      </c>
      <c r="SED335" s="50" t="s">
        <v>611</v>
      </c>
      <c r="SEE335" s="50" t="s">
        <v>611</v>
      </c>
      <c r="SEF335" s="50" t="s">
        <v>611</v>
      </c>
      <c r="SEG335" s="50" t="s">
        <v>611</v>
      </c>
      <c r="SEH335" s="50" t="s">
        <v>611</v>
      </c>
      <c r="SEI335" s="50" t="s">
        <v>611</v>
      </c>
      <c r="SEJ335" s="50" t="s">
        <v>611</v>
      </c>
      <c r="SEK335" s="50" t="s">
        <v>611</v>
      </c>
      <c r="SEL335" s="50" t="s">
        <v>611</v>
      </c>
      <c r="SEM335" s="50" t="s">
        <v>611</v>
      </c>
      <c r="SEN335" s="50" t="s">
        <v>611</v>
      </c>
      <c r="SEO335" s="50" t="s">
        <v>611</v>
      </c>
      <c r="SEP335" s="50" t="s">
        <v>611</v>
      </c>
      <c r="SEQ335" s="50" t="s">
        <v>611</v>
      </c>
      <c r="SER335" s="50" t="s">
        <v>611</v>
      </c>
      <c r="SES335" s="50" t="s">
        <v>611</v>
      </c>
      <c r="SET335" s="50" t="s">
        <v>611</v>
      </c>
      <c r="SEU335" s="50" t="s">
        <v>611</v>
      </c>
      <c r="SEV335" s="50" t="s">
        <v>611</v>
      </c>
      <c r="SEW335" s="50" t="s">
        <v>611</v>
      </c>
      <c r="SEX335" s="50" t="s">
        <v>611</v>
      </c>
      <c r="SEY335" s="50" t="s">
        <v>611</v>
      </c>
      <c r="SEZ335" s="50" t="s">
        <v>611</v>
      </c>
      <c r="SFA335" s="50" t="s">
        <v>611</v>
      </c>
      <c r="SFB335" s="50" t="s">
        <v>611</v>
      </c>
      <c r="SFC335" s="50" t="s">
        <v>611</v>
      </c>
      <c r="SFD335" s="50" t="s">
        <v>611</v>
      </c>
      <c r="SFE335" s="50" t="s">
        <v>611</v>
      </c>
      <c r="SFF335" s="50" t="s">
        <v>611</v>
      </c>
      <c r="SFG335" s="50" t="s">
        <v>611</v>
      </c>
      <c r="SFH335" s="50" t="s">
        <v>611</v>
      </c>
      <c r="SFI335" s="50" t="s">
        <v>611</v>
      </c>
      <c r="SFJ335" s="50" t="s">
        <v>611</v>
      </c>
      <c r="SFK335" s="50" t="s">
        <v>611</v>
      </c>
      <c r="SFL335" s="50" t="s">
        <v>611</v>
      </c>
      <c r="SFM335" s="50" t="s">
        <v>611</v>
      </c>
      <c r="SFN335" s="50" t="s">
        <v>611</v>
      </c>
      <c r="SFO335" s="50" t="s">
        <v>611</v>
      </c>
      <c r="SFP335" s="50" t="s">
        <v>611</v>
      </c>
      <c r="SFQ335" s="50" t="s">
        <v>611</v>
      </c>
      <c r="SFR335" s="50" t="s">
        <v>611</v>
      </c>
      <c r="SFS335" s="50" t="s">
        <v>611</v>
      </c>
      <c r="SFT335" s="50" t="s">
        <v>611</v>
      </c>
      <c r="SFU335" s="50" t="s">
        <v>611</v>
      </c>
      <c r="SFV335" s="50" t="s">
        <v>611</v>
      </c>
      <c r="SFW335" s="50" t="s">
        <v>611</v>
      </c>
      <c r="SFX335" s="50" t="s">
        <v>611</v>
      </c>
      <c r="SFY335" s="50" t="s">
        <v>611</v>
      </c>
      <c r="SFZ335" s="50" t="s">
        <v>611</v>
      </c>
      <c r="SGA335" s="50" t="s">
        <v>611</v>
      </c>
      <c r="SGB335" s="50" t="s">
        <v>611</v>
      </c>
      <c r="SGC335" s="50" t="s">
        <v>611</v>
      </c>
      <c r="SGD335" s="50" t="s">
        <v>611</v>
      </c>
      <c r="SGE335" s="50" t="s">
        <v>611</v>
      </c>
      <c r="SGF335" s="50" t="s">
        <v>611</v>
      </c>
      <c r="SGG335" s="50" t="s">
        <v>611</v>
      </c>
      <c r="SGH335" s="50" t="s">
        <v>611</v>
      </c>
      <c r="SGI335" s="50" t="s">
        <v>611</v>
      </c>
      <c r="SGJ335" s="50" t="s">
        <v>611</v>
      </c>
      <c r="SGK335" s="50" t="s">
        <v>611</v>
      </c>
      <c r="SGL335" s="50" t="s">
        <v>611</v>
      </c>
      <c r="SGM335" s="50" t="s">
        <v>611</v>
      </c>
      <c r="SGN335" s="50" t="s">
        <v>611</v>
      </c>
      <c r="SGO335" s="50" t="s">
        <v>611</v>
      </c>
      <c r="SGP335" s="50" t="s">
        <v>611</v>
      </c>
      <c r="SGQ335" s="50" t="s">
        <v>611</v>
      </c>
      <c r="SGR335" s="50" t="s">
        <v>611</v>
      </c>
      <c r="SGS335" s="50" t="s">
        <v>611</v>
      </c>
      <c r="SGT335" s="50" t="s">
        <v>611</v>
      </c>
      <c r="SGU335" s="50" t="s">
        <v>611</v>
      </c>
      <c r="SGV335" s="50" t="s">
        <v>611</v>
      </c>
      <c r="SGW335" s="50" t="s">
        <v>611</v>
      </c>
      <c r="SGX335" s="50" t="s">
        <v>611</v>
      </c>
      <c r="SGY335" s="50" t="s">
        <v>611</v>
      </c>
      <c r="SGZ335" s="50" t="s">
        <v>611</v>
      </c>
      <c r="SHA335" s="50" t="s">
        <v>611</v>
      </c>
      <c r="SHB335" s="50" t="s">
        <v>611</v>
      </c>
      <c r="SHC335" s="50" t="s">
        <v>611</v>
      </c>
      <c r="SHD335" s="50" t="s">
        <v>611</v>
      </c>
      <c r="SHE335" s="50" t="s">
        <v>611</v>
      </c>
      <c r="SHF335" s="50" t="s">
        <v>611</v>
      </c>
      <c r="SHG335" s="50" t="s">
        <v>611</v>
      </c>
      <c r="SHH335" s="50" t="s">
        <v>611</v>
      </c>
      <c r="SHI335" s="50" t="s">
        <v>611</v>
      </c>
      <c r="SHJ335" s="50" t="s">
        <v>611</v>
      </c>
      <c r="SHK335" s="50" t="s">
        <v>611</v>
      </c>
      <c r="SHL335" s="50" t="s">
        <v>611</v>
      </c>
      <c r="SHM335" s="50" t="s">
        <v>611</v>
      </c>
      <c r="SHN335" s="50" t="s">
        <v>611</v>
      </c>
      <c r="SHO335" s="50" t="s">
        <v>611</v>
      </c>
      <c r="SHP335" s="50" t="s">
        <v>611</v>
      </c>
      <c r="SHQ335" s="50" t="s">
        <v>611</v>
      </c>
      <c r="SHR335" s="50" t="s">
        <v>611</v>
      </c>
      <c r="SHS335" s="50" t="s">
        <v>611</v>
      </c>
      <c r="SHT335" s="50" t="s">
        <v>611</v>
      </c>
      <c r="SHU335" s="50" t="s">
        <v>611</v>
      </c>
      <c r="SHV335" s="50" t="s">
        <v>611</v>
      </c>
      <c r="SHW335" s="50" t="s">
        <v>611</v>
      </c>
      <c r="SHX335" s="50" t="s">
        <v>611</v>
      </c>
      <c r="SHY335" s="50" t="s">
        <v>611</v>
      </c>
      <c r="SHZ335" s="50" t="s">
        <v>611</v>
      </c>
      <c r="SIA335" s="50" t="s">
        <v>611</v>
      </c>
      <c r="SIB335" s="50" t="s">
        <v>611</v>
      </c>
      <c r="SIC335" s="50" t="s">
        <v>611</v>
      </c>
      <c r="SID335" s="50" t="s">
        <v>611</v>
      </c>
      <c r="SIE335" s="50" t="s">
        <v>611</v>
      </c>
      <c r="SIF335" s="50" t="s">
        <v>611</v>
      </c>
      <c r="SIG335" s="50" t="s">
        <v>611</v>
      </c>
      <c r="SIH335" s="50" t="s">
        <v>611</v>
      </c>
      <c r="SII335" s="50" t="s">
        <v>611</v>
      </c>
      <c r="SIJ335" s="50" t="s">
        <v>611</v>
      </c>
      <c r="SIK335" s="50" t="s">
        <v>611</v>
      </c>
      <c r="SIL335" s="50" t="s">
        <v>611</v>
      </c>
      <c r="SIM335" s="50" t="s">
        <v>611</v>
      </c>
      <c r="SIN335" s="50" t="s">
        <v>611</v>
      </c>
      <c r="SIO335" s="50" t="s">
        <v>611</v>
      </c>
      <c r="SIP335" s="50" t="s">
        <v>611</v>
      </c>
      <c r="SIQ335" s="50" t="s">
        <v>611</v>
      </c>
      <c r="SIR335" s="50" t="s">
        <v>611</v>
      </c>
      <c r="SIS335" s="50" t="s">
        <v>611</v>
      </c>
      <c r="SIT335" s="50" t="s">
        <v>611</v>
      </c>
      <c r="SIU335" s="50" t="s">
        <v>611</v>
      </c>
      <c r="SIV335" s="50" t="s">
        <v>611</v>
      </c>
      <c r="SIW335" s="50" t="s">
        <v>611</v>
      </c>
      <c r="SIX335" s="50" t="s">
        <v>611</v>
      </c>
      <c r="SIY335" s="50" t="s">
        <v>611</v>
      </c>
      <c r="SIZ335" s="50" t="s">
        <v>611</v>
      </c>
      <c r="SJA335" s="50" t="s">
        <v>611</v>
      </c>
      <c r="SJB335" s="50" t="s">
        <v>611</v>
      </c>
      <c r="SJC335" s="50" t="s">
        <v>611</v>
      </c>
      <c r="SJD335" s="50" t="s">
        <v>611</v>
      </c>
      <c r="SJE335" s="50" t="s">
        <v>611</v>
      </c>
      <c r="SJF335" s="50" t="s">
        <v>611</v>
      </c>
      <c r="SJG335" s="50" t="s">
        <v>611</v>
      </c>
      <c r="SJH335" s="50" t="s">
        <v>611</v>
      </c>
      <c r="SJI335" s="50" t="s">
        <v>611</v>
      </c>
      <c r="SJJ335" s="50" t="s">
        <v>611</v>
      </c>
      <c r="SJK335" s="50" t="s">
        <v>611</v>
      </c>
      <c r="SJL335" s="50" t="s">
        <v>611</v>
      </c>
      <c r="SJM335" s="50" t="s">
        <v>611</v>
      </c>
      <c r="SJN335" s="50" t="s">
        <v>611</v>
      </c>
      <c r="SJO335" s="50" t="s">
        <v>611</v>
      </c>
      <c r="SJP335" s="50" t="s">
        <v>611</v>
      </c>
      <c r="SJQ335" s="50" t="s">
        <v>611</v>
      </c>
      <c r="SJR335" s="50" t="s">
        <v>611</v>
      </c>
      <c r="SJS335" s="50" t="s">
        <v>611</v>
      </c>
      <c r="SJT335" s="50" t="s">
        <v>611</v>
      </c>
      <c r="SJU335" s="50" t="s">
        <v>611</v>
      </c>
      <c r="SJV335" s="50" t="s">
        <v>611</v>
      </c>
      <c r="SJW335" s="50" t="s">
        <v>611</v>
      </c>
      <c r="SJX335" s="50" t="s">
        <v>611</v>
      </c>
      <c r="SJY335" s="50" t="s">
        <v>611</v>
      </c>
      <c r="SJZ335" s="50" t="s">
        <v>611</v>
      </c>
      <c r="SKA335" s="50" t="s">
        <v>611</v>
      </c>
      <c r="SKB335" s="50" t="s">
        <v>611</v>
      </c>
      <c r="SKC335" s="50" t="s">
        <v>611</v>
      </c>
      <c r="SKD335" s="50" t="s">
        <v>611</v>
      </c>
      <c r="SKE335" s="50" t="s">
        <v>611</v>
      </c>
      <c r="SKF335" s="50" t="s">
        <v>611</v>
      </c>
      <c r="SKG335" s="50" t="s">
        <v>611</v>
      </c>
      <c r="SKH335" s="50" t="s">
        <v>611</v>
      </c>
      <c r="SKI335" s="50" t="s">
        <v>611</v>
      </c>
      <c r="SKJ335" s="50" t="s">
        <v>611</v>
      </c>
      <c r="SKK335" s="50" t="s">
        <v>611</v>
      </c>
      <c r="SKL335" s="50" t="s">
        <v>611</v>
      </c>
      <c r="SKM335" s="50" t="s">
        <v>611</v>
      </c>
      <c r="SKN335" s="50" t="s">
        <v>611</v>
      </c>
      <c r="SKO335" s="50" t="s">
        <v>611</v>
      </c>
      <c r="SKP335" s="50" t="s">
        <v>611</v>
      </c>
      <c r="SKQ335" s="50" t="s">
        <v>611</v>
      </c>
      <c r="SKR335" s="50" t="s">
        <v>611</v>
      </c>
      <c r="SKS335" s="50" t="s">
        <v>611</v>
      </c>
      <c r="SKT335" s="50" t="s">
        <v>611</v>
      </c>
      <c r="SKU335" s="50" t="s">
        <v>611</v>
      </c>
      <c r="SKV335" s="50" t="s">
        <v>611</v>
      </c>
      <c r="SKW335" s="50" t="s">
        <v>611</v>
      </c>
      <c r="SKX335" s="50" t="s">
        <v>611</v>
      </c>
      <c r="SKY335" s="50" t="s">
        <v>611</v>
      </c>
      <c r="SKZ335" s="50" t="s">
        <v>611</v>
      </c>
      <c r="SLA335" s="50" t="s">
        <v>611</v>
      </c>
      <c r="SLB335" s="50" t="s">
        <v>611</v>
      </c>
      <c r="SLC335" s="50" t="s">
        <v>611</v>
      </c>
      <c r="SLD335" s="50" t="s">
        <v>611</v>
      </c>
      <c r="SLE335" s="50" t="s">
        <v>611</v>
      </c>
      <c r="SLF335" s="50" t="s">
        <v>611</v>
      </c>
      <c r="SLG335" s="50" t="s">
        <v>611</v>
      </c>
      <c r="SLH335" s="50" t="s">
        <v>611</v>
      </c>
      <c r="SLI335" s="50" t="s">
        <v>611</v>
      </c>
      <c r="SLJ335" s="50" t="s">
        <v>611</v>
      </c>
      <c r="SLK335" s="50" t="s">
        <v>611</v>
      </c>
      <c r="SLL335" s="50" t="s">
        <v>611</v>
      </c>
      <c r="SLM335" s="50" t="s">
        <v>611</v>
      </c>
      <c r="SLN335" s="50" t="s">
        <v>611</v>
      </c>
      <c r="SLO335" s="50" t="s">
        <v>611</v>
      </c>
      <c r="SLP335" s="50" t="s">
        <v>611</v>
      </c>
      <c r="SLQ335" s="50" t="s">
        <v>611</v>
      </c>
      <c r="SLR335" s="50" t="s">
        <v>611</v>
      </c>
      <c r="SLS335" s="50" t="s">
        <v>611</v>
      </c>
      <c r="SLT335" s="50" t="s">
        <v>611</v>
      </c>
      <c r="SLU335" s="50" t="s">
        <v>611</v>
      </c>
      <c r="SLV335" s="50" t="s">
        <v>611</v>
      </c>
      <c r="SLW335" s="50" t="s">
        <v>611</v>
      </c>
      <c r="SLX335" s="50" t="s">
        <v>611</v>
      </c>
      <c r="SLY335" s="50" t="s">
        <v>611</v>
      </c>
      <c r="SLZ335" s="50" t="s">
        <v>611</v>
      </c>
      <c r="SMA335" s="50" t="s">
        <v>611</v>
      </c>
      <c r="SMB335" s="50" t="s">
        <v>611</v>
      </c>
      <c r="SMC335" s="50" t="s">
        <v>611</v>
      </c>
      <c r="SMD335" s="50" t="s">
        <v>611</v>
      </c>
      <c r="SME335" s="50" t="s">
        <v>611</v>
      </c>
      <c r="SMF335" s="50" t="s">
        <v>611</v>
      </c>
      <c r="SMG335" s="50" t="s">
        <v>611</v>
      </c>
      <c r="SMH335" s="50" t="s">
        <v>611</v>
      </c>
      <c r="SMI335" s="50" t="s">
        <v>611</v>
      </c>
      <c r="SMJ335" s="50" t="s">
        <v>611</v>
      </c>
      <c r="SMK335" s="50" t="s">
        <v>611</v>
      </c>
      <c r="SML335" s="50" t="s">
        <v>611</v>
      </c>
      <c r="SMM335" s="50" t="s">
        <v>611</v>
      </c>
      <c r="SMN335" s="50" t="s">
        <v>611</v>
      </c>
      <c r="SMO335" s="50" t="s">
        <v>611</v>
      </c>
      <c r="SMP335" s="50" t="s">
        <v>611</v>
      </c>
      <c r="SMQ335" s="50" t="s">
        <v>611</v>
      </c>
      <c r="SMR335" s="50" t="s">
        <v>611</v>
      </c>
      <c r="SMS335" s="50" t="s">
        <v>611</v>
      </c>
      <c r="SMT335" s="50" t="s">
        <v>611</v>
      </c>
      <c r="SMU335" s="50" t="s">
        <v>611</v>
      </c>
      <c r="SMV335" s="50" t="s">
        <v>611</v>
      </c>
      <c r="SMW335" s="50" t="s">
        <v>611</v>
      </c>
      <c r="SMX335" s="50" t="s">
        <v>611</v>
      </c>
      <c r="SMY335" s="50" t="s">
        <v>611</v>
      </c>
      <c r="SMZ335" s="50" t="s">
        <v>611</v>
      </c>
      <c r="SNA335" s="50" t="s">
        <v>611</v>
      </c>
      <c r="SNB335" s="50" t="s">
        <v>611</v>
      </c>
      <c r="SNC335" s="50" t="s">
        <v>611</v>
      </c>
      <c r="SND335" s="50" t="s">
        <v>611</v>
      </c>
      <c r="SNE335" s="50" t="s">
        <v>611</v>
      </c>
      <c r="SNF335" s="50" t="s">
        <v>611</v>
      </c>
      <c r="SNG335" s="50" t="s">
        <v>611</v>
      </c>
      <c r="SNH335" s="50" t="s">
        <v>611</v>
      </c>
      <c r="SNI335" s="50" t="s">
        <v>611</v>
      </c>
      <c r="SNJ335" s="50" t="s">
        <v>611</v>
      </c>
      <c r="SNK335" s="50" t="s">
        <v>611</v>
      </c>
      <c r="SNL335" s="50" t="s">
        <v>611</v>
      </c>
      <c r="SNM335" s="50" t="s">
        <v>611</v>
      </c>
      <c r="SNN335" s="50" t="s">
        <v>611</v>
      </c>
      <c r="SNO335" s="50" t="s">
        <v>611</v>
      </c>
      <c r="SNP335" s="50" t="s">
        <v>611</v>
      </c>
      <c r="SNQ335" s="50" t="s">
        <v>611</v>
      </c>
      <c r="SNR335" s="50" t="s">
        <v>611</v>
      </c>
      <c r="SNS335" s="50" t="s">
        <v>611</v>
      </c>
      <c r="SNT335" s="50" t="s">
        <v>611</v>
      </c>
      <c r="SNU335" s="50" t="s">
        <v>611</v>
      </c>
      <c r="SNV335" s="50" t="s">
        <v>611</v>
      </c>
      <c r="SNW335" s="50" t="s">
        <v>611</v>
      </c>
      <c r="SNX335" s="50" t="s">
        <v>611</v>
      </c>
      <c r="SNY335" s="50" t="s">
        <v>611</v>
      </c>
      <c r="SNZ335" s="50" t="s">
        <v>611</v>
      </c>
      <c r="SOA335" s="50" t="s">
        <v>611</v>
      </c>
      <c r="SOB335" s="50" t="s">
        <v>611</v>
      </c>
      <c r="SOC335" s="50" t="s">
        <v>611</v>
      </c>
      <c r="SOD335" s="50" t="s">
        <v>611</v>
      </c>
      <c r="SOE335" s="50" t="s">
        <v>611</v>
      </c>
      <c r="SOF335" s="50" t="s">
        <v>611</v>
      </c>
      <c r="SOG335" s="50" t="s">
        <v>611</v>
      </c>
      <c r="SOH335" s="50" t="s">
        <v>611</v>
      </c>
      <c r="SOI335" s="50" t="s">
        <v>611</v>
      </c>
      <c r="SOJ335" s="50" t="s">
        <v>611</v>
      </c>
      <c r="SOK335" s="50" t="s">
        <v>611</v>
      </c>
      <c r="SOL335" s="50" t="s">
        <v>611</v>
      </c>
      <c r="SOM335" s="50" t="s">
        <v>611</v>
      </c>
      <c r="SON335" s="50" t="s">
        <v>611</v>
      </c>
      <c r="SOO335" s="50" t="s">
        <v>611</v>
      </c>
      <c r="SOP335" s="50" t="s">
        <v>611</v>
      </c>
      <c r="SOQ335" s="50" t="s">
        <v>611</v>
      </c>
      <c r="SOR335" s="50" t="s">
        <v>611</v>
      </c>
      <c r="SOS335" s="50" t="s">
        <v>611</v>
      </c>
      <c r="SOT335" s="50" t="s">
        <v>611</v>
      </c>
      <c r="SOU335" s="50" t="s">
        <v>611</v>
      </c>
      <c r="SOV335" s="50" t="s">
        <v>611</v>
      </c>
      <c r="SOW335" s="50" t="s">
        <v>611</v>
      </c>
      <c r="SOX335" s="50" t="s">
        <v>611</v>
      </c>
      <c r="SOY335" s="50" t="s">
        <v>611</v>
      </c>
      <c r="SOZ335" s="50" t="s">
        <v>611</v>
      </c>
      <c r="SPA335" s="50" t="s">
        <v>611</v>
      </c>
      <c r="SPB335" s="50" t="s">
        <v>611</v>
      </c>
      <c r="SPC335" s="50" t="s">
        <v>611</v>
      </c>
      <c r="SPD335" s="50" t="s">
        <v>611</v>
      </c>
      <c r="SPE335" s="50" t="s">
        <v>611</v>
      </c>
      <c r="SPF335" s="50" t="s">
        <v>611</v>
      </c>
      <c r="SPG335" s="50" t="s">
        <v>611</v>
      </c>
      <c r="SPH335" s="50" t="s">
        <v>611</v>
      </c>
      <c r="SPI335" s="50" t="s">
        <v>611</v>
      </c>
      <c r="SPJ335" s="50" t="s">
        <v>611</v>
      </c>
      <c r="SPK335" s="50" t="s">
        <v>611</v>
      </c>
      <c r="SPL335" s="50" t="s">
        <v>611</v>
      </c>
      <c r="SPM335" s="50" t="s">
        <v>611</v>
      </c>
      <c r="SPN335" s="50" t="s">
        <v>611</v>
      </c>
      <c r="SPO335" s="50" t="s">
        <v>611</v>
      </c>
      <c r="SPP335" s="50" t="s">
        <v>611</v>
      </c>
      <c r="SPQ335" s="50" t="s">
        <v>611</v>
      </c>
      <c r="SPR335" s="50" t="s">
        <v>611</v>
      </c>
      <c r="SPS335" s="50" t="s">
        <v>611</v>
      </c>
      <c r="SPT335" s="50" t="s">
        <v>611</v>
      </c>
      <c r="SPU335" s="50" t="s">
        <v>611</v>
      </c>
      <c r="SPV335" s="50" t="s">
        <v>611</v>
      </c>
      <c r="SPW335" s="50" t="s">
        <v>611</v>
      </c>
      <c r="SPX335" s="50" t="s">
        <v>611</v>
      </c>
      <c r="SPY335" s="50" t="s">
        <v>611</v>
      </c>
      <c r="SPZ335" s="50" t="s">
        <v>611</v>
      </c>
      <c r="SQA335" s="50" t="s">
        <v>611</v>
      </c>
      <c r="SQB335" s="50" t="s">
        <v>611</v>
      </c>
      <c r="SQC335" s="50" t="s">
        <v>611</v>
      </c>
      <c r="SQD335" s="50" t="s">
        <v>611</v>
      </c>
      <c r="SQE335" s="50" t="s">
        <v>611</v>
      </c>
      <c r="SQF335" s="50" t="s">
        <v>611</v>
      </c>
      <c r="SQG335" s="50" t="s">
        <v>611</v>
      </c>
      <c r="SQH335" s="50" t="s">
        <v>611</v>
      </c>
      <c r="SQI335" s="50" t="s">
        <v>611</v>
      </c>
      <c r="SQJ335" s="50" t="s">
        <v>611</v>
      </c>
      <c r="SQK335" s="50" t="s">
        <v>611</v>
      </c>
      <c r="SQL335" s="50" t="s">
        <v>611</v>
      </c>
      <c r="SQM335" s="50" t="s">
        <v>611</v>
      </c>
      <c r="SQN335" s="50" t="s">
        <v>611</v>
      </c>
      <c r="SQO335" s="50" t="s">
        <v>611</v>
      </c>
      <c r="SQP335" s="50" t="s">
        <v>611</v>
      </c>
      <c r="SQQ335" s="50" t="s">
        <v>611</v>
      </c>
      <c r="SQR335" s="50" t="s">
        <v>611</v>
      </c>
      <c r="SQS335" s="50" t="s">
        <v>611</v>
      </c>
      <c r="SQT335" s="50" t="s">
        <v>611</v>
      </c>
      <c r="SQU335" s="50" t="s">
        <v>611</v>
      </c>
      <c r="SQV335" s="50" t="s">
        <v>611</v>
      </c>
      <c r="SQW335" s="50" t="s">
        <v>611</v>
      </c>
      <c r="SQX335" s="50" t="s">
        <v>611</v>
      </c>
      <c r="SQY335" s="50" t="s">
        <v>611</v>
      </c>
      <c r="SQZ335" s="50" t="s">
        <v>611</v>
      </c>
      <c r="SRA335" s="50" t="s">
        <v>611</v>
      </c>
      <c r="SRB335" s="50" t="s">
        <v>611</v>
      </c>
      <c r="SRC335" s="50" t="s">
        <v>611</v>
      </c>
      <c r="SRD335" s="50" t="s">
        <v>611</v>
      </c>
      <c r="SRE335" s="50" t="s">
        <v>611</v>
      </c>
      <c r="SRF335" s="50" t="s">
        <v>611</v>
      </c>
      <c r="SRG335" s="50" t="s">
        <v>611</v>
      </c>
      <c r="SRH335" s="50" t="s">
        <v>611</v>
      </c>
      <c r="SRI335" s="50" t="s">
        <v>611</v>
      </c>
      <c r="SRJ335" s="50" t="s">
        <v>611</v>
      </c>
      <c r="SRK335" s="50" t="s">
        <v>611</v>
      </c>
      <c r="SRL335" s="50" t="s">
        <v>611</v>
      </c>
      <c r="SRM335" s="50" t="s">
        <v>611</v>
      </c>
      <c r="SRN335" s="50" t="s">
        <v>611</v>
      </c>
      <c r="SRO335" s="50" t="s">
        <v>611</v>
      </c>
      <c r="SRP335" s="50" t="s">
        <v>611</v>
      </c>
      <c r="SRQ335" s="50" t="s">
        <v>611</v>
      </c>
      <c r="SRR335" s="50" t="s">
        <v>611</v>
      </c>
      <c r="SRS335" s="50" t="s">
        <v>611</v>
      </c>
      <c r="SRT335" s="50" t="s">
        <v>611</v>
      </c>
      <c r="SRU335" s="50" t="s">
        <v>611</v>
      </c>
      <c r="SRV335" s="50" t="s">
        <v>611</v>
      </c>
      <c r="SRW335" s="50" t="s">
        <v>611</v>
      </c>
      <c r="SRX335" s="50" t="s">
        <v>611</v>
      </c>
      <c r="SRY335" s="50" t="s">
        <v>611</v>
      </c>
      <c r="SRZ335" s="50" t="s">
        <v>611</v>
      </c>
      <c r="SSA335" s="50" t="s">
        <v>611</v>
      </c>
      <c r="SSB335" s="50" t="s">
        <v>611</v>
      </c>
      <c r="SSC335" s="50" t="s">
        <v>611</v>
      </c>
      <c r="SSD335" s="50" t="s">
        <v>611</v>
      </c>
      <c r="SSE335" s="50" t="s">
        <v>611</v>
      </c>
      <c r="SSF335" s="50" t="s">
        <v>611</v>
      </c>
      <c r="SSG335" s="50" t="s">
        <v>611</v>
      </c>
      <c r="SSH335" s="50" t="s">
        <v>611</v>
      </c>
      <c r="SSI335" s="50" t="s">
        <v>611</v>
      </c>
      <c r="SSJ335" s="50" t="s">
        <v>611</v>
      </c>
      <c r="SSK335" s="50" t="s">
        <v>611</v>
      </c>
      <c r="SSL335" s="50" t="s">
        <v>611</v>
      </c>
      <c r="SSM335" s="50" t="s">
        <v>611</v>
      </c>
      <c r="SSN335" s="50" t="s">
        <v>611</v>
      </c>
      <c r="SSO335" s="50" t="s">
        <v>611</v>
      </c>
      <c r="SSP335" s="50" t="s">
        <v>611</v>
      </c>
      <c r="SSQ335" s="50" t="s">
        <v>611</v>
      </c>
      <c r="SSR335" s="50" t="s">
        <v>611</v>
      </c>
      <c r="SSS335" s="50" t="s">
        <v>611</v>
      </c>
      <c r="SST335" s="50" t="s">
        <v>611</v>
      </c>
      <c r="SSU335" s="50" t="s">
        <v>611</v>
      </c>
      <c r="SSV335" s="50" t="s">
        <v>611</v>
      </c>
      <c r="SSW335" s="50" t="s">
        <v>611</v>
      </c>
      <c r="SSX335" s="50" t="s">
        <v>611</v>
      </c>
      <c r="SSY335" s="50" t="s">
        <v>611</v>
      </c>
      <c r="SSZ335" s="50" t="s">
        <v>611</v>
      </c>
      <c r="STA335" s="50" t="s">
        <v>611</v>
      </c>
      <c r="STB335" s="50" t="s">
        <v>611</v>
      </c>
      <c r="STC335" s="50" t="s">
        <v>611</v>
      </c>
      <c r="STD335" s="50" t="s">
        <v>611</v>
      </c>
      <c r="STE335" s="50" t="s">
        <v>611</v>
      </c>
      <c r="STF335" s="50" t="s">
        <v>611</v>
      </c>
      <c r="STG335" s="50" t="s">
        <v>611</v>
      </c>
      <c r="STH335" s="50" t="s">
        <v>611</v>
      </c>
      <c r="STI335" s="50" t="s">
        <v>611</v>
      </c>
      <c r="STJ335" s="50" t="s">
        <v>611</v>
      </c>
      <c r="STK335" s="50" t="s">
        <v>611</v>
      </c>
      <c r="STL335" s="50" t="s">
        <v>611</v>
      </c>
      <c r="STM335" s="50" t="s">
        <v>611</v>
      </c>
      <c r="STN335" s="50" t="s">
        <v>611</v>
      </c>
      <c r="STO335" s="50" t="s">
        <v>611</v>
      </c>
      <c r="STP335" s="50" t="s">
        <v>611</v>
      </c>
      <c r="STQ335" s="50" t="s">
        <v>611</v>
      </c>
      <c r="STR335" s="50" t="s">
        <v>611</v>
      </c>
      <c r="STS335" s="50" t="s">
        <v>611</v>
      </c>
      <c r="STT335" s="50" t="s">
        <v>611</v>
      </c>
      <c r="STU335" s="50" t="s">
        <v>611</v>
      </c>
      <c r="STV335" s="50" t="s">
        <v>611</v>
      </c>
      <c r="STW335" s="50" t="s">
        <v>611</v>
      </c>
      <c r="STX335" s="50" t="s">
        <v>611</v>
      </c>
      <c r="STY335" s="50" t="s">
        <v>611</v>
      </c>
      <c r="STZ335" s="50" t="s">
        <v>611</v>
      </c>
      <c r="SUA335" s="50" t="s">
        <v>611</v>
      </c>
      <c r="SUB335" s="50" t="s">
        <v>611</v>
      </c>
      <c r="SUC335" s="50" t="s">
        <v>611</v>
      </c>
      <c r="SUD335" s="50" t="s">
        <v>611</v>
      </c>
      <c r="SUE335" s="50" t="s">
        <v>611</v>
      </c>
      <c r="SUF335" s="50" t="s">
        <v>611</v>
      </c>
      <c r="SUG335" s="50" t="s">
        <v>611</v>
      </c>
      <c r="SUH335" s="50" t="s">
        <v>611</v>
      </c>
      <c r="SUI335" s="50" t="s">
        <v>611</v>
      </c>
      <c r="SUJ335" s="50" t="s">
        <v>611</v>
      </c>
      <c r="SUK335" s="50" t="s">
        <v>611</v>
      </c>
      <c r="SUL335" s="50" t="s">
        <v>611</v>
      </c>
      <c r="SUM335" s="50" t="s">
        <v>611</v>
      </c>
      <c r="SUN335" s="50" t="s">
        <v>611</v>
      </c>
      <c r="SUO335" s="50" t="s">
        <v>611</v>
      </c>
      <c r="SUP335" s="50" t="s">
        <v>611</v>
      </c>
      <c r="SUQ335" s="50" t="s">
        <v>611</v>
      </c>
      <c r="SUR335" s="50" t="s">
        <v>611</v>
      </c>
      <c r="SUS335" s="50" t="s">
        <v>611</v>
      </c>
      <c r="SUT335" s="50" t="s">
        <v>611</v>
      </c>
      <c r="SUU335" s="50" t="s">
        <v>611</v>
      </c>
      <c r="SUV335" s="50" t="s">
        <v>611</v>
      </c>
      <c r="SUW335" s="50" t="s">
        <v>611</v>
      </c>
      <c r="SUX335" s="50" t="s">
        <v>611</v>
      </c>
      <c r="SUY335" s="50" t="s">
        <v>611</v>
      </c>
      <c r="SUZ335" s="50" t="s">
        <v>611</v>
      </c>
      <c r="SVA335" s="50" t="s">
        <v>611</v>
      </c>
      <c r="SVB335" s="50" t="s">
        <v>611</v>
      </c>
      <c r="SVC335" s="50" t="s">
        <v>611</v>
      </c>
      <c r="SVD335" s="50" t="s">
        <v>611</v>
      </c>
      <c r="SVE335" s="50" t="s">
        <v>611</v>
      </c>
      <c r="SVF335" s="50" t="s">
        <v>611</v>
      </c>
      <c r="SVG335" s="50" t="s">
        <v>611</v>
      </c>
      <c r="SVH335" s="50" t="s">
        <v>611</v>
      </c>
      <c r="SVI335" s="50" t="s">
        <v>611</v>
      </c>
      <c r="SVJ335" s="50" t="s">
        <v>611</v>
      </c>
      <c r="SVK335" s="50" t="s">
        <v>611</v>
      </c>
      <c r="SVL335" s="50" t="s">
        <v>611</v>
      </c>
      <c r="SVM335" s="50" t="s">
        <v>611</v>
      </c>
      <c r="SVN335" s="50" t="s">
        <v>611</v>
      </c>
      <c r="SVO335" s="50" t="s">
        <v>611</v>
      </c>
      <c r="SVP335" s="50" t="s">
        <v>611</v>
      </c>
      <c r="SVQ335" s="50" t="s">
        <v>611</v>
      </c>
      <c r="SVR335" s="50" t="s">
        <v>611</v>
      </c>
      <c r="SVS335" s="50" t="s">
        <v>611</v>
      </c>
      <c r="SVT335" s="50" t="s">
        <v>611</v>
      </c>
      <c r="SVU335" s="50" t="s">
        <v>611</v>
      </c>
      <c r="SVV335" s="50" t="s">
        <v>611</v>
      </c>
      <c r="SVW335" s="50" t="s">
        <v>611</v>
      </c>
      <c r="SVX335" s="50" t="s">
        <v>611</v>
      </c>
      <c r="SVY335" s="50" t="s">
        <v>611</v>
      </c>
      <c r="SVZ335" s="50" t="s">
        <v>611</v>
      </c>
      <c r="SWA335" s="50" t="s">
        <v>611</v>
      </c>
      <c r="SWB335" s="50" t="s">
        <v>611</v>
      </c>
      <c r="SWC335" s="50" t="s">
        <v>611</v>
      </c>
      <c r="SWD335" s="50" t="s">
        <v>611</v>
      </c>
      <c r="SWE335" s="50" t="s">
        <v>611</v>
      </c>
      <c r="SWF335" s="50" t="s">
        <v>611</v>
      </c>
      <c r="SWG335" s="50" t="s">
        <v>611</v>
      </c>
      <c r="SWH335" s="50" t="s">
        <v>611</v>
      </c>
      <c r="SWI335" s="50" t="s">
        <v>611</v>
      </c>
      <c r="SWJ335" s="50" t="s">
        <v>611</v>
      </c>
      <c r="SWK335" s="50" t="s">
        <v>611</v>
      </c>
      <c r="SWL335" s="50" t="s">
        <v>611</v>
      </c>
      <c r="SWM335" s="50" t="s">
        <v>611</v>
      </c>
      <c r="SWN335" s="50" t="s">
        <v>611</v>
      </c>
      <c r="SWO335" s="50" t="s">
        <v>611</v>
      </c>
      <c r="SWP335" s="50" t="s">
        <v>611</v>
      </c>
      <c r="SWQ335" s="50" t="s">
        <v>611</v>
      </c>
      <c r="SWR335" s="50" t="s">
        <v>611</v>
      </c>
      <c r="SWS335" s="50" t="s">
        <v>611</v>
      </c>
      <c r="SWT335" s="50" t="s">
        <v>611</v>
      </c>
      <c r="SWU335" s="50" t="s">
        <v>611</v>
      </c>
      <c r="SWV335" s="50" t="s">
        <v>611</v>
      </c>
      <c r="SWW335" s="50" t="s">
        <v>611</v>
      </c>
      <c r="SWX335" s="50" t="s">
        <v>611</v>
      </c>
      <c r="SWY335" s="50" t="s">
        <v>611</v>
      </c>
      <c r="SWZ335" s="50" t="s">
        <v>611</v>
      </c>
      <c r="SXA335" s="50" t="s">
        <v>611</v>
      </c>
      <c r="SXB335" s="50" t="s">
        <v>611</v>
      </c>
      <c r="SXC335" s="50" t="s">
        <v>611</v>
      </c>
      <c r="SXD335" s="50" t="s">
        <v>611</v>
      </c>
      <c r="SXE335" s="50" t="s">
        <v>611</v>
      </c>
      <c r="SXF335" s="50" t="s">
        <v>611</v>
      </c>
      <c r="SXG335" s="50" t="s">
        <v>611</v>
      </c>
      <c r="SXH335" s="50" t="s">
        <v>611</v>
      </c>
      <c r="SXI335" s="50" t="s">
        <v>611</v>
      </c>
      <c r="SXJ335" s="50" t="s">
        <v>611</v>
      </c>
      <c r="SXK335" s="50" t="s">
        <v>611</v>
      </c>
      <c r="SXL335" s="50" t="s">
        <v>611</v>
      </c>
      <c r="SXM335" s="50" t="s">
        <v>611</v>
      </c>
      <c r="SXN335" s="50" t="s">
        <v>611</v>
      </c>
      <c r="SXO335" s="50" t="s">
        <v>611</v>
      </c>
      <c r="SXP335" s="50" t="s">
        <v>611</v>
      </c>
      <c r="SXQ335" s="50" t="s">
        <v>611</v>
      </c>
      <c r="SXR335" s="50" t="s">
        <v>611</v>
      </c>
      <c r="SXS335" s="50" t="s">
        <v>611</v>
      </c>
      <c r="SXT335" s="50" t="s">
        <v>611</v>
      </c>
      <c r="SXU335" s="50" t="s">
        <v>611</v>
      </c>
      <c r="SXV335" s="50" t="s">
        <v>611</v>
      </c>
      <c r="SXW335" s="50" t="s">
        <v>611</v>
      </c>
      <c r="SXX335" s="50" t="s">
        <v>611</v>
      </c>
      <c r="SXY335" s="50" t="s">
        <v>611</v>
      </c>
      <c r="SXZ335" s="50" t="s">
        <v>611</v>
      </c>
      <c r="SYA335" s="50" t="s">
        <v>611</v>
      </c>
      <c r="SYB335" s="50" t="s">
        <v>611</v>
      </c>
      <c r="SYC335" s="50" t="s">
        <v>611</v>
      </c>
      <c r="SYD335" s="50" t="s">
        <v>611</v>
      </c>
      <c r="SYE335" s="50" t="s">
        <v>611</v>
      </c>
      <c r="SYF335" s="50" t="s">
        <v>611</v>
      </c>
      <c r="SYG335" s="50" t="s">
        <v>611</v>
      </c>
      <c r="SYH335" s="50" t="s">
        <v>611</v>
      </c>
      <c r="SYI335" s="50" t="s">
        <v>611</v>
      </c>
      <c r="SYJ335" s="50" t="s">
        <v>611</v>
      </c>
      <c r="SYK335" s="50" t="s">
        <v>611</v>
      </c>
      <c r="SYL335" s="50" t="s">
        <v>611</v>
      </c>
      <c r="SYM335" s="50" t="s">
        <v>611</v>
      </c>
      <c r="SYN335" s="50" t="s">
        <v>611</v>
      </c>
      <c r="SYO335" s="50" t="s">
        <v>611</v>
      </c>
      <c r="SYP335" s="50" t="s">
        <v>611</v>
      </c>
      <c r="SYQ335" s="50" t="s">
        <v>611</v>
      </c>
      <c r="SYR335" s="50" t="s">
        <v>611</v>
      </c>
      <c r="SYS335" s="50" t="s">
        <v>611</v>
      </c>
      <c r="SYT335" s="50" t="s">
        <v>611</v>
      </c>
      <c r="SYU335" s="50" t="s">
        <v>611</v>
      </c>
      <c r="SYV335" s="50" t="s">
        <v>611</v>
      </c>
      <c r="SYW335" s="50" t="s">
        <v>611</v>
      </c>
      <c r="SYX335" s="50" t="s">
        <v>611</v>
      </c>
      <c r="SYY335" s="50" t="s">
        <v>611</v>
      </c>
      <c r="SYZ335" s="50" t="s">
        <v>611</v>
      </c>
      <c r="SZA335" s="50" t="s">
        <v>611</v>
      </c>
      <c r="SZB335" s="50" t="s">
        <v>611</v>
      </c>
      <c r="SZC335" s="50" t="s">
        <v>611</v>
      </c>
      <c r="SZD335" s="50" t="s">
        <v>611</v>
      </c>
      <c r="SZE335" s="50" t="s">
        <v>611</v>
      </c>
      <c r="SZF335" s="50" t="s">
        <v>611</v>
      </c>
      <c r="SZG335" s="50" t="s">
        <v>611</v>
      </c>
      <c r="SZH335" s="50" t="s">
        <v>611</v>
      </c>
      <c r="SZI335" s="50" t="s">
        <v>611</v>
      </c>
      <c r="SZJ335" s="50" t="s">
        <v>611</v>
      </c>
      <c r="SZK335" s="50" t="s">
        <v>611</v>
      </c>
      <c r="SZL335" s="50" t="s">
        <v>611</v>
      </c>
      <c r="SZM335" s="50" t="s">
        <v>611</v>
      </c>
      <c r="SZN335" s="50" t="s">
        <v>611</v>
      </c>
      <c r="SZO335" s="50" t="s">
        <v>611</v>
      </c>
      <c r="SZP335" s="50" t="s">
        <v>611</v>
      </c>
      <c r="SZQ335" s="50" t="s">
        <v>611</v>
      </c>
      <c r="SZR335" s="50" t="s">
        <v>611</v>
      </c>
      <c r="SZS335" s="50" t="s">
        <v>611</v>
      </c>
      <c r="SZT335" s="50" t="s">
        <v>611</v>
      </c>
      <c r="SZU335" s="50" t="s">
        <v>611</v>
      </c>
      <c r="SZV335" s="50" t="s">
        <v>611</v>
      </c>
      <c r="SZW335" s="50" t="s">
        <v>611</v>
      </c>
      <c r="SZX335" s="50" t="s">
        <v>611</v>
      </c>
      <c r="SZY335" s="50" t="s">
        <v>611</v>
      </c>
      <c r="SZZ335" s="50" t="s">
        <v>611</v>
      </c>
      <c r="TAA335" s="50" t="s">
        <v>611</v>
      </c>
      <c r="TAB335" s="50" t="s">
        <v>611</v>
      </c>
      <c r="TAC335" s="50" t="s">
        <v>611</v>
      </c>
      <c r="TAD335" s="50" t="s">
        <v>611</v>
      </c>
      <c r="TAE335" s="50" t="s">
        <v>611</v>
      </c>
      <c r="TAF335" s="50" t="s">
        <v>611</v>
      </c>
      <c r="TAG335" s="50" t="s">
        <v>611</v>
      </c>
      <c r="TAH335" s="50" t="s">
        <v>611</v>
      </c>
      <c r="TAI335" s="50" t="s">
        <v>611</v>
      </c>
      <c r="TAJ335" s="50" t="s">
        <v>611</v>
      </c>
      <c r="TAK335" s="50" t="s">
        <v>611</v>
      </c>
      <c r="TAL335" s="50" t="s">
        <v>611</v>
      </c>
      <c r="TAM335" s="50" t="s">
        <v>611</v>
      </c>
      <c r="TAN335" s="50" t="s">
        <v>611</v>
      </c>
      <c r="TAO335" s="50" t="s">
        <v>611</v>
      </c>
      <c r="TAP335" s="50" t="s">
        <v>611</v>
      </c>
      <c r="TAQ335" s="50" t="s">
        <v>611</v>
      </c>
      <c r="TAR335" s="50" t="s">
        <v>611</v>
      </c>
      <c r="TAS335" s="50" t="s">
        <v>611</v>
      </c>
      <c r="TAT335" s="50" t="s">
        <v>611</v>
      </c>
      <c r="TAU335" s="50" t="s">
        <v>611</v>
      </c>
      <c r="TAV335" s="50" t="s">
        <v>611</v>
      </c>
      <c r="TAW335" s="50" t="s">
        <v>611</v>
      </c>
      <c r="TAX335" s="50" t="s">
        <v>611</v>
      </c>
      <c r="TAY335" s="50" t="s">
        <v>611</v>
      </c>
      <c r="TAZ335" s="50" t="s">
        <v>611</v>
      </c>
      <c r="TBA335" s="50" t="s">
        <v>611</v>
      </c>
      <c r="TBB335" s="50" t="s">
        <v>611</v>
      </c>
      <c r="TBC335" s="50" t="s">
        <v>611</v>
      </c>
      <c r="TBD335" s="50" t="s">
        <v>611</v>
      </c>
      <c r="TBE335" s="50" t="s">
        <v>611</v>
      </c>
      <c r="TBF335" s="50" t="s">
        <v>611</v>
      </c>
      <c r="TBG335" s="50" t="s">
        <v>611</v>
      </c>
      <c r="TBH335" s="50" t="s">
        <v>611</v>
      </c>
      <c r="TBI335" s="50" t="s">
        <v>611</v>
      </c>
      <c r="TBJ335" s="50" t="s">
        <v>611</v>
      </c>
      <c r="TBK335" s="50" t="s">
        <v>611</v>
      </c>
      <c r="TBL335" s="50" t="s">
        <v>611</v>
      </c>
      <c r="TBM335" s="50" t="s">
        <v>611</v>
      </c>
      <c r="TBN335" s="50" t="s">
        <v>611</v>
      </c>
      <c r="TBO335" s="50" t="s">
        <v>611</v>
      </c>
      <c r="TBP335" s="50" t="s">
        <v>611</v>
      </c>
      <c r="TBQ335" s="50" t="s">
        <v>611</v>
      </c>
      <c r="TBR335" s="50" t="s">
        <v>611</v>
      </c>
      <c r="TBS335" s="50" t="s">
        <v>611</v>
      </c>
      <c r="TBT335" s="50" t="s">
        <v>611</v>
      </c>
      <c r="TBU335" s="50" t="s">
        <v>611</v>
      </c>
      <c r="TBV335" s="50" t="s">
        <v>611</v>
      </c>
      <c r="TBW335" s="50" t="s">
        <v>611</v>
      </c>
      <c r="TBX335" s="50" t="s">
        <v>611</v>
      </c>
      <c r="TBY335" s="50" t="s">
        <v>611</v>
      </c>
      <c r="TBZ335" s="50" t="s">
        <v>611</v>
      </c>
      <c r="TCA335" s="50" t="s">
        <v>611</v>
      </c>
      <c r="TCB335" s="50" t="s">
        <v>611</v>
      </c>
      <c r="TCC335" s="50" t="s">
        <v>611</v>
      </c>
      <c r="TCD335" s="50" t="s">
        <v>611</v>
      </c>
      <c r="TCE335" s="50" t="s">
        <v>611</v>
      </c>
      <c r="TCF335" s="50" t="s">
        <v>611</v>
      </c>
      <c r="TCG335" s="50" t="s">
        <v>611</v>
      </c>
      <c r="TCH335" s="50" t="s">
        <v>611</v>
      </c>
      <c r="TCI335" s="50" t="s">
        <v>611</v>
      </c>
      <c r="TCJ335" s="50" t="s">
        <v>611</v>
      </c>
      <c r="TCK335" s="50" t="s">
        <v>611</v>
      </c>
      <c r="TCL335" s="50" t="s">
        <v>611</v>
      </c>
      <c r="TCM335" s="50" t="s">
        <v>611</v>
      </c>
      <c r="TCN335" s="50" t="s">
        <v>611</v>
      </c>
      <c r="TCO335" s="50" t="s">
        <v>611</v>
      </c>
      <c r="TCP335" s="50" t="s">
        <v>611</v>
      </c>
      <c r="TCQ335" s="50" t="s">
        <v>611</v>
      </c>
      <c r="TCR335" s="50" t="s">
        <v>611</v>
      </c>
      <c r="TCS335" s="50" t="s">
        <v>611</v>
      </c>
      <c r="TCT335" s="50" t="s">
        <v>611</v>
      </c>
      <c r="TCU335" s="50" t="s">
        <v>611</v>
      </c>
      <c r="TCV335" s="50" t="s">
        <v>611</v>
      </c>
      <c r="TCW335" s="50" t="s">
        <v>611</v>
      </c>
      <c r="TCX335" s="50" t="s">
        <v>611</v>
      </c>
      <c r="TCY335" s="50" t="s">
        <v>611</v>
      </c>
      <c r="TCZ335" s="50" t="s">
        <v>611</v>
      </c>
      <c r="TDA335" s="50" t="s">
        <v>611</v>
      </c>
      <c r="TDB335" s="50" t="s">
        <v>611</v>
      </c>
      <c r="TDC335" s="50" t="s">
        <v>611</v>
      </c>
      <c r="TDD335" s="50" t="s">
        <v>611</v>
      </c>
      <c r="TDE335" s="50" t="s">
        <v>611</v>
      </c>
      <c r="TDF335" s="50" t="s">
        <v>611</v>
      </c>
      <c r="TDG335" s="50" t="s">
        <v>611</v>
      </c>
      <c r="TDH335" s="50" t="s">
        <v>611</v>
      </c>
      <c r="TDI335" s="50" t="s">
        <v>611</v>
      </c>
      <c r="TDJ335" s="50" t="s">
        <v>611</v>
      </c>
      <c r="TDK335" s="50" t="s">
        <v>611</v>
      </c>
      <c r="TDL335" s="50" t="s">
        <v>611</v>
      </c>
      <c r="TDM335" s="50" t="s">
        <v>611</v>
      </c>
      <c r="TDN335" s="50" t="s">
        <v>611</v>
      </c>
      <c r="TDO335" s="50" t="s">
        <v>611</v>
      </c>
      <c r="TDP335" s="50" t="s">
        <v>611</v>
      </c>
      <c r="TDQ335" s="50" t="s">
        <v>611</v>
      </c>
      <c r="TDR335" s="50" t="s">
        <v>611</v>
      </c>
      <c r="TDS335" s="50" t="s">
        <v>611</v>
      </c>
      <c r="TDT335" s="50" t="s">
        <v>611</v>
      </c>
      <c r="TDU335" s="50" t="s">
        <v>611</v>
      </c>
      <c r="TDV335" s="50" t="s">
        <v>611</v>
      </c>
      <c r="TDW335" s="50" t="s">
        <v>611</v>
      </c>
      <c r="TDX335" s="50" t="s">
        <v>611</v>
      </c>
      <c r="TDY335" s="50" t="s">
        <v>611</v>
      </c>
      <c r="TDZ335" s="50" t="s">
        <v>611</v>
      </c>
      <c r="TEA335" s="50" t="s">
        <v>611</v>
      </c>
      <c r="TEB335" s="50" t="s">
        <v>611</v>
      </c>
      <c r="TEC335" s="50" t="s">
        <v>611</v>
      </c>
      <c r="TED335" s="50" t="s">
        <v>611</v>
      </c>
      <c r="TEE335" s="50" t="s">
        <v>611</v>
      </c>
      <c r="TEF335" s="50" t="s">
        <v>611</v>
      </c>
      <c r="TEG335" s="50" t="s">
        <v>611</v>
      </c>
      <c r="TEH335" s="50" t="s">
        <v>611</v>
      </c>
      <c r="TEI335" s="50" t="s">
        <v>611</v>
      </c>
      <c r="TEJ335" s="50" t="s">
        <v>611</v>
      </c>
      <c r="TEK335" s="50" t="s">
        <v>611</v>
      </c>
      <c r="TEL335" s="50" t="s">
        <v>611</v>
      </c>
      <c r="TEM335" s="50" t="s">
        <v>611</v>
      </c>
      <c r="TEN335" s="50" t="s">
        <v>611</v>
      </c>
      <c r="TEO335" s="50" t="s">
        <v>611</v>
      </c>
      <c r="TEP335" s="50" t="s">
        <v>611</v>
      </c>
      <c r="TEQ335" s="50" t="s">
        <v>611</v>
      </c>
      <c r="TER335" s="50" t="s">
        <v>611</v>
      </c>
      <c r="TES335" s="50" t="s">
        <v>611</v>
      </c>
      <c r="TET335" s="50" t="s">
        <v>611</v>
      </c>
      <c r="TEU335" s="50" t="s">
        <v>611</v>
      </c>
      <c r="TEV335" s="50" t="s">
        <v>611</v>
      </c>
      <c r="TEW335" s="50" t="s">
        <v>611</v>
      </c>
      <c r="TEX335" s="50" t="s">
        <v>611</v>
      </c>
      <c r="TEY335" s="50" t="s">
        <v>611</v>
      </c>
      <c r="TEZ335" s="50" t="s">
        <v>611</v>
      </c>
      <c r="TFA335" s="50" t="s">
        <v>611</v>
      </c>
      <c r="TFB335" s="50" t="s">
        <v>611</v>
      </c>
      <c r="TFC335" s="50" t="s">
        <v>611</v>
      </c>
      <c r="TFD335" s="50" t="s">
        <v>611</v>
      </c>
      <c r="TFE335" s="50" t="s">
        <v>611</v>
      </c>
      <c r="TFF335" s="50" t="s">
        <v>611</v>
      </c>
      <c r="TFG335" s="50" t="s">
        <v>611</v>
      </c>
      <c r="TFH335" s="50" t="s">
        <v>611</v>
      </c>
      <c r="TFI335" s="50" t="s">
        <v>611</v>
      </c>
      <c r="TFJ335" s="50" t="s">
        <v>611</v>
      </c>
      <c r="TFK335" s="50" t="s">
        <v>611</v>
      </c>
      <c r="TFL335" s="50" t="s">
        <v>611</v>
      </c>
      <c r="TFM335" s="50" t="s">
        <v>611</v>
      </c>
      <c r="TFN335" s="50" t="s">
        <v>611</v>
      </c>
      <c r="TFO335" s="50" t="s">
        <v>611</v>
      </c>
      <c r="TFP335" s="50" t="s">
        <v>611</v>
      </c>
      <c r="TFQ335" s="50" t="s">
        <v>611</v>
      </c>
      <c r="TFR335" s="50" t="s">
        <v>611</v>
      </c>
      <c r="TFS335" s="50" t="s">
        <v>611</v>
      </c>
      <c r="TFT335" s="50" t="s">
        <v>611</v>
      </c>
      <c r="TFU335" s="50" t="s">
        <v>611</v>
      </c>
      <c r="TFV335" s="50" t="s">
        <v>611</v>
      </c>
      <c r="TFW335" s="50" t="s">
        <v>611</v>
      </c>
      <c r="TFX335" s="50" t="s">
        <v>611</v>
      </c>
      <c r="TFY335" s="50" t="s">
        <v>611</v>
      </c>
      <c r="TFZ335" s="50" t="s">
        <v>611</v>
      </c>
      <c r="TGA335" s="50" t="s">
        <v>611</v>
      </c>
      <c r="TGB335" s="50" t="s">
        <v>611</v>
      </c>
      <c r="TGC335" s="50" t="s">
        <v>611</v>
      </c>
      <c r="TGD335" s="50" t="s">
        <v>611</v>
      </c>
      <c r="TGE335" s="50" t="s">
        <v>611</v>
      </c>
      <c r="TGF335" s="50" t="s">
        <v>611</v>
      </c>
      <c r="TGG335" s="50" t="s">
        <v>611</v>
      </c>
      <c r="TGH335" s="50" t="s">
        <v>611</v>
      </c>
      <c r="TGI335" s="50" t="s">
        <v>611</v>
      </c>
      <c r="TGJ335" s="50" t="s">
        <v>611</v>
      </c>
      <c r="TGK335" s="50" t="s">
        <v>611</v>
      </c>
      <c r="TGL335" s="50" t="s">
        <v>611</v>
      </c>
      <c r="TGM335" s="50" t="s">
        <v>611</v>
      </c>
      <c r="TGN335" s="50" t="s">
        <v>611</v>
      </c>
      <c r="TGO335" s="50" t="s">
        <v>611</v>
      </c>
      <c r="TGP335" s="50" t="s">
        <v>611</v>
      </c>
      <c r="TGQ335" s="50" t="s">
        <v>611</v>
      </c>
      <c r="TGR335" s="50" t="s">
        <v>611</v>
      </c>
      <c r="TGS335" s="50" t="s">
        <v>611</v>
      </c>
      <c r="TGT335" s="50" t="s">
        <v>611</v>
      </c>
      <c r="TGU335" s="50" t="s">
        <v>611</v>
      </c>
      <c r="TGV335" s="50" t="s">
        <v>611</v>
      </c>
      <c r="TGW335" s="50" t="s">
        <v>611</v>
      </c>
      <c r="TGX335" s="50" t="s">
        <v>611</v>
      </c>
      <c r="TGY335" s="50" t="s">
        <v>611</v>
      </c>
      <c r="TGZ335" s="50" t="s">
        <v>611</v>
      </c>
      <c r="THA335" s="50" t="s">
        <v>611</v>
      </c>
      <c r="THB335" s="50" t="s">
        <v>611</v>
      </c>
      <c r="THC335" s="50" t="s">
        <v>611</v>
      </c>
      <c r="THD335" s="50" t="s">
        <v>611</v>
      </c>
      <c r="THE335" s="50" t="s">
        <v>611</v>
      </c>
      <c r="THF335" s="50" t="s">
        <v>611</v>
      </c>
      <c r="THG335" s="50" t="s">
        <v>611</v>
      </c>
      <c r="THH335" s="50" t="s">
        <v>611</v>
      </c>
      <c r="THI335" s="50" t="s">
        <v>611</v>
      </c>
      <c r="THJ335" s="50" t="s">
        <v>611</v>
      </c>
      <c r="THK335" s="50" t="s">
        <v>611</v>
      </c>
      <c r="THL335" s="50" t="s">
        <v>611</v>
      </c>
      <c r="THM335" s="50" t="s">
        <v>611</v>
      </c>
      <c r="THN335" s="50" t="s">
        <v>611</v>
      </c>
      <c r="THO335" s="50" t="s">
        <v>611</v>
      </c>
      <c r="THP335" s="50" t="s">
        <v>611</v>
      </c>
      <c r="THQ335" s="50" t="s">
        <v>611</v>
      </c>
      <c r="THR335" s="50" t="s">
        <v>611</v>
      </c>
      <c r="THS335" s="50" t="s">
        <v>611</v>
      </c>
      <c r="THT335" s="50" t="s">
        <v>611</v>
      </c>
      <c r="THU335" s="50" t="s">
        <v>611</v>
      </c>
      <c r="THV335" s="50" t="s">
        <v>611</v>
      </c>
      <c r="THW335" s="50" t="s">
        <v>611</v>
      </c>
      <c r="THX335" s="50" t="s">
        <v>611</v>
      </c>
      <c r="THY335" s="50" t="s">
        <v>611</v>
      </c>
      <c r="THZ335" s="50" t="s">
        <v>611</v>
      </c>
      <c r="TIA335" s="50" t="s">
        <v>611</v>
      </c>
      <c r="TIB335" s="50" t="s">
        <v>611</v>
      </c>
      <c r="TIC335" s="50" t="s">
        <v>611</v>
      </c>
      <c r="TID335" s="50" t="s">
        <v>611</v>
      </c>
      <c r="TIE335" s="50" t="s">
        <v>611</v>
      </c>
      <c r="TIF335" s="50" t="s">
        <v>611</v>
      </c>
      <c r="TIG335" s="50" t="s">
        <v>611</v>
      </c>
      <c r="TIH335" s="50" t="s">
        <v>611</v>
      </c>
      <c r="TII335" s="50" t="s">
        <v>611</v>
      </c>
      <c r="TIJ335" s="50" t="s">
        <v>611</v>
      </c>
      <c r="TIK335" s="50" t="s">
        <v>611</v>
      </c>
      <c r="TIL335" s="50" t="s">
        <v>611</v>
      </c>
      <c r="TIM335" s="50" t="s">
        <v>611</v>
      </c>
      <c r="TIN335" s="50" t="s">
        <v>611</v>
      </c>
      <c r="TIO335" s="50" t="s">
        <v>611</v>
      </c>
      <c r="TIP335" s="50" t="s">
        <v>611</v>
      </c>
      <c r="TIQ335" s="50" t="s">
        <v>611</v>
      </c>
      <c r="TIR335" s="50" t="s">
        <v>611</v>
      </c>
      <c r="TIS335" s="50" t="s">
        <v>611</v>
      </c>
      <c r="TIT335" s="50" t="s">
        <v>611</v>
      </c>
      <c r="TIU335" s="50" t="s">
        <v>611</v>
      </c>
      <c r="TIV335" s="50" t="s">
        <v>611</v>
      </c>
      <c r="TIW335" s="50" t="s">
        <v>611</v>
      </c>
      <c r="TIX335" s="50" t="s">
        <v>611</v>
      </c>
      <c r="TIY335" s="50" t="s">
        <v>611</v>
      </c>
      <c r="TIZ335" s="50" t="s">
        <v>611</v>
      </c>
      <c r="TJA335" s="50" t="s">
        <v>611</v>
      </c>
      <c r="TJB335" s="50" t="s">
        <v>611</v>
      </c>
      <c r="TJC335" s="50" t="s">
        <v>611</v>
      </c>
      <c r="TJD335" s="50" t="s">
        <v>611</v>
      </c>
      <c r="TJE335" s="50" t="s">
        <v>611</v>
      </c>
      <c r="TJF335" s="50" t="s">
        <v>611</v>
      </c>
      <c r="TJG335" s="50" t="s">
        <v>611</v>
      </c>
      <c r="TJH335" s="50" t="s">
        <v>611</v>
      </c>
      <c r="TJI335" s="50" t="s">
        <v>611</v>
      </c>
      <c r="TJJ335" s="50" t="s">
        <v>611</v>
      </c>
      <c r="TJK335" s="50" t="s">
        <v>611</v>
      </c>
      <c r="TJL335" s="50" t="s">
        <v>611</v>
      </c>
      <c r="TJM335" s="50" t="s">
        <v>611</v>
      </c>
      <c r="TJN335" s="50" t="s">
        <v>611</v>
      </c>
      <c r="TJO335" s="50" t="s">
        <v>611</v>
      </c>
      <c r="TJP335" s="50" t="s">
        <v>611</v>
      </c>
      <c r="TJQ335" s="50" t="s">
        <v>611</v>
      </c>
      <c r="TJR335" s="50" t="s">
        <v>611</v>
      </c>
      <c r="TJS335" s="50" t="s">
        <v>611</v>
      </c>
      <c r="TJT335" s="50" t="s">
        <v>611</v>
      </c>
      <c r="TJU335" s="50" t="s">
        <v>611</v>
      </c>
      <c r="TJV335" s="50" t="s">
        <v>611</v>
      </c>
      <c r="TJW335" s="50" t="s">
        <v>611</v>
      </c>
      <c r="TJX335" s="50" t="s">
        <v>611</v>
      </c>
      <c r="TJY335" s="50" t="s">
        <v>611</v>
      </c>
      <c r="TJZ335" s="50" t="s">
        <v>611</v>
      </c>
      <c r="TKA335" s="50" t="s">
        <v>611</v>
      </c>
      <c r="TKB335" s="50" t="s">
        <v>611</v>
      </c>
      <c r="TKC335" s="50" t="s">
        <v>611</v>
      </c>
      <c r="TKD335" s="50" t="s">
        <v>611</v>
      </c>
      <c r="TKE335" s="50" t="s">
        <v>611</v>
      </c>
      <c r="TKF335" s="50" t="s">
        <v>611</v>
      </c>
      <c r="TKG335" s="50" t="s">
        <v>611</v>
      </c>
      <c r="TKH335" s="50" t="s">
        <v>611</v>
      </c>
      <c r="TKI335" s="50" t="s">
        <v>611</v>
      </c>
      <c r="TKJ335" s="50" t="s">
        <v>611</v>
      </c>
      <c r="TKK335" s="50" t="s">
        <v>611</v>
      </c>
      <c r="TKL335" s="50" t="s">
        <v>611</v>
      </c>
      <c r="TKM335" s="50" t="s">
        <v>611</v>
      </c>
      <c r="TKN335" s="50" t="s">
        <v>611</v>
      </c>
      <c r="TKO335" s="50" t="s">
        <v>611</v>
      </c>
      <c r="TKP335" s="50" t="s">
        <v>611</v>
      </c>
      <c r="TKQ335" s="50" t="s">
        <v>611</v>
      </c>
      <c r="TKR335" s="50" t="s">
        <v>611</v>
      </c>
      <c r="TKS335" s="50" t="s">
        <v>611</v>
      </c>
      <c r="TKT335" s="50" t="s">
        <v>611</v>
      </c>
      <c r="TKU335" s="50" t="s">
        <v>611</v>
      </c>
      <c r="TKV335" s="50" t="s">
        <v>611</v>
      </c>
      <c r="TKW335" s="50" t="s">
        <v>611</v>
      </c>
      <c r="TKX335" s="50" t="s">
        <v>611</v>
      </c>
      <c r="TKY335" s="50" t="s">
        <v>611</v>
      </c>
      <c r="TKZ335" s="50" t="s">
        <v>611</v>
      </c>
      <c r="TLA335" s="50" t="s">
        <v>611</v>
      </c>
      <c r="TLB335" s="50" t="s">
        <v>611</v>
      </c>
      <c r="TLC335" s="50" t="s">
        <v>611</v>
      </c>
      <c r="TLD335" s="50" t="s">
        <v>611</v>
      </c>
      <c r="TLE335" s="50" t="s">
        <v>611</v>
      </c>
      <c r="TLF335" s="50" t="s">
        <v>611</v>
      </c>
      <c r="TLG335" s="50" t="s">
        <v>611</v>
      </c>
      <c r="TLH335" s="50" t="s">
        <v>611</v>
      </c>
      <c r="TLI335" s="50" t="s">
        <v>611</v>
      </c>
      <c r="TLJ335" s="50" t="s">
        <v>611</v>
      </c>
      <c r="TLK335" s="50" t="s">
        <v>611</v>
      </c>
      <c r="TLL335" s="50" t="s">
        <v>611</v>
      </c>
      <c r="TLM335" s="50" t="s">
        <v>611</v>
      </c>
      <c r="TLN335" s="50" t="s">
        <v>611</v>
      </c>
      <c r="TLO335" s="50" t="s">
        <v>611</v>
      </c>
      <c r="TLP335" s="50" t="s">
        <v>611</v>
      </c>
      <c r="TLQ335" s="50" t="s">
        <v>611</v>
      </c>
      <c r="TLR335" s="50" t="s">
        <v>611</v>
      </c>
      <c r="TLS335" s="50" t="s">
        <v>611</v>
      </c>
      <c r="TLT335" s="50" t="s">
        <v>611</v>
      </c>
      <c r="TLU335" s="50" t="s">
        <v>611</v>
      </c>
      <c r="TLV335" s="50" t="s">
        <v>611</v>
      </c>
      <c r="TLW335" s="50" t="s">
        <v>611</v>
      </c>
      <c r="TLX335" s="50" t="s">
        <v>611</v>
      </c>
      <c r="TLY335" s="50" t="s">
        <v>611</v>
      </c>
      <c r="TLZ335" s="50" t="s">
        <v>611</v>
      </c>
      <c r="TMA335" s="50" t="s">
        <v>611</v>
      </c>
      <c r="TMB335" s="50" t="s">
        <v>611</v>
      </c>
      <c r="TMC335" s="50" t="s">
        <v>611</v>
      </c>
      <c r="TMD335" s="50" t="s">
        <v>611</v>
      </c>
      <c r="TME335" s="50" t="s">
        <v>611</v>
      </c>
      <c r="TMF335" s="50" t="s">
        <v>611</v>
      </c>
      <c r="TMG335" s="50" t="s">
        <v>611</v>
      </c>
      <c r="TMH335" s="50" t="s">
        <v>611</v>
      </c>
      <c r="TMI335" s="50" t="s">
        <v>611</v>
      </c>
      <c r="TMJ335" s="50" t="s">
        <v>611</v>
      </c>
      <c r="TMK335" s="50" t="s">
        <v>611</v>
      </c>
      <c r="TML335" s="50" t="s">
        <v>611</v>
      </c>
      <c r="TMM335" s="50" t="s">
        <v>611</v>
      </c>
      <c r="TMN335" s="50" t="s">
        <v>611</v>
      </c>
      <c r="TMO335" s="50" t="s">
        <v>611</v>
      </c>
      <c r="TMP335" s="50" t="s">
        <v>611</v>
      </c>
      <c r="TMQ335" s="50" t="s">
        <v>611</v>
      </c>
      <c r="TMR335" s="50" t="s">
        <v>611</v>
      </c>
      <c r="TMS335" s="50" t="s">
        <v>611</v>
      </c>
      <c r="TMT335" s="50" t="s">
        <v>611</v>
      </c>
      <c r="TMU335" s="50" t="s">
        <v>611</v>
      </c>
      <c r="TMV335" s="50" t="s">
        <v>611</v>
      </c>
      <c r="TMW335" s="50" t="s">
        <v>611</v>
      </c>
      <c r="TMX335" s="50" t="s">
        <v>611</v>
      </c>
      <c r="TMY335" s="50" t="s">
        <v>611</v>
      </c>
      <c r="TMZ335" s="50" t="s">
        <v>611</v>
      </c>
      <c r="TNA335" s="50" t="s">
        <v>611</v>
      </c>
      <c r="TNB335" s="50" t="s">
        <v>611</v>
      </c>
      <c r="TNC335" s="50" t="s">
        <v>611</v>
      </c>
      <c r="TND335" s="50" t="s">
        <v>611</v>
      </c>
      <c r="TNE335" s="50" t="s">
        <v>611</v>
      </c>
      <c r="TNF335" s="50" t="s">
        <v>611</v>
      </c>
      <c r="TNG335" s="50" t="s">
        <v>611</v>
      </c>
      <c r="TNH335" s="50" t="s">
        <v>611</v>
      </c>
      <c r="TNI335" s="50" t="s">
        <v>611</v>
      </c>
      <c r="TNJ335" s="50" t="s">
        <v>611</v>
      </c>
      <c r="TNK335" s="50" t="s">
        <v>611</v>
      </c>
      <c r="TNL335" s="50" t="s">
        <v>611</v>
      </c>
      <c r="TNM335" s="50" t="s">
        <v>611</v>
      </c>
      <c r="TNN335" s="50" t="s">
        <v>611</v>
      </c>
      <c r="TNO335" s="50" t="s">
        <v>611</v>
      </c>
      <c r="TNP335" s="50" t="s">
        <v>611</v>
      </c>
      <c r="TNQ335" s="50" t="s">
        <v>611</v>
      </c>
      <c r="TNR335" s="50" t="s">
        <v>611</v>
      </c>
      <c r="TNS335" s="50" t="s">
        <v>611</v>
      </c>
      <c r="TNT335" s="50" t="s">
        <v>611</v>
      </c>
      <c r="TNU335" s="50" t="s">
        <v>611</v>
      </c>
      <c r="TNV335" s="50" t="s">
        <v>611</v>
      </c>
      <c r="TNW335" s="50" t="s">
        <v>611</v>
      </c>
      <c r="TNX335" s="50" t="s">
        <v>611</v>
      </c>
      <c r="TNY335" s="50" t="s">
        <v>611</v>
      </c>
      <c r="TNZ335" s="50" t="s">
        <v>611</v>
      </c>
      <c r="TOA335" s="50" t="s">
        <v>611</v>
      </c>
      <c r="TOB335" s="50" t="s">
        <v>611</v>
      </c>
      <c r="TOC335" s="50" t="s">
        <v>611</v>
      </c>
      <c r="TOD335" s="50" t="s">
        <v>611</v>
      </c>
      <c r="TOE335" s="50" t="s">
        <v>611</v>
      </c>
      <c r="TOF335" s="50" t="s">
        <v>611</v>
      </c>
      <c r="TOG335" s="50" t="s">
        <v>611</v>
      </c>
      <c r="TOH335" s="50" t="s">
        <v>611</v>
      </c>
      <c r="TOI335" s="50" t="s">
        <v>611</v>
      </c>
      <c r="TOJ335" s="50" t="s">
        <v>611</v>
      </c>
      <c r="TOK335" s="50" t="s">
        <v>611</v>
      </c>
      <c r="TOL335" s="50" t="s">
        <v>611</v>
      </c>
      <c r="TOM335" s="50" t="s">
        <v>611</v>
      </c>
      <c r="TON335" s="50" t="s">
        <v>611</v>
      </c>
      <c r="TOO335" s="50" t="s">
        <v>611</v>
      </c>
      <c r="TOP335" s="50" t="s">
        <v>611</v>
      </c>
      <c r="TOQ335" s="50" t="s">
        <v>611</v>
      </c>
      <c r="TOR335" s="50" t="s">
        <v>611</v>
      </c>
      <c r="TOS335" s="50" t="s">
        <v>611</v>
      </c>
      <c r="TOT335" s="50" t="s">
        <v>611</v>
      </c>
      <c r="TOU335" s="50" t="s">
        <v>611</v>
      </c>
      <c r="TOV335" s="50" t="s">
        <v>611</v>
      </c>
      <c r="TOW335" s="50" t="s">
        <v>611</v>
      </c>
      <c r="TOX335" s="50" t="s">
        <v>611</v>
      </c>
      <c r="TOY335" s="50" t="s">
        <v>611</v>
      </c>
      <c r="TOZ335" s="50" t="s">
        <v>611</v>
      </c>
      <c r="TPA335" s="50" t="s">
        <v>611</v>
      </c>
      <c r="TPB335" s="50" t="s">
        <v>611</v>
      </c>
      <c r="TPC335" s="50" t="s">
        <v>611</v>
      </c>
      <c r="TPD335" s="50" t="s">
        <v>611</v>
      </c>
      <c r="TPE335" s="50" t="s">
        <v>611</v>
      </c>
      <c r="TPF335" s="50" t="s">
        <v>611</v>
      </c>
      <c r="TPG335" s="50" t="s">
        <v>611</v>
      </c>
      <c r="TPH335" s="50" t="s">
        <v>611</v>
      </c>
      <c r="TPI335" s="50" t="s">
        <v>611</v>
      </c>
      <c r="TPJ335" s="50" t="s">
        <v>611</v>
      </c>
      <c r="TPK335" s="50" t="s">
        <v>611</v>
      </c>
      <c r="TPL335" s="50" t="s">
        <v>611</v>
      </c>
      <c r="TPM335" s="50" t="s">
        <v>611</v>
      </c>
      <c r="TPN335" s="50" t="s">
        <v>611</v>
      </c>
      <c r="TPO335" s="50" t="s">
        <v>611</v>
      </c>
      <c r="TPP335" s="50" t="s">
        <v>611</v>
      </c>
      <c r="TPQ335" s="50" t="s">
        <v>611</v>
      </c>
      <c r="TPR335" s="50" t="s">
        <v>611</v>
      </c>
      <c r="TPS335" s="50" t="s">
        <v>611</v>
      </c>
      <c r="TPT335" s="50" t="s">
        <v>611</v>
      </c>
      <c r="TPU335" s="50" t="s">
        <v>611</v>
      </c>
      <c r="TPV335" s="50" t="s">
        <v>611</v>
      </c>
      <c r="TPW335" s="50" t="s">
        <v>611</v>
      </c>
      <c r="TPX335" s="50" t="s">
        <v>611</v>
      </c>
      <c r="TPY335" s="50" t="s">
        <v>611</v>
      </c>
      <c r="TPZ335" s="50" t="s">
        <v>611</v>
      </c>
      <c r="TQA335" s="50" t="s">
        <v>611</v>
      </c>
      <c r="TQB335" s="50" t="s">
        <v>611</v>
      </c>
      <c r="TQC335" s="50" t="s">
        <v>611</v>
      </c>
      <c r="TQD335" s="50" t="s">
        <v>611</v>
      </c>
      <c r="TQE335" s="50" t="s">
        <v>611</v>
      </c>
      <c r="TQF335" s="50" t="s">
        <v>611</v>
      </c>
      <c r="TQG335" s="50" t="s">
        <v>611</v>
      </c>
      <c r="TQH335" s="50" t="s">
        <v>611</v>
      </c>
      <c r="TQI335" s="50" t="s">
        <v>611</v>
      </c>
      <c r="TQJ335" s="50" t="s">
        <v>611</v>
      </c>
      <c r="TQK335" s="50" t="s">
        <v>611</v>
      </c>
      <c r="TQL335" s="50" t="s">
        <v>611</v>
      </c>
      <c r="TQM335" s="50" t="s">
        <v>611</v>
      </c>
      <c r="TQN335" s="50" t="s">
        <v>611</v>
      </c>
      <c r="TQO335" s="50" t="s">
        <v>611</v>
      </c>
      <c r="TQP335" s="50" t="s">
        <v>611</v>
      </c>
      <c r="TQQ335" s="50" t="s">
        <v>611</v>
      </c>
      <c r="TQR335" s="50" t="s">
        <v>611</v>
      </c>
      <c r="TQS335" s="50" t="s">
        <v>611</v>
      </c>
      <c r="TQT335" s="50" t="s">
        <v>611</v>
      </c>
      <c r="TQU335" s="50" t="s">
        <v>611</v>
      </c>
      <c r="TQV335" s="50" t="s">
        <v>611</v>
      </c>
      <c r="TQW335" s="50" t="s">
        <v>611</v>
      </c>
      <c r="TQX335" s="50" t="s">
        <v>611</v>
      </c>
      <c r="TQY335" s="50" t="s">
        <v>611</v>
      </c>
      <c r="TQZ335" s="50" t="s">
        <v>611</v>
      </c>
      <c r="TRA335" s="50" t="s">
        <v>611</v>
      </c>
      <c r="TRB335" s="50" t="s">
        <v>611</v>
      </c>
      <c r="TRC335" s="50" t="s">
        <v>611</v>
      </c>
      <c r="TRD335" s="50" t="s">
        <v>611</v>
      </c>
      <c r="TRE335" s="50" t="s">
        <v>611</v>
      </c>
      <c r="TRF335" s="50" t="s">
        <v>611</v>
      </c>
      <c r="TRG335" s="50" t="s">
        <v>611</v>
      </c>
      <c r="TRH335" s="50" t="s">
        <v>611</v>
      </c>
      <c r="TRI335" s="50" t="s">
        <v>611</v>
      </c>
      <c r="TRJ335" s="50" t="s">
        <v>611</v>
      </c>
      <c r="TRK335" s="50" t="s">
        <v>611</v>
      </c>
      <c r="TRL335" s="50" t="s">
        <v>611</v>
      </c>
      <c r="TRM335" s="50" t="s">
        <v>611</v>
      </c>
      <c r="TRN335" s="50" t="s">
        <v>611</v>
      </c>
      <c r="TRO335" s="50" t="s">
        <v>611</v>
      </c>
      <c r="TRP335" s="50" t="s">
        <v>611</v>
      </c>
      <c r="TRQ335" s="50" t="s">
        <v>611</v>
      </c>
      <c r="TRR335" s="50" t="s">
        <v>611</v>
      </c>
      <c r="TRS335" s="50" t="s">
        <v>611</v>
      </c>
      <c r="TRT335" s="50" t="s">
        <v>611</v>
      </c>
      <c r="TRU335" s="50" t="s">
        <v>611</v>
      </c>
      <c r="TRV335" s="50" t="s">
        <v>611</v>
      </c>
      <c r="TRW335" s="50" t="s">
        <v>611</v>
      </c>
      <c r="TRX335" s="50" t="s">
        <v>611</v>
      </c>
      <c r="TRY335" s="50" t="s">
        <v>611</v>
      </c>
      <c r="TRZ335" s="50" t="s">
        <v>611</v>
      </c>
      <c r="TSA335" s="50" t="s">
        <v>611</v>
      </c>
      <c r="TSB335" s="50" t="s">
        <v>611</v>
      </c>
      <c r="TSC335" s="50" t="s">
        <v>611</v>
      </c>
      <c r="TSD335" s="50" t="s">
        <v>611</v>
      </c>
      <c r="TSE335" s="50" t="s">
        <v>611</v>
      </c>
      <c r="TSF335" s="50" t="s">
        <v>611</v>
      </c>
      <c r="TSG335" s="50" t="s">
        <v>611</v>
      </c>
      <c r="TSH335" s="50" t="s">
        <v>611</v>
      </c>
      <c r="TSI335" s="50" t="s">
        <v>611</v>
      </c>
      <c r="TSJ335" s="50" t="s">
        <v>611</v>
      </c>
      <c r="TSK335" s="50" t="s">
        <v>611</v>
      </c>
      <c r="TSL335" s="50" t="s">
        <v>611</v>
      </c>
      <c r="TSM335" s="50" t="s">
        <v>611</v>
      </c>
      <c r="TSN335" s="50" t="s">
        <v>611</v>
      </c>
      <c r="TSO335" s="50" t="s">
        <v>611</v>
      </c>
      <c r="TSP335" s="50" t="s">
        <v>611</v>
      </c>
      <c r="TSQ335" s="50" t="s">
        <v>611</v>
      </c>
      <c r="TSR335" s="50" t="s">
        <v>611</v>
      </c>
      <c r="TSS335" s="50" t="s">
        <v>611</v>
      </c>
      <c r="TST335" s="50" t="s">
        <v>611</v>
      </c>
      <c r="TSU335" s="50" t="s">
        <v>611</v>
      </c>
      <c r="TSV335" s="50" t="s">
        <v>611</v>
      </c>
      <c r="TSW335" s="50" t="s">
        <v>611</v>
      </c>
      <c r="TSX335" s="50" t="s">
        <v>611</v>
      </c>
      <c r="TSY335" s="50" t="s">
        <v>611</v>
      </c>
      <c r="TSZ335" s="50" t="s">
        <v>611</v>
      </c>
      <c r="TTA335" s="50" t="s">
        <v>611</v>
      </c>
      <c r="TTB335" s="50" t="s">
        <v>611</v>
      </c>
      <c r="TTC335" s="50" t="s">
        <v>611</v>
      </c>
      <c r="TTD335" s="50" t="s">
        <v>611</v>
      </c>
      <c r="TTE335" s="50" t="s">
        <v>611</v>
      </c>
      <c r="TTF335" s="50" t="s">
        <v>611</v>
      </c>
      <c r="TTG335" s="50" t="s">
        <v>611</v>
      </c>
      <c r="TTH335" s="50" t="s">
        <v>611</v>
      </c>
      <c r="TTI335" s="50" t="s">
        <v>611</v>
      </c>
      <c r="TTJ335" s="50" t="s">
        <v>611</v>
      </c>
      <c r="TTK335" s="50" t="s">
        <v>611</v>
      </c>
      <c r="TTL335" s="50" t="s">
        <v>611</v>
      </c>
      <c r="TTM335" s="50" t="s">
        <v>611</v>
      </c>
      <c r="TTN335" s="50" t="s">
        <v>611</v>
      </c>
      <c r="TTO335" s="50" t="s">
        <v>611</v>
      </c>
      <c r="TTP335" s="50" t="s">
        <v>611</v>
      </c>
      <c r="TTQ335" s="50" t="s">
        <v>611</v>
      </c>
      <c r="TTR335" s="50" t="s">
        <v>611</v>
      </c>
      <c r="TTS335" s="50" t="s">
        <v>611</v>
      </c>
      <c r="TTT335" s="50" t="s">
        <v>611</v>
      </c>
      <c r="TTU335" s="50" t="s">
        <v>611</v>
      </c>
      <c r="TTV335" s="50" t="s">
        <v>611</v>
      </c>
      <c r="TTW335" s="50" t="s">
        <v>611</v>
      </c>
      <c r="TTX335" s="50" t="s">
        <v>611</v>
      </c>
      <c r="TTY335" s="50" t="s">
        <v>611</v>
      </c>
      <c r="TTZ335" s="50" t="s">
        <v>611</v>
      </c>
      <c r="TUA335" s="50" t="s">
        <v>611</v>
      </c>
      <c r="TUB335" s="50" t="s">
        <v>611</v>
      </c>
      <c r="TUC335" s="50" t="s">
        <v>611</v>
      </c>
      <c r="TUD335" s="50" t="s">
        <v>611</v>
      </c>
      <c r="TUE335" s="50" t="s">
        <v>611</v>
      </c>
      <c r="TUF335" s="50" t="s">
        <v>611</v>
      </c>
      <c r="TUG335" s="50" t="s">
        <v>611</v>
      </c>
      <c r="TUH335" s="50" t="s">
        <v>611</v>
      </c>
      <c r="TUI335" s="50" t="s">
        <v>611</v>
      </c>
      <c r="TUJ335" s="50" t="s">
        <v>611</v>
      </c>
      <c r="TUK335" s="50" t="s">
        <v>611</v>
      </c>
      <c r="TUL335" s="50" t="s">
        <v>611</v>
      </c>
      <c r="TUM335" s="50" t="s">
        <v>611</v>
      </c>
      <c r="TUN335" s="50" t="s">
        <v>611</v>
      </c>
      <c r="TUO335" s="50" t="s">
        <v>611</v>
      </c>
      <c r="TUP335" s="50" t="s">
        <v>611</v>
      </c>
      <c r="TUQ335" s="50" t="s">
        <v>611</v>
      </c>
      <c r="TUR335" s="50" t="s">
        <v>611</v>
      </c>
      <c r="TUS335" s="50" t="s">
        <v>611</v>
      </c>
      <c r="TUT335" s="50" t="s">
        <v>611</v>
      </c>
      <c r="TUU335" s="50" t="s">
        <v>611</v>
      </c>
      <c r="TUV335" s="50" t="s">
        <v>611</v>
      </c>
      <c r="TUW335" s="50" t="s">
        <v>611</v>
      </c>
      <c r="TUX335" s="50" t="s">
        <v>611</v>
      </c>
      <c r="TUY335" s="50" t="s">
        <v>611</v>
      </c>
      <c r="TUZ335" s="50" t="s">
        <v>611</v>
      </c>
      <c r="TVA335" s="50" t="s">
        <v>611</v>
      </c>
      <c r="TVB335" s="50" t="s">
        <v>611</v>
      </c>
      <c r="TVC335" s="50" t="s">
        <v>611</v>
      </c>
      <c r="TVD335" s="50" t="s">
        <v>611</v>
      </c>
      <c r="TVE335" s="50" t="s">
        <v>611</v>
      </c>
      <c r="TVF335" s="50" t="s">
        <v>611</v>
      </c>
      <c r="TVG335" s="50" t="s">
        <v>611</v>
      </c>
      <c r="TVH335" s="50" t="s">
        <v>611</v>
      </c>
      <c r="TVI335" s="50" t="s">
        <v>611</v>
      </c>
      <c r="TVJ335" s="50" t="s">
        <v>611</v>
      </c>
      <c r="TVK335" s="50" t="s">
        <v>611</v>
      </c>
      <c r="TVL335" s="50" t="s">
        <v>611</v>
      </c>
      <c r="TVM335" s="50" t="s">
        <v>611</v>
      </c>
      <c r="TVN335" s="50" t="s">
        <v>611</v>
      </c>
      <c r="TVO335" s="50" t="s">
        <v>611</v>
      </c>
      <c r="TVP335" s="50" t="s">
        <v>611</v>
      </c>
      <c r="TVQ335" s="50" t="s">
        <v>611</v>
      </c>
      <c r="TVR335" s="50" t="s">
        <v>611</v>
      </c>
      <c r="TVS335" s="50" t="s">
        <v>611</v>
      </c>
      <c r="TVT335" s="50" t="s">
        <v>611</v>
      </c>
      <c r="TVU335" s="50" t="s">
        <v>611</v>
      </c>
      <c r="TVV335" s="50" t="s">
        <v>611</v>
      </c>
      <c r="TVW335" s="50" t="s">
        <v>611</v>
      </c>
      <c r="TVX335" s="50" t="s">
        <v>611</v>
      </c>
      <c r="TVY335" s="50" t="s">
        <v>611</v>
      </c>
      <c r="TVZ335" s="50" t="s">
        <v>611</v>
      </c>
      <c r="TWA335" s="50" t="s">
        <v>611</v>
      </c>
      <c r="TWB335" s="50" t="s">
        <v>611</v>
      </c>
      <c r="TWC335" s="50" t="s">
        <v>611</v>
      </c>
      <c r="TWD335" s="50" t="s">
        <v>611</v>
      </c>
      <c r="TWE335" s="50" t="s">
        <v>611</v>
      </c>
      <c r="TWF335" s="50" t="s">
        <v>611</v>
      </c>
      <c r="TWG335" s="50" t="s">
        <v>611</v>
      </c>
      <c r="TWH335" s="50" t="s">
        <v>611</v>
      </c>
      <c r="TWI335" s="50" t="s">
        <v>611</v>
      </c>
      <c r="TWJ335" s="50" t="s">
        <v>611</v>
      </c>
      <c r="TWK335" s="50" t="s">
        <v>611</v>
      </c>
      <c r="TWL335" s="50" t="s">
        <v>611</v>
      </c>
      <c r="TWM335" s="50" t="s">
        <v>611</v>
      </c>
      <c r="TWN335" s="50" t="s">
        <v>611</v>
      </c>
      <c r="TWO335" s="50" t="s">
        <v>611</v>
      </c>
      <c r="TWP335" s="50" t="s">
        <v>611</v>
      </c>
      <c r="TWQ335" s="50" t="s">
        <v>611</v>
      </c>
      <c r="TWR335" s="50" t="s">
        <v>611</v>
      </c>
      <c r="TWS335" s="50" t="s">
        <v>611</v>
      </c>
      <c r="TWT335" s="50" t="s">
        <v>611</v>
      </c>
      <c r="TWU335" s="50" t="s">
        <v>611</v>
      </c>
      <c r="TWV335" s="50" t="s">
        <v>611</v>
      </c>
      <c r="TWW335" s="50" t="s">
        <v>611</v>
      </c>
      <c r="TWX335" s="50" t="s">
        <v>611</v>
      </c>
      <c r="TWY335" s="50" t="s">
        <v>611</v>
      </c>
      <c r="TWZ335" s="50" t="s">
        <v>611</v>
      </c>
      <c r="TXA335" s="50" t="s">
        <v>611</v>
      </c>
      <c r="TXB335" s="50" t="s">
        <v>611</v>
      </c>
      <c r="TXC335" s="50" t="s">
        <v>611</v>
      </c>
      <c r="TXD335" s="50" t="s">
        <v>611</v>
      </c>
      <c r="TXE335" s="50" t="s">
        <v>611</v>
      </c>
      <c r="TXF335" s="50" t="s">
        <v>611</v>
      </c>
      <c r="TXG335" s="50" t="s">
        <v>611</v>
      </c>
      <c r="TXH335" s="50" t="s">
        <v>611</v>
      </c>
      <c r="TXI335" s="50" t="s">
        <v>611</v>
      </c>
      <c r="TXJ335" s="50" t="s">
        <v>611</v>
      </c>
      <c r="TXK335" s="50" t="s">
        <v>611</v>
      </c>
      <c r="TXL335" s="50" t="s">
        <v>611</v>
      </c>
      <c r="TXM335" s="50" t="s">
        <v>611</v>
      </c>
      <c r="TXN335" s="50" t="s">
        <v>611</v>
      </c>
      <c r="TXO335" s="50" t="s">
        <v>611</v>
      </c>
      <c r="TXP335" s="50" t="s">
        <v>611</v>
      </c>
      <c r="TXQ335" s="50" t="s">
        <v>611</v>
      </c>
      <c r="TXR335" s="50" t="s">
        <v>611</v>
      </c>
      <c r="TXS335" s="50" t="s">
        <v>611</v>
      </c>
      <c r="TXT335" s="50" t="s">
        <v>611</v>
      </c>
      <c r="TXU335" s="50" t="s">
        <v>611</v>
      </c>
      <c r="TXV335" s="50" t="s">
        <v>611</v>
      </c>
      <c r="TXW335" s="50" t="s">
        <v>611</v>
      </c>
      <c r="TXX335" s="50" t="s">
        <v>611</v>
      </c>
      <c r="TXY335" s="50" t="s">
        <v>611</v>
      </c>
      <c r="TXZ335" s="50" t="s">
        <v>611</v>
      </c>
      <c r="TYA335" s="50" t="s">
        <v>611</v>
      </c>
      <c r="TYB335" s="50" t="s">
        <v>611</v>
      </c>
      <c r="TYC335" s="50" t="s">
        <v>611</v>
      </c>
      <c r="TYD335" s="50" t="s">
        <v>611</v>
      </c>
      <c r="TYE335" s="50" t="s">
        <v>611</v>
      </c>
      <c r="TYF335" s="50" t="s">
        <v>611</v>
      </c>
      <c r="TYG335" s="50" t="s">
        <v>611</v>
      </c>
      <c r="TYH335" s="50" t="s">
        <v>611</v>
      </c>
      <c r="TYI335" s="50" t="s">
        <v>611</v>
      </c>
      <c r="TYJ335" s="50" t="s">
        <v>611</v>
      </c>
      <c r="TYK335" s="50" t="s">
        <v>611</v>
      </c>
      <c r="TYL335" s="50" t="s">
        <v>611</v>
      </c>
      <c r="TYM335" s="50" t="s">
        <v>611</v>
      </c>
      <c r="TYN335" s="50" t="s">
        <v>611</v>
      </c>
      <c r="TYO335" s="50" t="s">
        <v>611</v>
      </c>
      <c r="TYP335" s="50" t="s">
        <v>611</v>
      </c>
      <c r="TYQ335" s="50" t="s">
        <v>611</v>
      </c>
      <c r="TYR335" s="50" t="s">
        <v>611</v>
      </c>
      <c r="TYS335" s="50" t="s">
        <v>611</v>
      </c>
      <c r="TYT335" s="50" t="s">
        <v>611</v>
      </c>
      <c r="TYU335" s="50" t="s">
        <v>611</v>
      </c>
      <c r="TYV335" s="50" t="s">
        <v>611</v>
      </c>
      <c r="TYW335" s="50" t="s">
        <v>611</v>
      </c>
      <c r="TYX335" s="50" t="s">
        <v>611</v>
      </c>
      <c r="TYY335" s="50" t="s">
        <v>611</v>
      </c>
      <c r="TYZ335" s="50" t="s">
        <v>611</v>
      </c>
      <c r="TZA335" s="50" t="s">
        <v>611</v>
      </c>
      <c r="TZB335" s="50" t="s">
        <v>611</v>
      </c>
      <c r="TZC335" s="50" t="s">
        <v>611</v>
      </c>
      <c r="TZD335" s="50" t="s">
        <v>611</v>
      </c>
      <c r="TZE335" s="50" t="s">
        <v>611</v>
      </c>
      <c r="TZF335" s="50" t="s">
        <v>611</v>
      </c>
      <c r="TZG335" s="50" t="s">
        <v>611</v>
      </c>
      <c r="TZH335" s="50" t="s">
        <v>611</v>
      </c>
      <c r="TZI335" s="50" t="s">
        <v>611</v>
      </c>
      <c r="TZJ335" s="50" t="s">
        <v>611</v>
      </c>
      <c r="TZK335" s="50" t="s">
        <v>611</v>
      </c>
      <c r="TZL335" s="50" t="s">
        <v>611</v>
      </c>
      <c r="TZM335" s="50" t="s">
        <v>611</v>
      </c>
      <c r="TZN335" s="50" t="s">
        <v>611</v>
      </c>
      <c r="TZO335" s="50" t="s">
        <v>611</v>
      </c>
      <c r="TZP335" s="50" t="s">
        <v>611</v>
      </c>
      <c r="TZQ335" s="50" t="s">
        <v>611</v>
      </c>
      <c r="TZR335" s="50" t="s">
        <v>611</v>
      </c>
      <c r="TZS335" s="50" t="s">
        <v>611</v>
      </c>
      <c r="TZT335" s="50" t="s">
        <v>611</v>
      </c>
      <c r="TZU335" s="50" t="s">
        <v>611</v>
      </c>
      <c r="TZV335" s="50" t="s">
        <v>611</v>
      </c>
      <c r="TZW335" s="50" t="s">
        <v>611</v>
      </c>
      <c r="TZX335" s="50" t="s">
        <v>611</v>
      </c>
      <c r="TZY335" s="50" t="s">
        <v>611</v>
      </c>
      <c r="TZZ335" s="50" t="s">
        <v>611</v>
      </c>
      <c r="UAA335" s="50" t="s">
        <v>611</v>
      </c>
      <c r="UAB335" s="50" t="s">
        <v>611</v>
      </c>
      <c r="UAC335" s="50" t="s">
        <v>611</v>
      </c>
      <c r="UAD335" s="50" t="s">
        <v>611</v>
      </c>
      <c r="UAE335" s="50" t="s">
        <v>611</v>
      </c>
      <c r="UAF335" s="50" t="s">
        <v>611</v>
      </c>
      <c r="UAG335" s="50" t="s">
        <v>611</v>
      </c>
      <c r="UAH335" s="50" t="s">
        <v>611</v>
      </c>
      <c r="UAI335" s="50" t="s">
        <v>611</v>
      </c>
      <c r="UAJ335" s="50" t="s">
        <v>611</v>
      </c>
      <c r="UAK335" s="50" t="s">
        <v>611</v>
      </c>
      <c r="UAL335" s="50" t="s">
        <v>611</v>
      </c>
      <c r="UAM335" s="50" t="s">
        <v>611</v>
      </c>
      <c r="UAN335" s="50" t="s">
        <v>611</v>
      </c>
      <c r="UAO335" s="50" t="s">
        <v>611</v>
      </c>
      <c r="UAP335" s="50" t="s">
        <v>611</v>
      </c>
      <c r="UAQ335" s="50" t="s">
        <v>611</v>
      </c>
      <c r="UAR335" s="50" t="s">
        <v>611</v>
      </c>
      <c r="UAS335" s="50" t="s">
        <v>611</v>
      </c>
      <c r="UAT335" s="50" t="s">
        <v>611</v>
      </c>
      <c r="UAU335" s="50" t="s">
        <v>611</v>
      </c>
      <c r="UAV335" s="50" t="s">
        <v>611</v>
      </c>
      <c r="UAW335" s="50" t="s">
        <v>611</v>
      </c>
      <c r="UAX335" s="50" t="s">
        <v>611</v>
      </c>
      <c r="UAY335" s="50" t="s">
        <v>611</v>
      </c>
      <c r="UAZ335" s="50" t="s">
        <v>611</v>
      </c>
      <c r="UBA335" s="50" t="s">
        <v>611</v>
      </c>
      <c r="UBB335" s="50" t="s">
        <v>611</v>
      </c>
      <c r="UBC335" s="50" t="s">
        <v>611</v>
      </c>
      <c r="UBD335" s="50" t="s">
        <v>611</v>
      </c>
      <c r="UBE335" s="50" t="s">
        <v>611</v>
      </c>
      <c r="UBF335" s="50" t="s">
        <v>611</v>
      </c>
      <c r="UBG335" s="50" t="s">
        <v>611</v>
      </c>
      <c r="UBH335" s="50" t="s">
        <v>611</v>
      </c>
      <c r="UBI335" s="50" t="s">
        <v>611</v>
      </c>
      <c r="UBJ335" s="50" t="s">
        <v>611</v>
      </c>
      <c r="UBK335" s="50" t="s">
        <v>611</v>
      </c>
      <c r="UBL335" s="50" t="s">
        <v>611</v>
      </c>
      <c r="UBM335" s="50" t="s">
        <v>611</v>
      </c>
      <c r="UBN335" s="50" t="s">
        <v>611</v>
      </c>
      <c r="UBO335" s="50" t="s">
        <v>611</v>
      </c>
      <c r="UBP335" s="50" t="s">
        <v>611</v>
      </c>
      <c r="UBQ335" s="50" t="s">
        <v>611</v>
      </c>
      <c r="UBR335" s="50" t="s">
        <v>611</v>
      </c>
      <c r="UBS335" s="50" t="s">
        <v>611</v>
      </c>
      <c r="UBT335" s="50" t="s">
        <v>611</v>
      </c>
      <c r="UBU335" s="50" t="s">
        <v>611</v>
      </c>
      <c r="UBV335" s="50" t="s">
        <v>611</v>
      </c>
      <c r="UBW335" s="50" t="s">
        <v>611</v>
      </c>
      <c r="UBX335" s="50" t="s">
        <v>611</v>
      </c>
      <c r="UBY335" s="50" t="s">
        <v>611</v>
      </c>
      <c r="UBZ335" s="50" t="s">
        <v>611</v>
      </c>
      <c r="UCA335" s="50" t="s">
        <v>611</v>
      </c>
      <c r="UCB335" s="50" t="s">
        <v>611</v>
      </c>
      <c r="UCC335" s="50" t="s">
        <v>611</v>
      </c>
      <c r="UCD335" s="50" t="s">
        <v>611</v>
      </c>
      <c r="UCE335" s="50" t="s">
        <v>611</v>
      </c>
      <c r="UCF335" s="50" t="s">
        <v>611</v>
      </c>
      <c r="UCG335" s="50" t="s">
        <v>611</v>
      </c>
      <c r="UCH335" s="50" t="s">
        <v>611</v>
      </c>
      <c r="UCI335" s="50" t="s">
        <v>611</v>
      </c>
      <c r="UCJ335" s="50" t="s">
        <v>611</v>
      </c>
      <c r="UCK335" s="50" t="s">
        <v>611</v>
      </c>
      <c r="UCL335" s="50" t="s">
        <v>611</v>
      </c>
      <c r="UCM335" s="50" t="s">
        <v>611</v>
      </c>
      <c r="UCN335" s="50" t="s">
        <v>611</v>
      </c>
      <c r="UCO335" s="50" t="s">
        <v>611</v>
      </c>
      <c r="UCP335" s="50" t="s">
        <v>611</v>
      </c>
      <c r="UCQ335" s="50" t="s">
        <v>611</v>
      </c>
      <c r="UCR335" s="50" t="s">
        <v>611</v>
      </c>
      <c r="UCS335" s="50" t="s">
        <v>611</v>
      </c>
      <c r="UCT335" s="50" t="s">
        <v>611</v>
      </c>
      <c r="UCU335" s="50" t="s">
        <v>611</v>
      </c>
      <c r="UCV335" s="50" t="s">
        <v>611</v>
      </c>
      <c r="UCW335" s="50" t="s">
        <v>611</v>
      </c>
      <c r="UCX335" s="50" t="s">
        <v>611</v>
      </c>
      <c r="UCY335" s="50" t="s">
        <v>611</v>
      </c>
      <c r="UCZ335" s="50" t="s">
        <v>611</v>
      </c>
      <c r="UDA335" s="50" t="s">
        <v>611</v>
      </c>
      <c r="UDB335" s="50" t="s">
        <v>611</v>
      </c>
      <c r="UDC335" s="50" t="s">
        <v>611</v>
      </c>
      <c r="UDD335" s="50" t="s">
        <v>611</v>
      </c>
      <c r="UDE335" s="50" t="s">
        <v>611</v>
      </c>
      <c r="UDF335" s="50" t="s">
        <v>611</v>
      </c>
      <c r="UDG335" s="50" t="s">
        <v>611</v>
      </c>
      <c r="UDH335" s="50" t="s">
        <v>611</v>
      </c>
      <c r="UDI335" s="50" t="s">
        <v>611</v>
      </c>
      <c r="UDJ335" s="50" t="s">
        <v>611</v>
      </c>
      <c r="UDK335" s="50" t="s">
        <v>611</v>
      </c>
      <c r="UDL335" s="50" t="s">
        <v>611</v>
      </c>
      <c r="UDM335" s="50" t="s">
        <v>611</v>
      </c>
      <c r="UDN335" s="50" t="s">
        <v>611</v>
      </c>
      <c r="UDO335" s="50" t="s">
        <v>611</v>
      </c>
      <c r="UDP335" s="50" t="s">
        <v>611</v>
      </c>
      <c r="UDQ335" s="50" t="s">
        <v>611</v>
      </c>
      <c r="UDR335" s="50" t="s">
        <v>611</v>
      </c>
      <c r="UDS335" s="50" t="s">
        <v>611</v>
      </c>
      <c r="UDT335" s="50" t="s">
        <v>611</v>
      </c>
      <c r="UDU335" s="50" t="s">
        <v>611</v>
      </c>
      <c r="UDV335" s="50" t="s">
        <v>611</v>
      </c>
      <c r="UDW335" s="50" t="s">
        <v>611</v>
      </c>
      <c r="UDX335" s="50" t="s">
        <v>611</v>
      </c>
      <c r="UDY335" s="50" t="s">
        <v>611</v>
      </c>
      <c r="UDZ335" s="50" t="s">
        <v>611</v>
      </c>
      <c r="UEA335" s="50" t="s">
        <v>611</v>
      </c>
      <c r="UEB335" s="50" t="s">
        <v>611</v>
      </c>
      <c r="UEC335" s="50" t="s">
        <v>611</v>
      </c>
      <c r="UED335" s="50" t="s">
        <v>611</v>
      </c>
      <c r="UEE335" s="50" t="s">
        <v>611</v>
      </c>
      <c r="UEF335" s="50" t="s">
        <v>611</v>
      </c>
      <c r="UEG335" s="50" t="s">
        <v>611</v>
      </c>
      <c r="UEH335" s="50" t="s">
        <v>611</v>
      </c>
      <c r="UEI335" s="50" t="s">
        <v>611</v>
      </c>
      <c r="UEJ335" s="50" t="s">
        <v>611</v>
      </c>
      <c r="UEK335" s="50" t="s">
        <v>611</v>
      </c>
      <c r="UEL335" s="50" t="s">
        <v>611</v>
      </c>
      <c r="UEM335" s="50" t="s">
        <v>611</v>
      </c>
      <c r="UEN335" s="50" t="s">
        <v>611</v>
      </c>
      <c r="UEO335" s="50" t="s">
        <v>611</v>
      </c>
      <c r="UEP335" s="50" t="s">
        <v>611</v>
      </c>
      <c r="UEQ335" s="50" t="s">
        <v>611</v>
      </c>
      <c r="UER335" s="50" t="s">
        <v>611</v>
      </c>
      <c r="UES335" s="50" t="s">
        <v>611</v>
      </c>
      <c r="UET335" s="50" t="s">
        <v>611</v>
      </c>
      <c r="UEU335" s="50" t="s">
        <v>611</v>
      </c>
      <c r="UEV335" s="50" t="s">
        <v>611</v>
      </c>
      <c r="UEW335" s="50" t="s">
        <v>611</v>
      </c>
      <c r="UEX335" s="50" t="s">
        <v>611</v>
      </c>
      <c r="UEY335" s="50" t="s">
        <v>611</v>
      </c>
      <c r="UEZ335" s="50" t="s">
        <v>611</v>
      </c>
      <c r="UFA335" s="50" t="s">
        <v>611</v>
      </c>
      <c r="UFB335" s="50" t="s">
        <v>611</v>
      </c>
      <c r="UFC335" s="50" t="s">
        <v>611</v>
      </c>
      <c r="UFD335" s="50" t="s">
        <v>611</v>
      </c>
      <c r="UFE335" s="50" t="s">
        <v>611</v>
      </c>
      <c r="UFF335" s="50" t="s">
        <v>611</v>
      </c>
      <c r="UFG335" s="50" t="s">
        <v>611</v>
      </c>
      <c r="UFH335" s="50" t="s">
        <v>611</v>
      </c>
      <c r="UFI335" s="50" t="s">
        <v>611</v>
      </c>
      <c r="UFJ335" s="50" t="s">
        <v>611</v>
      </c>
      <c r="UFK335" s="50" t="s">
        <v>611</v>
      </c>
      <c r="UFL335" s="50" t="s">
        <v>611</v>
      </c>
      <c r="UFM335" s="50" t="s">
        <v>611</v>
      </c>
      <c r="UFN335" s="50" t="s">
        <v>611</v>
      </c>
      <c r="UFO335" s="50" t="s">
        <v>611</v>
      </c>
      <c r="UFP335" s="50" t="s">
        <v>611</v>
      </c>
      <c r="UFQ335" s="50" t="s">
        <v>611</v>
      </c>
      <c r="UFR335" s="50" t="s">
        <v>611</v>
      </c>
      <c r="UFS335" s="50" t="s">
        <v>611</v>
      </c>
      <c r="UFT335" s="50" t="s">
        <v>611</v>
      </c>
      <c r="UFU335" s="50" t="s">
        <v>611</v>
      </c>
      <c r="UFV335" s="50" t="s">
        <v>611</v>
      </c>
      <c r="UFW335" s="50" t="s">
        <v>611</v>
      </c>
      <c r="UFX335" s="50" t="s">
        <v>611</v>
      </c>
      <c r="UFY335" s="50" t="s">
        <v>611</v>
      </c>
      <c r="UFZ335" s="50" t="s">
        <v>611</v>
      </c>
      <c r="UGA335" s="50" t="s">
        <v>611</v>
      </c>
      <c r="UGB335" s="50" t="s">
        <v>611</v>
      </c>
      <c r="UGC335" s="50" t="s">
        <v>611</v>
      </c>
      <c r="UGD335" s="50" t="s">
        <v>611</v>
      </c>
      <c r="UGE335" s="50" t="s">
        <v>611</v>
      </c>
      <c r="UGF335" s="50" t="s">
        <v>611</v>
      </c>
      <c r="UGG335" s="50" t="s">
        <v>611</v>
      </c>
      <c r="UGH335" s="50" t="s">
        <v>611</v>
      </c>
      <c r="UGI335" s="50" t="s">
        <v>611</v>
      </c>
      <c r="UGJ335" s="50" t="s">
        <v>611</v>
      </c>
      <c r="UGK335" s="50" t="s">
        <v>611</v>
      </c>
      <c r="UGL335" s="50" t="s">
        <v>611</v>
      </c>
      <c r="UGM335" s="50" t="s">
        <v>611</v>
      </c>
      <c r="UGN335" s="50" t="s">
        <v>611</v>
      </c>
      <c r="UGO335" s="50" t="s">
        <v>611</v>
      </c>
      <c r="UGP335" s="50" t="s">
        <v>611</v>
      </c>
      <c r="UGQ335" s="50" t="s">
        <v>611</v>
      </c>
      <c r="UGR335" s="50" t="s">
        <v>611</v>
      </c>
      <c r="UGS335" s="50" t="s">
        <v>611</v>
      </c>
      <c r="UGT335" s="50" t="s">
        <v>611</v>
      </c>
      <c r="UGU335" s="50" t="s">
        <v>611</v>
      </c>
      <c r="UGV335" s="50" t="s">
        <v>611</v>
      </c>
      <c r="UGW335" s="50" t="s">
        <v>611</v>
      </c>
      <c r="UGX335" s="50" t="s">
        <v>611</v>
      </c>
      <c r="UGY335" s="50" t="s">
        <v>611</v>
      </c>
      <c r="UGZ335" s="50" t="s">
        <v>611</v>
      </c>
      <c r="UHA335" s="50" t="s">
        <v>611</v>
      </c>
      <c r="UHB335" s="50" t="s">
        <v>611</v>
      </c>
      <c r="UHC335" s="50" t="s">
        <v>611</v>
      </c>
      <c r="UHD335" s="50" t="s">
        <v>611</v>
      </c>
      <c r="UHE335" s="50" t="s">
        <v>611</v>
      </c>
      <c r="UHF335" s="50" t="s">
        <v>611</v>
      </c>
      <c r="UHG335" s="50" t="s">
        <v>611</v>
      </c>
      <c r="UHH335" s="50" t="s">
        <v>611</v>
      </c>
      <c r="UHI335" s="50" t="s">
        <v>611</v>
      </c>
      <c r="UHJ335" s="50" t="s">
        <v>611</v>
      </c>
      <c r="UHK335" s="50" t="s">
        <v>611</v>
      </c>
      <c r="UHL335" s="50" t="s">
        <v>611</v>
      </c>
      <c r="UHM335" s="50" t="s">
        <v>611</v>
      </c>
      <c r="UHN335" s="50" t="s">
        <v>611</v>
      </c>
      <c r="UHO335" s="50" t="s">
        <v>611</v>
      </c>
      <c r="UHP335" s="50" t="s">
        <v>611</v>
      </c>
      <c r="UHQ335" s="50" t="s">
        <v>611</v>
      </c>
      <c r="UHR335" s="50" t="s">
        <v>611</v>
      </c>
      <c r="UHS335" s="50" t="s">
        <v>611</v>
      </c>
      <c r="UHT335" s="50" t="s">
        <v>611</v>
      </c>
      <c r="UHU335" s="50" t="s">
        <v>611</v>
      </c>
      <c r="UHV335" s="50" t="s">
        <v>611</v>
      </c>
      <c r="UHW335" s="50" t="s">
        <v>611</v>
      </c>
      <c r="UHX335" s="50" t="s">
        <v>611</v>
      </c>
      <c r="UHY335" s="50" t="s">
        <v>611</v>
      </c>
      <c r="UHZ335" s="50" t="s">
        <v>611</v>
      </c>
      <c r="UIA335" s="50" t="s">
        <v>611</v>
      </c>
      <c r="UIB335" s="50" t="s">
        <v>611</v>
      </c>
      <c r="UIC335" s="50" t="s">
        <v>611</v>
      </c>
      <c r="UID335" s="50" t="s">
        <v>611</v>
      </c>
      <c r="UIE335" s="50" t="s">
        <v>611</v>
      </c>
      <c r="UIF335" s="50" t="s">
        <v>611</v>
      </c>
      <c r="UIG335" s="50" t="s">
        <v>611</v>
      </c>
      <c r="UIH335" s="50" t="s">
        <v>611</v>
      </c>
      <c r="UII335" s="50" t="s">
        <v>611</v>
      </c>
      <c r="UIJ335" s="50" t="s">
        <v>611</v>
      </c>
      <c r="UIK335" s="50" t="s">
        <v>611</v>
      </c>
      <c r="UIL335" s="50" t="s">
        <v>611</v>
      </c>
      <c r="UIM335" s="50" t="s">
        <v>611</v>
      </c>
      <c r="UIN335" s="50" t="s">
        <v>611</v>
      </c>
      <c r="UIO335" s="50" t="s">
        <v>611</v>
      </c>
      <c r="UIP335" s="50" t="s">
        <v>611</v>
      </c>
      <c r="UIQ335" s="50" t="s">
        <v>611</v>
      </c>
      <c r="UIR335" s="50" t="s">
        <v>611</v>
      </c>
      <c r="UIS335" s="50" t="s">
        <v>611</v>
      </c>
      <c r="UIT335" s="50" t="s">
        <v>611</v>
      </c>
      <c r="UIU335" s="50" t="s">
        <v>611</v>
      </c>
      <c r="UIV335" s="50" t="s">
        <v>611</v>
      </c>
      <c r="UIW335" s="50" t="s">
        <v>611</v>
      </c>
      <c r="UIX335" s="50" t="s">
        <v>611</v>
      </c>
      <c r="UIY335" s="50" t="s">
        <v>611</v>
      </c>
      <c r="UIZ335" s="50" t="s">
        <v>611</v>
      </c>
      <c r="UJA335" s="50" t="s">
        <v>611</v>
      </c>
      <c r="UJB335" s="50" t="s">
        <v>611</v>
      </c>
      <c r="UJC335" s="50" t="s">
        <v>611</v>
      </c>
      <c r="UJD335" s="50" t="s">
        <v>611</v>
      </c>
      <c r="UJE335" s="50" t="s">
        <v>611</v>
      </c>
      <c r="UJF335" s="50" t="s">
        <v>611</v>
      </c>
      <c r="UJG335" s="50" t="s">
        <v>611</v>
      </c>
      <c r="UJH335" s="50" t="s">
        <v>611</v>
      </c>
      <c r="UJI335" s="50" t="s">
        <v>611</v>
      </c>
      <c r="UJJ335" s="50" t="s">
        <v>611</v>
      </c>
      <c r="UJK335" s="50" t="s">
        <v>611</v>
      </c>
      <c r="UJL335" s="50" t="s">
        <v>611</v>
      </c>
      <c r="UJM335" s="50" t="s">
        <v>611</v>
      </c>
      <c r="UJN335" s="50" t="s">
        <v>611</v>
      </c>
      <c r="UJO335" s="50" t="s">
        <v>611</v>
      </c>
      <c r="UJP335" s="50" t="s">
        <v>611</v>
      </c>
      <c r="UJQ335" s="50" t="s">
        <v>611</v>
      </c>
      <c r="UJR335" s="50" t="s">
        <v>611</v>
      </c>
      <c r="UJS335" s="50" t="s">
        <v>611</v>
      </c>
      <c r="UJT335" s="50" t="s">
        <v>611</v>
      </c>
      <c r="UJU335" s="50" t="s">
        <v>611</v>
      </c>
      <c r="UJV335" s="50" t="s">
        <v>611</v>
      </c>
      <c r="UJW335" s="50" t="s">
        <v>611</v>
      </c>
      <c r="UJX335" s="50" t="s">
        <v>611</v>
      </c>
      <c r="UJY335" s="50" t="s">
        <v>611</v>
      </c>
      <c r="UJZ335" s="50" t="s">
        <v>611</v>
      </c>
      <c r="UKA335" s="50" t="s">
        <v>611</v>
      </c>
      <c r="UKB335" s="50" t="s">
        <v>611</v>
      </c>
      <c r="UKC335" s="50" t="s">
        <v>611</v>
      </c>
      <c r="UKD335" s="50" t="s">
        <v>611</v>
      </c>
      <c r="UKE335" s="50" t="s">
        <v>611</v>
      </c>
      <c r="UKF335" s="50" t="s">
        <v>611</v>
      </c>
      <c r="UKG335" s="50" t="s">
        <v>611</v>
      </c>
      <c r="UKH335" s="50" t="s">
        <v>611</v>
      </c>
      <c r="UKI335" s="50" t="s">
        <v>611</v>
      </c>
      <c r="UKJ335" s="50" t="s">
        <v>611</v>
      </c>
      <c r="UKK335" s="50" t="s">
        <v>611</v>
      </c>
      <c r="UKL335" s="50" t="s">
        <v>611</v>
      </c>
      <c r="UKM335" s="50" t="s">
        <v>611</v>
      </c>
      <c r="UKN335" s="50" t="s">
        <v>611</v>
      </c>
      <c r="UKO335" s="50" t="s">
        <v>611</v>
      </c>
      <c r="UKP335" s="50" t="s">
        <v>611</v>
      </c>
      <c r="UKQ335" s="50" t="s">
        <v>611</v>
      </c>
      <c r="UKR335" s="50" t="s">
        <v>611</v>
      </c>
      <c r="UKS335" s="50" t="s">
        <v>611</v>
      </c>
      <c r="UKT335" s="50" t="s">
        <v>611</v>
      </c>
      <c r="UKU335" s="50" t="s">
        <v>611</v>
      </c>
      <c r="UKV335" s="50" t="s">
        <v>611</v>
      </c>
      <c r="UKW335" s="50" t="s">
        <v>611</v>
      </c>
      <c r="UKX335" s="50" t="s">
        <v>611</v>
      </c>
      <c r="UKY335" s="50" t="s">
        <v>611</v>
      </c>
      <c r="UKZ335" s="50" t="s">
        <v>611</v>
      </c>
      <c r="ULA335" s="50" t="s">
        <v>611</v>
      </c>
      <c r="ULB335" s="50" t="s">
        <v>611</v>
      </c>
      <c r="ULC335" s="50" t="s">
        <v>611</v>
      </c>
      <c r="ULD335" s="50" t="s">
        <v>611</v>
      </c>
      <c r="ULE335" s="50" t="s">
        <v>611</v>
      </c>
      <c r="ULF335" s="50" t="s">
        <v>611</v>
      </c>
      <c r="ULG335" s="50" t="s">
        <v>611</v>
      </c>
      <c r="ULH335" s="50" t="s">
        <v>611</v>
      </c>
      <c r="ULI335" s="50" t="s">
        <v>611</v>
      </c>
      <c r="ULJ335" s="50" t="s">
        <v>611</v>
      </c>
      <c r="ULK335" s="50" t="s">
        <v>611</v>
      </c>
      <c r="ULL335" s="50" t="s">
        <v>611</v>
      </c>
      <c r="ULM335" s="50" t="s">
        <v>611</v>
      </c>
      <c r="ULN335" s="50" t="s">
        <v>611</v>
      </c>
      <c r="ULO335" s="50" t="s">
        <v>611</v>
      </c>
      <c r="ULP335" s="50" t="s">
        <v>611</v>
      </c>
      <c r="ULQ335" s="50" t="s">
        <v>611</v>
      </c>
      <c r="ULR335" s="50" t="s">
        <v>611</v>
      </c>
      <c r="ULS335" s="50" t="s">
        <v>611</v>
      </c>
      <c r="ULT335" s="50" t="s">
        <v>611</v>
      </c>
      <c r="ULU335" s="50" t="s">
        <v>611</v>
      </c>
      <c r="ULV335" s="50" t="s">
        <v>611</v>
      </c>
      <c r="ULW335" s="50" t="s">
        <v>611</v>
      </c>
      <c r="ULX335" s="50" t="s">
        <v>611</v>
      </c>
      <c r="ULY335" s="50" t="s">
        <v>611</v>
      </c>
      <c r="ULZ335" s="50" t="s">
        <v>611</v>
      </c>
      <c r="UMA335" s="50" t="s">
        <v>611</v>
      </c>
      <c r="UMB335" s="50" t="s">
        <v>611</v>
      </c>
      <c r="UMC335" s="50" t="s">
        <v>611</v>
      </c>
      <c r="UMD335" s="50" t="s">
        <v>611</v>
      </c>
      <c r="UME335" s="50" t="s">
        <v>611</v>
      </c>
      <c r="UMF335" s="50" t="s">
        <v>611</v>
      </c>
      <c r="UMG335" s="50" t="s">
        <v>611</v>
      </c>
      <c r="UMH335" s="50" t="s">
        <v>611</v>
      </c>
      <c r="UMI335" s="50" t="s">
        <v>611</v>
      </c>
      <c r="UMJ335" s="50" t="s">
        <v>611</v>
      </c>
      <c r="UMK335" s="50" t="s">
        <v>611</v>
      </c>
      <c r="UML335" s="50" t="s">
        <v>611</v>
      </c>
      <c r="UMM335" s="50" t="s">
        <v>611</v>
      </c>
      <c r="UMN335" s="50" t="s">
        <v>611</v>
      </c>
      <c r="UMO335" s="50" t="s">
        <v>611</v>
      </c>
      <c r="UMP335" s="50" t="s">
        <v>611</v>
      </c>
      <c r="UMQ335" s="50" t="s">
        <v>611</v>
      </c>
      <c r="UMR335" s="50" t="s">
        <v>611</v>
      </c>
      <c r="UMS335" s="50" t="s">
        <v>611</v>
      </c>
      <c r="UMT335" s="50" t="s">
        <v>611</v>
      </c>
      <c r="UMU335" s="50" t="s">
        <v>611</v>
      </c>
      <c r="UMV335" s="50" t="s">
        <v>611</v>
      </c>
      <c r="UMW335" s="50" t="s">
        <v>611</v>
      </c>
      <c r="UMX335" s="50" t="s">
        <v>611</v>
      </c>
      <c r="UMY335" s="50" t="s">
        <v>611</v>
      </c>
      <c r="UMZ335" s="50" t="s">
        <v>611</v>
      </c>
      <c r="UNA335" s="50" t="s">
        <v>611</v>
      </c>
      <c r="UNB335" s="50" t="s">
        <v>611</v>
      </c>
      <c r="UNC335" s="50" t="s">
        <v>611</v>
      </c>
      <c r="UND335" s="50" t="s">
        <v>611</v>
      </c>
      <c r="UNE335" s="50" t="s">
        <v>611</v>
      </c>
      <c r="UNF335" s="50" t="s">
        <v>611</v>
      </c>
      <c r="UNG335" s="50" t="s">
        <v>611</v>
      </c>
      <c r="UNH335" s="50" t="s">
        <v>611</v>
      </c>
      <c r="UNI335" s="50" t="s">
        <v>611</v>
      </c>
      <c r="UNJ335" s="50" t="s">
        <v>611</v>
      </c>
      <c r="UNK335" s="50" t="s">
        <v>611</v>
      </c>
      <c r="UNL335" s="50" t="s">
        <v>611</v>
      </c>
      <c r="UNM335" s="50" t="s">
        <v>611</v>
      </c>
      <c r="UNN335" s="50" t="s">
        <v>611</v>
      </c>
      <c r="UNO335" s="50" t="s">
        <v>611</v>
      </c>
      <c r="UNP335" s="50" t="s">
        <v>611</v>
      </c>
      <c r="UNQ335" s="50" t="s">
        <v>611</v>
      </c>
      <c r="UNR335" s="50" t="s">
        <v>611</v>
      </c>
      <c r="UNS335" s="50" t="s">
        <v>611</v>
      </c>
      <c r="UNT335" s="50" t="s">
        <v>611</v>
      </c>
      <c r="UNU335" s="50" t="s">
        <v>611</v>
      </c>
      <c r="UNV335" s="50" t="s">
        <v>611</v>
      </c>
      <c r="UNW335" s="50" t="s">
        <v>611</v>
      </c>
      <c r="UNX335" s="50" t="s">
        <v>611</v>
      </c>
      <c r="UNY335" s="50" t="s">
        <v>611</v>
      </c>
      <c r="UNZ335" s="50" t="s">
        <v>611</v>
      </c>
      <c r="UOA335" s="50" t="s">
        <v>611</v>
      </c>
      <c r="UOB335" s="50" t="s">
        <v>611</v>
      </c>
      <c r="UOC335" s="50" t="s">
        <v>611</v>
      </c>
      <c r="UOD335" s="50" t="s">
        <v>611</v>
      </c>
      <c r="UOE335" s="50" t="s">
        <v>611</v>
      </c>
      <c r="UOF335" s="50" t="s">
        <v>611</v>
      </c>
      <c r="UOG335" s="50" t="s">
        <v>611</v>
      </c>
      <c r="UOH335" s="50" t="s">
        <v>611</v>
      </c>
      <c r="UOI335" s="50" t="s">
        <v>611</v>
      </c>
      <c r="UOJ335" s="50" t="s">
        <v>611</v>
      </c>
      <c r="UOK335" s="50" t="s">
        <v>611</v>
      </c>
      <c r="UOL335" s="50" t="s">
        <v>611</v>
      </c>
      <c r="UOM335" s="50" t="s">
        <v>611</v>
      </c>
      <c r="UON335" s="50" t="s">
        <v>611</v>
      </c>
      <c r="UOO335" s="50" t="s">
        <v>611</v>
      </c>
      <c r="UOP335" s="50" t="s">
        <v>611</v>
      </c>
      <c r="UOQ335" s="50" t="s">
        <v>611</v>
      </c>
      <c r="UOR335" s="50" t="s">
        <v>611</v>
      </c>
      <c r="UOS335" s="50" t="s">
        <v>611</v>
      </c>
      <c r="UOT335" s="50" t="s">
        <v>611</v>
      </c>
      <c r="UOU335" s="50" t="s">
        <v>611</v>
      </c>
      <c r="UOV335" s="50" t="s">
        <v>611</v>
      </c>
      <c r="UOW335" s="50" t="s">
        <v>611</v>
      </c>
      <c r="UOX335" s="50" t="s">
        <v>611</v>
      </c>
      <c r="UOY335" s="50" t="s">
        <v>611</v>
      </c>
      <c r="UOZ335" s="50" t="s">
        <v>611</v>
      </c>
      <c r="UPA335" s="50" t="s">
        <v>611</v>
      </c>
      <c r="UPB335" s="50" t="s">
        <v>611</v>
      </c>
      <c r="UPC335" s="50" t="s">
        <v>611</v>
      </c>
      <c r="UPD335" s="50" t="s">
        <v>611</v>
      </c>
      <c r="UPE335" s="50" t="s">
        <v>611</v>
      </c>
      <c r="UPF335" s="50" t="s">
        <v>611</v>
      </c>
      <c r="UPG335" s="50" t="s">
        <v>611</v>
      </c>
      <c r="UPH335" s="50" t="s">
        <v>611</v>
      </c>
      <c r="UPI335" s="50" t="s">
        <v>611</v>
      </c>
      <c r="UPJ335" s="50" t="s">
        <v>611</v>
      </c>
      <c r="UPK335" s="50" t="s">
        <v>611</v>
      </c>
      <c r="UPL335" s="50" t="s">
        <v>611</v>
      </c>
      <c r="UPM335" s="50" t="s">
        <v>611</v>
      </c>
      <c r="UPN335" s="50" t="s">
        <v>611</v>
      </c>
      <c r="UPO335" s="50" t="s">
        <v>611</v>
      </c>
      <c r="UPP335" s="50" t="s">
        <v>611</v>
      </c>
      <c r="UPQ335" s="50" t="s">
        <v>611</v>
      </c>
      <c r="UPR335" s="50" t="s">
        <v>611</v>
      </c>
      <c r="UPS335" s="50" t="s">
        <v>611</v>
      </c>
      <c r="UPT335" s="50" t="s">
        <v>611</v>
      </c>
      <c r="UPU335" s="50" t="s">
        <v>611</v>
      </c>
      <c r="UPV335" s="50" t="s">
        <v>611</v>
      </c>
      <c r="UPW335" s="50" t="s">
        <v>611</v>
      </c>
      <c r="UPX335" s="50" t="s">
        <v>611</v>
      </c>
      <c r="UPY335" s="50" t="s">
        <v>611</v>
      </c>
      <c r="UPZ335" s="50" t="s">
        <v>611</v>
      </c>
      <c r="UQA335" s="50" t="s">
        <v>611</v>
      </c>
      <c r="UQB335" s="50" t="s">
        <v>611</v>
      </c>
      <c r="UQC335" s="50" t="s">
        <v>611</v>
      </c>
      <c r="UQD335" s="50" t="s">
        <v>611</v>
      </c>
      <c r="UQE335" s="50" t="s">
        <v>611</v>
      </c>
      <c r="UQF335" s="50" t="s">
        <v>611</v>
      </c>
      <c r="UQG335" s="50" t="s">
        <v>611</v>
      </c>
      <c r="UQH335" s="50" t="s">
        <v>611</v>
      </c>
      <c r="UQI335" s="50" t="s">
        <v>611</v>
      </c>
      <c r="UQJ335" s="50" t="s">
        <v>611</v>
      </c>
      <c r="UQK335" s="50" t="s">
        <v>611</v>
      </c>
      <c r="UQL335" s="50" t="s">
        <v>611</v>
      </c>
      <c r="UQM335" s="50" t="s">
        <v>611</v>
      </c>
      <c r="UQN335" s="50" t="s">
        <v>611</v>
      </c>
      <c r="UQO335" s="50" t="s">
        <v>611</v>
      </c>
      <c r="UQP335" s="50" t="s">
        <v>611</v>
      </c>
      <c r="UQQ335" s="50" t="s">
        <v>611</v>
      </c>
      <c r="UQR335" s="50" t="s">
        <v>611</v>
      </c>
      <c r="UQS335" s="50" t="s">
        <v>611</v>
      </c>
      <c r="UQT335" s="50" t="s">
        <v>611</v>
      </c>
      <c r="UQU335" s="50" t="s">
        <v>611</v>
      </c>
      <c r="UQV335" s="50" t="s">
        <v>611</v>
      </c>
      <c r="UQW335" s="50" t="s">
        <v>611</v>
      </c>
      <c r="UQX335" s="50" t="s">
        <v>611</v>
      </c>
      <c r="UQY335" s="50" t="s">
        <v>611</v>
      </c>
      <c r="UQZ335" s="50" t="s">
        <v>611</v>
      </c>
      <c r="URA335" s="50" t="s">
        <v>611</v>
      </c>
      <c r="URB335" s="50" t="s">
        <v>611</v>
      </c>
      <c r="URC335" s="50" t="s">
        <v>611</v>
      </c>
      <c r="URD335" s="50" t="s">
        <v>611</v>
      </c>
      <c r="URE335" s="50" t="s">
        <v>611</v>
      </c>
      <c r="URF335" s="50" t="s">
        <v>611</v>
      </c>
      <c r="URG335" s="50" t="s">
        <v>611</v>
      </c>
      <c r="URH335" s="50" t="s">
        <v>611</v>
      </c>
      <c r="URI335" s="50" t="s">
        <v>611</v>
      </c>
      <c r="URJ335" s="50" t="s">
        <v>611</v>
      </c>
      <c r="URK335" s="50" t="s">
        <v>611</v>
      </c>
      <c r="URL335" s="50" t="s">
        <v>611</v>
      </c>
      <c r="URM335" s="50" t="s">
        <v>611</v>
      </c>
      <c r="URN335" s="50" t="s">
        <v>611</v>
      </c>
      <c r="URO335" s="50" t="s">
        <v>611</v>
      </c>
      <c r="URP335" s="50" t="s">
        <v>611</v>
      </c>
      <c r="URQ335" s="50" t="s">
        <v>611</v>
      </c>
      <c r="URR335" s="50" t="s">
        <v>611</v>
      </c>
      <c r="URS335" s="50" t="s">
        <v>611</v>
      </c>
      <c r="URT335" s="50" t="s">
        <v>611</v>
      </c>
      <c r="URU335" s="50" t="s">
        <v>611</v>
      </c>
      <c r="URV335" s="50" t="s">
        <v>611</v>
      </c>
      <c r="URW335" s="50" t="s">
        <v>611</v>
      </c>
      <c r="URX335" s="50" t="s">
        <v>611</v>
      </c>
      <c r="URY335" s="50" t="s">
        <v>611</v>
      </c>
      <c r="URZ335" s="50" t="s">
        <v>611</v>
      </c>
      <c r="USA335" s="50" t="s">
        <v>611</v>
      </c>
      <c r="USB335" s="50" t="s">
        <v>611</v>
      </c>
      <c r="USC335" s="50" t="s">
        <v>611</v>
      </c>
      <c r="USD335" s="50" t="s">
        <v>611</v>
      </c>
      <c r="USE335" s="50" t="s">
        <v>611</v>
      </c>
      <c r="USF335" s="50" t="s">
        <v>611</v>
      </c>
      <c r="USG335" s="50" t="s">
        <v>611</v>
      </c>
      <c r="USH335" s="50" t="s">
        <v>611</v>
      </c>
      <c r="USI335" s="50" t="s">
        <v>611</v>
      </c>
      <c r="USJ335" s="50" t="s">
        <v>611</v>
      </c>
      <c r="USK335" s="50" t="s">
        <v>611</v>
      </c>
      <c r="USL335" s="50" t="s">
        <v>611</v>
      </c>
      <c r="USM335" s="50" t="s">
        <v>611</v>
      </c>
      <c r="USN335" s="50" t="s">
        <v>611</v>
      </c>
      <c r="USO335" s="50" t="s">
        <v>611</v>
      </c>
      <c r="USP335" s="50" t="s">
        <v>611</v>
      </c>
      <c r="USQ335" s="50" t="s">
        <v>611</v>
      </c>
      <c r="USR335" s="50" t="s">
        <v>611</v>
      </c>
      <c r="USS335" s="50" t="s">
        <v>611</v>
      </c>
      <c r="UST335" s="50" t="s">
        <v>611</v>
      </c>
      <c r="USU335" s="50" t="s">
        <v>611</v>
      </c>
      <c r="USV335" s="50" t="s">
        <v>611</v>
      </c>
      <c r="USW335" s="50" t="s">
        <v>611</v>
      </c>
      <c r="USX335" s="50" t="s">
        <v>611</v>
      </c>
      <c r="USY335" s="50" t="s">
        <v>611</v>
      </c>
      <c r="USZ335" s="50" t="s">
        <v>611</v>
      </c>
      <c r="UTA335" s="50" t="s">
        <v>611</v>
      </c>
      <c r="UTB335" s="50" t="s">
        <v>611</v>
      </c>
      <c r="UTC335" s="50" t="s">
        <v>611</v>
      </c>
      <c r="UTD335" s="50" t="s">
        <v>611</v>
      </c>
      <c r="UTE335" s="50" t="s">
        <v>611</v>
      </c>
      <c r="UTF335" s="50" t="s">
        <v>611</v>
      </c>
      <c r="UTG335" s="50" t="s">
        <v>611</v>
      </c>
      <c r="UTH335" s="50" t="s">
        <v>611</v>
      </c>
      <c r="UTI335" s="50" t="s">
        <v>611</v>
      </c>
      <c r="UTJ335" s="50" t="s">
        <v>611</v>
      </c>
      <c r="UTK335" s="50" t="s">
        <v>611</v>
      </c>
      <c r="UTL335" s="50" t="s">
        <v>611</v>
      </c>
      <c r="UTM335" s="50" t="s">
        <v>611</v>
      </c>
      <c r="UTN335" s="50" t="s">
        <v>611</v>
      </c>
      <c r="UTO335" s="50" t="s">
        <v>611</v>
      </c>
      <c r="UTP335" s="50" t="s">
        <v>611</v>
      </c>
      <c r="UTQ335" s="50" t="s">
        <v>611</v>
      </c>
      <c r="UTR335" s="50" t="s">
        <v>611</v>
      </c>
      <c r="UTS335" s="50" t="s">
        <v>611</v>
      </c>
      <c r="UTT335" s="50" t="s">
        <v>611</v>
      </c>
      <c r="UTU335" s="50" t="s">
        <v>611</v>
      </c>
      <c r="UTV335" s="50" t="s">
        <v>611</v>
      </c>
      <c r="UTW335" s="50" t="s">
        <v>611</v>
      </c>
      <c r="UTX335" s="50" t="s">
        <v>611</v>
      </c>
      <c r="UTY335" s="50" t="s">
        <v>611</v>
      </c>
      <c r="UTZ335" s="50" t="s">
        <v>611</v>
      </c>
      <c r="UUA335" s="50" t="s">
        <v>611</v>
      </c>
      <c r="UUB335" s="50" t="s">
        <v>611</v>
      </c>
      <c r="UUC335" s="50" t="s">
        <v>611</v>
      </c>
      <c r="UUD335" s="50" t="s">
        <v>611</v>
      </c>
      <c r="UUE335" s="50" t="s">
        <v>611</v>
      </c>
      <c r="UUF335" s="50" t="s">
        <v>611</v>
      </c>
      <c r="UUG335" s="50" t="s">
        <v>611</v>
      </c>
      <c r="UUH335" s="50" t="s">
        <v>611</v>
      </c>
      <c r="UUI335" s="50" t="s">
        <v>611</v>
      </c>
      <c r="UUJ335" s="50" t="s">
        <v>611</v>
      </c>
      <c r="UUK335" s="50" t="s">
        <v>611</v>
      </c>
      <c r="UUL335" s="50" t="s">
        <v>611</v>
      </c>
      <c r="UUM335" s="50" t="s">
        <v>611</v>
      </c>
      <c r="UUN335" s="50" t="s">
        <v>611</v>
      </c>
      <c r="UUO335" s="50" t="s">
        <v>611</v>
      </c>
      <c r="UUP335" s="50" t="s">
        <v>611</v>
      </c>
      <c r="UUQ335" s="50" t="s">
        <v>611</v>
      </c>
      <c r="UUR335" s="50" t="s">
        <v>611</v>
      </c>
      <c r="UUS335" s="50" t="s">
        <v>611</v>
      </c>
      <c r="UUT335" s="50" t="s">
        <v>611</v>
      </c>
      <c r="UUU335" s="50" t="s">
        <v>611</v>
      </c>
      <c r="UUV335" s="50" t="s">
        <v>611</v>
      </c>
      <c r="UUW335" s="50" t="s">
        <v>611</v>
      </c>
      <c r="UUX335" s="50" t="s">
        <v>611</v>
      </c>
      <c r="UUY335" s="50" t="s">
        <v>611</v>
      </c>
      <c r="UUZ335" s="50" t="s">
        <v>611</v>
      </c>
      <c r="UVA335" s="50" t="s">
        <v>611</v>
      </c>
      <c r="UVB335" s="50" t="s">
        <v>611</v>
      </c>
      <c r="UVC335" s="50" t="s">
        <v>611</v>
      </c>
      <c r="UVD335" s="50" t="s">
        <v>611</v>
      </c>
      <c r="UVE335" s="50" t="s">
        <v>611</v>
      </c>
      <c r="UVF335" s="50" t="s">
        <v>611</v>
      </c>
      <c r="UVG335" s="50" t="s">
        <v>611</v>
      </c>
      <c r="UVH335" s="50" t="s">
        <v>611</v>
      </c>
      <c r="UVI335" s="50" t="s">
        <v>611</v>
      </c>
      <c r="UVJ335" s="50" t="s">
        <v>611</v>
      </c>
      <c r="UVK335" s="50" t="s">
        <v>611</v>
      </c>
      <c r="UVL335" s="50" t="s">
        <v>611</v>
      </c>
      <c r="UVM335" s="50" t="s">
        <v>611</v>
      </c>
      <c r="UVN335" s="50" t="s">
        <v>611</v>
      </c>
      <c r="UVO335" s="50" t="s">
        <v>611</v>
      </c>
      <c r="UVP335" s="50" t="s">
        <v>611</v>
      </c>
      <c r="UVQ335" s="50" t="s">
        <v>611</v>
      </c>
      <c r="UVR335" s="50" t="s">
        <v>611</v>
      </c>
      <c r="UVS335" s="50" t="s">
        <v>611</v>
      </c>
      <c r="UVT335" s="50" t="s">
        <v>611</v>
      </c>
      <c r="UVU335" s="50" t="s">
        <v>611</v>
      </c>
      <c r="UVV335" s="50" t="s">
        <v>611</v>
      </c>
      <c r="UVW335" s="50" t="s">
        <v>611</v>
      </c>
      <c r="UVX335" s="50" t="s">
        <v>611</v>
      </c>
      <c r="UVY335" s="50" t="s">
        <v>611</v>
      </c>
      <c r="UVZ335" s="50" t="s">
        <v>611</v>
      </c>
      <c r="UWA335" s="50" t="s">
        <v>611</v>
      </c>
      <c r="UWB335" s="50" t="s">
        <v>611</v>
      </c>
      <c r="UWC335" s="50" t="s">
        <v>611</v>
      </c>
      <c r="UWD335" s="50" t="s">
        <v>611</v>
      </c>
      <c r="UWE335" s="50" t="s">
        <v>611</v>
      </c>
      <c r="UWF335" s="50" t="s">
        <v>611</v>
      </c>
      <c r="UWG335" s="50" t="s">
        <v>611</v>
      </c>
      <c r="UWH335" s="50" t="s">
        <v>611</v>
      </c>
      <c r="UWI335" s="50" t="s">
        <v>611</v>
      </c>
      <c r="UWJ335" s="50" t="s">
        <v>611</v>
      </c>
      <c r="UWK335" s="50" t="s">
        <v>611</v>
      </c>
      <c r="UWL335" s="50" t="s">
        <v>611</v>
      </c>
      <c r="UWM335" s="50" t="s">
        <v>611</v>
      </c>
      <c r="UWN335" s="50" t="s">
        <v>611</v>
      </c>
      <c r="UWO335" s="50" t="s">
        <v>611</v>
      </c>
      <c r="UWP335" s="50" t="s">
        <v>611</v>
      </c>
      <c r="UWQ335" s="50" t="s">
        <v>611</v>
      </c>
      <c r="UWR335" s="50" t="s">
        <v>611</v>
      </c>
      <c r="UWS335" s="50" t="s">
        <v>611</v>
      </c>
      <c r="UWT335" s="50" t="s">
        <v>611</v>
      </c>
      <c r="UWU335" s="50" t="s">
        <v>611</v>
      </c>
      <c r="UWV335" s="50" t="s">
        <v>611</v>
      </c>
      <c r="UWW335" s="50" t="s">
        <v>611</v>
      </c>
      <c r="UWX335" s="50" t="s">
        <v>611</v>
      </c>
      <c r="UWY335" s="50" t="s">
        <v>611</v>
      </c>
      <c r="UWZ335" s="50" t="s">
        <v>611</v>
      </c>
      <c r="UXA335" s="50" t="s">
        <v>611</v>
      </c>
      <c r="UXB335" s="50" t="s">
        <v>611</v>
      </c>
      <c r="UXC335" s="50" t="s">
        <v>611</v>
      </c>
      <c r="UXD335" s="50" t="s">
        <v>611</v>
      </c>
      <c r="UXE335" s="50" t="s">
        <v>611</v>
      </c>
      <c r="UXF335" s="50" t="s">
        <v>611</v>
      </c>
      <c r="UXG335" s="50" t="s">
        <v>611</v>
      </c>
      <c r="UXH335" s="50" t="s">
        <v>611</v>
      </c>
      <c r="UXI335" s="50" t="s">
        <v>611</v>
      </c>
      <c r="UXJ335" s="50" t="s">
        <v>611</v>
      </c>
      <c r="UXK335" s="50" t="s">
        <v>611</v>
      </c>
      <c r="UXL335" s="50" t="s">
        <v>611</v>
      </c>
      <c r="UXM335" s="50" t="s">
        <v>611</v>
      </c>
      <c r="UXN335" s="50" t="s">
        <v>611</v>
      </c>
      <c r="UXO335" s="50" t="s">
        <v>611</v>
      </c>
      <c r="UXP335" s="50" t="s">
        <v>611</v>
      </c>
      <c r="UXQ335" s="50" t="s">
        <v>611</v>
      </c>
      <c r="UXR335" s="50" t="s">
        <v>611</v>
      </c>
      <c r="UXS335" s="50" t="s">
        <v>611</v>
      </c>
      <c r="UXT335" s="50" t="s">
        <v>611</v>
      </c>
      <c r="UXU335" s="50" t="s">
        <v>611</v>
      </c>
      <c r="UXV335" s="50" t="s">
        <v>611</v>
      </c>
      <c r="UXW335" s="50" t="s">
        <v>611</v>
      </c>
      <c r="UXX335" s="50" t="s">
        <v>611</v>
      </c>
      <c r="UXY335" s="50" t="s">
        <v>611</v>
      </c>
      <c r="UXZ335" s="50" t="s">
        <v>611</v>
      </c>
      <c r="UYA335" s="50" t="s">
        <v>611</v>
      </c>
      <c r="UYB335" s="50" t="s">
        <v>611</v>
      </c>
      <c r="UYC335" s="50" t="s">
        <v>611</v>
      </c>
      <c r="UYD335" s="50" t="s">
        <v>611</v>
      </c>
      <c r="UYE335" s="50" t="s">
        <v>611</v>
      </c>
      <c r="UYF335" s="50" t="s">
        <v>611</v>
      </c>
      <c r="UYG335" s="50" t="s">
        <v>611</v>
      </c>
      <c r="UYH335" s="50" t="s">
        <v>611</v>
      </c>
      <c r="UYI335" s="50" t="s">
        <v>611</v>
      </c>
      <c r="UYJ335" s="50" t="s">
        <v>611</v>
      </c>
      <c r="UYK335" s="50" t="s">
        <v>611</v>
      </c>
      <c r="UYL335" s="50" t="s">
        <v>611</v>
      </c>
      <c r="UYM335" s="50" t="s">
        <v>611</v>
      </c>
      <c r="UYN335" s="50" t="s">
        <v>611</v>
      </c>
      <c r="UYO335" s="50" t="s">
        <v>611</v>
      </c>
      <c r="UYP335" s="50" t="s">
        <v>611</v>
      </c>
      <c r="UYQ335" s="50" t="s">
        <v>611</v>
      </c>
      <c r="UYR335" s="50" t="s">
        <v>611</v>
      </c>
      <c r="UYS335" s="50" t="s">
        <v>611</v>
      </c>
      <c r="UYT335" s="50" t="s">
        <v>611</v>
      </c>
      <c r="UYU335" s="50" t="s">
        <v>611</v>
      </c>
      <c r="UYV335" s="50" t="s">
        <v>611</v>
      </c>
      <c r="UYW335" s="50" t="s">
        <v>611</v>
      </c>
      <c r="UYX335" s="50" t="s">
        <v>611</v>
      </c>
      <c r="UYY335" s="50" t="s">
        <v>611</v>
      </c>
      <c r="UYZ335" s="50" t="s">
        <v>611</v>
      </c>
      <c r="UZA335" s="50" t="s">
        <v>611</v>
      </c>
      <c r="UZB335" s="50" t="s">
        <v>611</v>
      </c>
      <c r="UZC335" s="50" t="s">
        <v>611</v>
      </c>
      <c r="UZD335" s="50" t="s">
        <v>611</v>
      </c>
      <c r="UZE335" s="50" t="s">
        <v>611</v>
      </c>
      <c r="UZF335" s="50" t="s">
        <v>611</v>
      </c>
      <c r="UZG335" s="50" t="s">
        <v>611</v>
      </c>
      <c r="UZH335" s="50" t="s">
        <v>611</v>
      </c>
      <c r="UZI335" s="50" t="s">
        <v>611</v>
      </c>
      <c r="UZJ335" s="50" t="s">
        <v>611</v>
      </c>
      <c r="UZK335" s="50" t="s">
        <v>611</v>
      </c>
      <c r="UZL335" s="50" t="s">
        <v>611</v>
      </c>
      <c r="UZM335" s="50" t="s">
        <v>611</v>
      </c>
      <c r="UZN335" s="50" t="s">
        <v>611</v>
      </c>
      <c r="UZO335" s="50" t="s">
        <v>611</v>
      </c>
      <c r="UZP335" s="50" t="s">
        <v>611</v>
      </c>
      <c r="UZQ335" s="50" t="s">
        <v>611</v>
      </c>
      <c r="UZR335" s="50" t="s">
        <v>611</v>
      </c>
      <c r="UZS335" s="50" t="s">
        <v>611</v>
      </c>
      <c r="UZT335" s="50" t="s">
        <v>611</v>
      </c>
      <c r="UZU335" s="50" t="s">
        <v>611</v>
      </c>
      <c r="UZV335" s="50" t="s">
        <v>611</v>
      </c>
      <c r="UZW335" s="50" t="s">
        <v>611</v>
      </c>
      <c r="UZX335" s="50" t="s">
        <v>611</v>
      </c>
      <c r="UZY335" s="50" t="s">
        <v>611</v>
      </c>
      <c r="UZZ335" s="50" t="s">
        <v>611</v>
      </c>
      <c r="VAA335" s="50" t="s">
        <v>611</v>
      </c>
      <c r="VAB335" s="50" t="s">
        <v>611</v>
      </c>
      <c r="VAC335" s="50" t="s">
        <v>611</v>
      </c>
      <c r="VAD335" s="50" t="s">
        <v>611</v>
      </c>
      <c r="VAE335" s="50" t="s">
        <v>611</v>
      </c>
      <c r="VAF335" s="50" t="s">
        <v>611</v>
      </c>
      <c r="VAG335" s="50" t="s">
        <v>611</v>
      </c>
      <c r="VAH335" s="50" t="s">
        <v>611</v>
      </c>
      <c r="VAI335" s="50" t="s">
        <v>611</v>
      </c>
      <c r="VAJ335" s="50" t="s">
        <v>611</v>
      </c>
      <c r="VAK335" s="50" t="s">
        <v>611</v>
      </c>
      <c r="VAL335" s="50" t="s">
        <v>611</v>
      </c>
      <c r="VAM335" s="50" t="s">
        <v>611</v>
      </c>
      <c r="VAN335" s="50" t="s">
        <v>611</v>
      </c>
      <c r="VAO335" s="50" t="s">
        <v>611</v>
      </c>
      <c r="VAP335" s="50" t="s">
        <v>611</v>
      </c>
      <c r="VAQ335" s="50" t="s">
        <v>611</v>
      </c>
      <c r="VAR335" s="50" t="s">
        <v>611</v>
      </c>
      <c r="VAS335" s="50" t="s">
        <v>611</v>
      </c>
      <c r="VAT335" s="50" t="s">
        <v>611</v>
      </c>
      <c r="VAU335" s="50" t="s">
        <v>611</v>
      </c>
      <c r="VAV335" s="50" t="s">
        <v>611</v>
      </c>
      <c r="VAW335" s="50" t="s">
        <v>611</v>
      </c>
      <c r="VAX335" s="50" t="s">
        <v>611</v>
      </c>
      <c r="VAY335" s="50" t="s">
        <v>611</v>
      </c>
      <c r="VAZ335" s="50" t="s">
        <v>611</v>
      </c>
      <c r="VBA335" s="50" t="s">
        <v>611</v>
      </c>
      <c r="VBB335" s="50" t="s">
        <v>611</v>
      </c>
      <c r="VBC335" s="50" t="s">
        <v>611</v>
      </c>
      <c r="VBD335" s="50" t="s">
        <v>611</v>
      </c>
      <c r="VBE335" s="50" t="s">
        <v>611</v>
      </c>
      <c r="VBF335" s="50" t="s">
        <v>611</v>
      </c>
      <c r="VBG335" s="50" t="s">
        <v>611</v>
      </c>
      <c r="VBH335" s="50" t="s">
        <v>611</v>
      </c>
      <c r="VBI335" s="50" t="s">
        <v>611</v>
      </c>
      <c r="VBJ335" s="50" t="s">
        <v>611</v>
      </c>
      <c r="VBK335" s="50" t="s">
        <v>611</v>
      </c>
      <c r="VBL335" s="50" t="s">
        <v>611</v>
      </c>
      <c r="VBM335" s="50" t="s">
        <v>611</v>
      </c>
      <c r="VBN335" s="50" t="s">
        <v>611</v>
      </c>
      <c r="VBO335" s="50" t="s">
        <v>611</v>
      </c>
      <c r="VBP335" s="50" t="s">
        <v>611</v>
      </c>
      <c r="VBQ335" s="50" t="s">
        <v>611</v>
      </c>
      <c r="VBR335" s="50" t="s">
        <v>611</v>
      </c>
      <c r="VBS335" s="50" t="s">
        <v>611</v>
      </c>
      <c r="VBT335" s="50" t="s">
        <v>611</v>
      </c>
      <c r="VBU335" s="50" t="s">
        <v>611</v>
      </c>
      <c r="VBV335" s="50" t="s">
        <v>611</v>
      </c>
      <c r="VBW335" s="50" t="s">
        <v>611</v>
      </c>
      <c r="VBX335" s="50" t="s">
        <v>611</v>
      </c>
      <c r="VBY335" s="50" t="s">
        <v>611</v>
      </c>
      <c r="VBZ335" s="50" t="s">
        <v>611</v>
      </c>
      <c r="VCA335" s="50" t="s">
        <v>611</v>
      </c>
      <c r="VCB335" s="50" t="s">
        <v>611</v>
      </c>
      <c r="VCC335" s="50" t="s">
        <v>611</v>
      </c>
      <c r="VCD335" s="50" t="s">
        <v>611</v>
      </c>
      <c r="VCE335" s="50" t="s">
        <v>611</v>
      </c>
      <c r="VCF335" s="50" t="s">
        <v>611</v>
      </c>
      <c r="VCG335" s="50" t="s">
        <v>611</v>
      </c>
      <c r="VCH335" s="50" t="s">
        <v>611</v>
      </c>
      <c r="VCI335" s="50" t="s">
        <v>611</v>
      </c>
      <c r="VCJ335" s="50" t="s">
        <v>611</v>
      </c>
      <c r="VCK335" s="50" t="s">
        <v>611</v>
      </c>
      <c r="VCL335" s="50" t="s">
        <v>611</v>
      </c>
      <c r="VCM335" s="50" t="s">
        <v>611</v>
      </c>
      <c r="VCN335" s="50" t="s">
        <v>611</v>
      </c>
      <c r="VCO335" s="50" t="s">
        <v>611</v>
      </c>
      <c r="VCP335" s="50" t="s">
        <v>611</v>
      </c>
      <c r="VCQ335" s="50" t="s">
        <v>611</v>
      </c>
      <c r="VCR335" s="50" t="s">
        <v>611</v>
      </c>
      <c r="VCS335" s="50" t="s">
        <v>611</v>
      </c>
      <c r="VCT335" s="50" t="s">
        <v>611</v>
      </c>
      <c r="VCU335" s="50" t="s">
        <v>611</v>
      </c>
      <c r="VCV335" s="50" t="s">
        <v>611</v>
      </c>
      <c r="VCW335" s="50" t="s">
        <v>611</v>
      </c>
      <c r="VCX335" s="50" t="s">
        <v>611</v>
      </c>
      <c r="VCY335" s="50" t="s">
        <v>611</v>
      </c>
      <c r="VCZ335" s="50" t="s">
        <v>611</v>
      </c>
      <c r="VDA335" s="50" t="s">
        <v>611</v>
      </c>
      <c r="VDB335" s="50" t="s">
        <v>611</v>
      </c>
      <c r="VDC335" s="50" t="s">
        <v>611</v>
      </c>
      <c r="VDD335" s="50" t="s">
        <v>611</v>
      </c>
      <c r="VDE335" s="50" t="s">
        <v>611</v>
      </c>
      <c r="VDF335" s="50" t="s">
        <v>611</v>
      </c>
      <c r="VDG335" s="50" t="s">
        <v>611</v>
      </c>
      <c r="VDH335" s="50" t="s">
        <v>611</v>
      </c>
      <c r="VDI335" s="50" t="s">
        <v>611</v>
      </c>
      <c r="VDJ335" s="50" t="s">
        <v>611</v>
      </c>
      <c r="VDK335" s="50" t="s">
        <v>611</v>
      </c>
      <c r="VDL335" s="50" t="s">
        <v>611</v>
      </c>
      <c r="VDM335" s="50" t="s">
        <v>611</v>
      </c>
      <c r="VDN335" s="50" t="s">
        <v>611</v>
      </c>
      <c r="VDO335" s="50" t="s">
        <v>611</v>
      </c>
      <c r="VDP335" s="50" t="s">
        <v>611</v>
      </c>
      <c r="VDQ335" s="50" t="s">
        <v>611</v>
      </c>
      <c r="VDR335" s="50" t="s">
        <v>611</v>
      </c>
      <c r="VDS335" s="50" t="s">
        <v>611</v>
      </c>
      <c r="VDT335" s="50" t="s">
        <v>611</v>
      </c>
      <c r="VDU335" s="50" t="s">
        <v>611</v>
      </c>
      <c r="VDV335" s="50" t="s">
        <v>611</v>
      </c>
      <c r="VDW335" s="50" t="s">
        <v>611</v>
      </c>
      <c r="VDX335" s="50" t="s">
        <v>611</v>
      </c>
      <c r="VDY335" s="50" t="s">
        <v>611</v>
      </c>
      <c r="VDZ335" s="50" t="s">
        <v>611</v>
      </c>
      <c r="VEA335" s="50" t="s">
        <v>611</v>
      </c>
      <c r="VEB335" s="50" t="s">
        <v>611</v>
      </c>
      <c r="VEC335" s="50" t="s">
        <v>611</v>
      </c>
      <c r="VED335" s="50" t="s">
        <v>611</v>
      </c>
      <c r="VEE335" s="50" t="s">
        <v>611</v>
      </c>
      <c r="VEF335" s="50" t="s">
        <v>611</v>
      </c>
      <c r="VEG335" s="50" t="s">
        <v>611</v>
      </c>
      <c r="VEH335" s="50" t="s">
        <v>611</v>
      </c>
      <c r="VEI335" s="50" t="s">
        <v>611</v>
      </c>
      <c r="VEJ335" s="50" t="s">
        <v>611</v>
      </c>
      <c r="VEK335" s="50" t="s">
        <v>611</v>
      </c>
      <c r="VEL335" s="50" t="s">
        <v>611</v>
      </c>
      <c r="VEM335" s="50" t="s">
        <v>611</v>
      </c>
      <c r="VEN335" s="50" t="s">
        <v>611</v>
      </c>
      <c r="VEO335" s="50" t="s">
        <v>611</v>
      </c>
      <c r="VEP335" s="50" t="s">
        <v>611</v>
      </c>
      <c r="VEQ335" s="50" t="s">
        <v>611</v>
      </c>
      <c r="VER335" s="50" t="s">
        <v>611</v>
      </c>
      <c r="VES335" s="50" t="s">
        <v>611</v>
      </c>
      <c r="VET335" s="50" t="s">
        <v>611</v>
      </c>
      <c r="VEU335" s="50" t="s">
        <v>611</v>
      </c>
      <c r="VEV335" s="50" t="s">
        <v>611</v>
      </c>
      <c r="VEW335" s="50" t="s">
        <v>611</v>
      </c>
      <c r="VEX335" s="50" t="s">
        <v>611</v>
      </c>
      <c r="VEY335" s="50" t="s">
        <v>611</v>
      </c>
      <c r="VEZ335" s="50" t="s">
        <v>611</v>
      </c>
      <c r="VFA335" s="50" t="s">
        <v>611</v>
      </c>
      <c r="VFB335" s="50" t="s">
        <v>611</v>
      </c>
      <c r="VFC335" s="50" t="s">
        <v>611</v>
      </c>
      <c r="VFD335" s="50" t="s">
        <v>611</v>
      </c>
      <c r="VFE335" s="50" t="s">
        <v>611</v>
      </c>
      <c r="VFF335" s="50" t="s">
        <v>611</v>
      </c>
      <c r="VFG335" s="50" t="s">
        <v>611</v>
      </c>
      <c r="VFH335" s="50" t="s">
        <v>611</v>
      </c>
      <c r="VFI335" s="50" t="s">
        <v>611</v>
      </c>
      <c r="VFJ335" s="50" t="s">
        <v>611</v>
      </c>
      <c r="VFK335" s="50" t="s">
        <v>611</v>
      </c>
      <c r="VFL335" s="50" t="s">
        <v>611</v>
      </c>
      <c r="VFM335" s="50" t="s">
        <v>611</v>
      </c>
      <c r="VFN335" s="50" t="s">
        <v>611</v>
      </c>
      <c r="VFO335" s="50" t="s">
        <v>611</v>
      </c>
      <c r="VFP335" s="50" t="s">
        <v>611</v>
      </c>
      <c r="VFQ335" s="50" t="s">
        <v>611</v>
      </c>
      <c r="VFR335" s="50" t="s">
        <v>611</v>
      </c>
      <c r="VFS335" s="50" t="s">
        <v>611</v>
      </c>
      <c r="VFT335" s="50" t="s">
        <v>611</v>
      </c>
      <c r="VFU335" s="50" t="s">
        <v>611</v>
      </c>
      <c r="VFV335" s="50" t="s">
        <v>611</v>
      </c>
      <c r="VFW335" s="50" t="s">
        <v>611</v>
      </c>
      <c r="VFX335" s="50" t="s">
        <v>611</v>
      </c>
      <c r="VFY335" s="50" t="s">
        <v>611</v>
      </c>
      <c r="VFZ335" s="50" t="s">
        <v>611</v>
      </c>
      <c r="VGA335" s="50" t="s">
        <v>611</v>
      </c>
      <c r="VGB335" s="50" t="s">
        <v>611</v>
      </c>
      <c r="VGC335" s="50" t="s">
        <v>611</v>
      </c>
      <c r="VGD335" s="50" t="s">
        <v>611</v>
      </c>
      <c r="VGE335" s="50" t="s">
        <v>611</v>
      </c>
      <c r="VGF335" s="50" t="s">
        <v>611</v>
      </c>
      <c r="VGG335" s="50" t="s">
        <v>611</v>
      </c>
      <c r="VGH335" s="50" t="s">
        <v>611</v>
      </c>
      <c r="VGI335" s="50" t="s">
        <v>611</v>
      </c>
      <c r="VGJ335" s="50" t="s">
        <v>611</v>
      </c>
      <c r="VGK335" s="50" t="s">
        <v>611</v>
      </c>
      <c r="VGL335" s="50" t="s">
        <v>611</v>
      </c>
      <c r="VGM335" s="50" t="s">
        <v>611</v>
      </c>
      <c r="VGN335" s="50" t="s">
        <v>611</v>
      </c>
      <c r="VGO335" s="50" t="s">
        <v>611</v>
      </c>
      <c r="VGP335" s="50" t="s">
        <v>611</v>
      </c>
      <c r="VGQ335" s="50" t="s">
        <v>611</v>
      </c>
      <c r="VGR335" s="50" t="s">
        <v>611</v>
      </c>
      <c r="VGS335" s="50" t="s">
        <v>611</v>
      </c>
      <c r="VGT335" s="50" t="s">
        <v>611</v>
      </c>
      <c r="VGU335" s="50" t="s">
        <v>611</v>
      </c>
      <c r="VGV335" s="50" t="s">
        <v>611</v>
      </c>
      <c r="VGW335" s="50" t="s">
        <v>611</v>
      </c>
      <c r="VGX335" s="50" t="s">
        <v>611</v>
      </c>
      <c r="VGY335" s="50" t="s">
        <v>611</v>
      </c>
      <c r="VGZ335" s="50" t="s">
        <v>611</v>
      </c>
      <c r="VHA335" s="50" t="s">
        <v>611</v>
      </c>
      <c r="VHB335" s="50" t="s">
        <v>611</v>
      </c>
      <c r="VHC335" s="50" t="s">
        <v>611</v>
      </c>
      <c r="VHD335" s="50" t="s">
        <v>611</v>
      </c>
      <c r="VHE335" s="50" t="s">
        <v>611</v>
      </c>
      <c r="VHF335" s="50" t="s">
        <v>611</v>
      </c>
      <c r="VHG335" s="50" t="s">
        <v>611</v>
      </c>
      <c r="VHH335" s="50" t="s">
        <v>611</v>
      </c>
      <c r="VHI335" s="50" t="s">
        <v>611</v>
      </c>
      <c r="VHJ335" s="50" t="s">
        <v>611</v>
      </c>
      <c r="VHK335" s="50" t="s">
        <v>611</v>
      </c>
      <c r="VHL335" s="50" t="s">
        <v>611</v>
      </c>
      <c r="VHM335" s="50" t="s">
        <v>611</v>
      </c>
      <c r="VHN335" s="50" t="s">
        <v>611</v>
      </c>
      <c r="VHO335" s="50" t="s">
        <v>611</v>
      </c>
      <c r="VHP335" s="50" t="s">
        <v>611</v>
      </c>
      <c r="VHQ335" s="50" t="s">
        <v>611</v>
      </c>
      <c r="VHR335" s="50" t="s">
        <v>611</v>
      </c>
      <c r="VHS335" s="50" t="s">
        <v>611</v>
      </c>
      <c r="VHT335" s="50" t="s">
        <v>611</v>
      </c>
      <c r="VHU335" s="50" t="s">
        <v>611</v>
      </c>
      <c r="VHV335" s="50" t="s">
        <v>611</v>
      </c>
      <c r="VHW335" s="50" t="s">
        <v>611</v>
      </c>
      <c r="VHX335" s="50" t="s">
        <v>611</v>
      </c>
      <c r="VHY335" s="50" t="s">
        <v>611</v>
      </c>
      <c r="VHZ335" s="50" t="s">
        <v>611</v>
      </c>
      <c r="VIA335" s="50" t="s">
        <v>611</v>
      </c>
      <c r="VIB335" s="50" t="s">
        <v>611</v>
      </c>
      <c r="VIC335" s="50" t="s">
        <v>611</v>
      </c>
      <c r="VID335" s="50" t="s">
        <v>611</v>
      </c>
      <c r="VIE335" s="50" t="s">
        <v>611</v>
      </c>
      <c r="VIF335" s="50" t="s">
        <v>611</v>
      </c>
      <c r="VIG335" s="50" t="s">
        <v>611</v>
      </c>
      <c r="VIH335" s="50" t="s">
        <v>611</v>
      </c>
      <c r="VII335" s="50" t="s">
        <v>611</v>
      </c>
      <c r="VIJ335" s="50" t="s">
        <v>611</v>
      </c>
      <c r="VIK335" s="50" t="s">
        <v>611</v>
      </c>
      <c r="VIL335" s="50" t="s">
        <v>611</v>
      </c>
      <c r="VIM335" s="50" t="s">
        <v>611</v>
      </c>
      <c r="VIN335" s="50" t="s">
        <v>611</v>
      </c>
      <c r="VIO335" s="50" t="s">
        <v>611</v>
      </c>
      <c r="VIP335" s="50" t="s">
        <v>611</v>
      </c>
      <c r="VIQ335" s="50" t="s">
        <v>611</v>
      </c>
      <c r="VIR335" s="50" t="s">
        <v>611</v>
      </c>
      <c r="VIS335" s="50" t="s">
        <v>611</v>
      </c>
      <c r="VIT335" s="50" t="s">
        <v>611</v>
      </c>
      <c r="VIU335" s="50" t="s">
        <v>611</v>
      </c>
      <c r="VIV335" s="50" t="s">
        <v>611</v>
      </c>
      <c r="VIW335" s="50" t="s">
        <v>611</v>
      </c>
      <c r="VIX335" s="50" t="s">
        <v>611</v>
      </c>
      <c r="VIY335" s="50" t="s">
        <v>611</v>
      </c>
      <c r="VIZ335" s="50" t="s">
        <v>611</v>
      </c>
      <c r="VJA335" s="50" t="s">
        <v>611</v>
      </c>
      <c r="VJB335" s="50" t="s">
        <v>611</v>
      </c>
      <c r="VJC335" s="50" t="s">
        <v>611</v>
      </c>
      <c r="VJD335" s="50" t="s">
        <v>611</v>
      </c>
      <c r="VJE335" s="50" t="s">
        <v>611</v>
      </c>
      <c r="VJF335" s="50" t="s">
        <v>611</v>
      </c>
      <c r="VJG335" s="50" t="s">
        <v>611</v>
      </c>
      <c r="VJH335" s="50" t="s">
        <v>611</v>
      </c>
      <c r="VJI335" s="50" t="s">
        <v>611</v>
      </c>
      <c r="VJJ335" s="50" t="s">
        <v>611</v>
      </c>
      <c r="VJK335" s="50" t="s">
        <v>611</v>
      </c>
      <c r="VJL335" s="50" t="s">
        <v>611</v>
      </c>
      <c r="VJM335" s="50" t="s">
        <v>611</v>
      </c>
      <c r="VJN335" s="50" t="s">
        <v>611</v>
      </c>
      <c r="VJO335" s="50" t="s">
        <v>611</v>
      </c>
      <c r="VJP335" s="50" t="s">
        <v>611</v>
      </c>
      <c r="VJQ335" s="50" t="s">
        <v>611</v>
      </c>
      <c r="VJR335" s="50" t="s">
        <v>611</v>
      </c>
      <c r="VJS335" s="50" t="s">
        <v>611</v>
      </c>
      <c r="VJT335" s="50" t="s">
        <v>611</v>
      </c>
      <c r="VJU335" s="50" t="s">
        <v>611</v>
      </c>
      <c r="VJV335" s="50" t="s">
        <v>611</v>
      </c>
      <c r="VJW335" s="50" t="s">
        <v>611</v>
      </c>
      <c r="VJX335" s="50" t="s">
        <v>611</v>
      </c>
      <c r="VJY335" s="50" t="s">
        <v>611</v>
      </c>
      <c r="VJZ335" s="50" t="s">
        <v>611</v>
      </c>
      <c r="VKA335" s="50" t="s">
        <v>611</v>
      </c>
      <c r="VKB335" s="50" t="s">
        <v>611</v>
      </c>
      <c r="VKC335" s="50" t="s">
        <v>611</v>
      </c>
      <c r="VKD335" s="50" t="s">
        <v>611</v>
      </c>
      <c r="VKE335" s="50" t="s">
        <v>611</v>
      </c>
      <c r="VKF335" s="50" t="s">
        <v>611</v>
      </c>
      <c r="VKG335" s="50" t="s">
        <v>611</v>
      </c>
      <c r="VKH335" s="50" t="s">
        <v>611</v>
      </c>
      <c r="VKI335" s="50" t="s">
        <v>611</v>
      </c>
      <c r="VKJ335" s="50" t="s">
        <v>611</v>
      </c>
      <c r="VKK335" s="50" t="s">
        <v>611</v>
      </c>
      <c r="VKL335" s="50" t="s">
        <v>611</v>
      </c>
      <c r="VKM335" s="50" t="s">
        <v>611</v>
      </c>
      <c r="VKN335" s="50" t="s">
        <v>611</v>
      </c>
      <c r="VKO335" s="50" t="s">
        <v>611</v>
      </c>
      <c r="VKP335" s="50" t="s">
        <v>611</v>
      </c>
      <c r="VKQ335" s="50" t="s">
        <v>611</v>
      </c>
      <c r="VKR335" s="50" t="s">
        <v>611</v>
      </c>
      <c r="VKS335" s="50" t="s">
        <v>611</v>
      </c>
      <c r="VKT335" s="50" t="s">
        <v>611</v>
      </c>
      <c r="VKU335" s="50" t="s">
        <v>611</v>
      </c>
      <c r="VKV335" s="50" t="s">
        <v>611</v>
      </c>
      <c r="VKW335" s="50" t="s">
        <v>611</v>
      </c>
      <c r="VKX335" s="50" t="s">
        <v>611</v>
      </c>
      <c r="VKY335" s="50" t="s">
        <v>611</v>
      </c>
      <c r="VKZ335" s="50" t="s">
        <v>611</v>
      </c>
      <c r="VLA335" s="50" t="s">
        <v>611</v>
      </c>
      <c r="VLB335" s="50" t="s">
        <v>611</v>
      </c>
      <c r="VLC335" s="50" t="s">
        <v>611</v>
      </c>
      <c r="VLD335" s="50" t="s">
        <v>611</v>
      </c>
      <c r="VLE335" s="50" t="s">
        <v>611</v>
      </c>
      <c r="VLF335" s="50" t="s">
        <v>611</v>
      </c>
      <c r="VLG335" s="50" t="s">
        <v>611</v>
      </c>
      <c r="VLH335" s="50" t="s">
        <v>611</v>
      </c>
      <c r="VLI335" s="50" t="s">
        <v>611</v>
      </c>
      <c r="VLJ335" s="50" t="s">
        <v>611</v>
      </c>
      <c r="VLK335" s="50" t="s">
        <v>611</v>
      </c>
      <c r="VLL335" s="50" t="s">
        <v>611</v>
      </c>
      <c r="VLM335" s="50" t="s">
        <v>611</v>
      </c>
      <c r="VLN335" s="50" t="s">
        <v>611</v>
      </c>
      <c r="VLO335" s="50" t="s">
        <v>611</v>
      </c>
      <c r="VLP335" s="50" t="s">
        <v>611</v>
      </c>
      <c r="VLQ335" s="50" t="s">
        <v>611</v>
      </c>
      <c r="VLR335" s="50" t="s">
        <v>611</v>
      </c>
      <c r="VLS335" s="50" t="s">
        <v>611</v>
      </c>
      <c r="VLT335" s="50" t="s">
        <v>611</v>
      </c>
      <c r="VLU335" s="50" t="s">
        <v>611</v>
      </c>
      <c r="VLV335" s="50" t="s">
        <v>611</v>
      </c>
      <c r="VLW335" s="50" t="s">
        <v>611</v>
      </c>
      <c r="VLX335" s="50" t="s">
        <v>611</v>
      </c>
      <c r="VLY335" s="50" t="s">
        <v>611</v>
      </c>
      <c r="VLZ335" s="50" t="s">
        <v>611</v>
      </c>
      <c r="VMA335" s="50" t="s">
        <v>611</v>
      </c>
      <c r="VMB335" s="50" t="s">
        <v>611</v>
      </c>
      <c r="VMC335" s="50" t="s">
        <v>611</v>
      </c>
      <c r="VMD335" s="50" t="s">
        <v>611</v>
      </c>
      <c r="VME335" s="50" t="s">
        <v>611</v>
      </c>
      <c r="VMF335" s="50" t="s">
        <v>611</v>
      </c>
      <c r="VMG335" s="50" t="s">
        <v>611</v>
      </c>
      <c r="VMH335" s="50" t="s">
        <v>611</v>
      </c>
      <c r="VMI335" s="50" t="s">
        <v>611</v>
      </c>
      <c r="VMJ335" s="50" t="s">
        <v>611</v>
      </c>
      <c r="VMK335" s="50" t="s">
        <v>611</v>
      </c>
      <c r="VML335" s="50" t="s">
        <v>611</v>
      </c>
      <c r="VMM335" s="50" t="s">
        <v>611</v>
      </c>
      <c r="VMN335" s="50" t="s">
        <v>611</v>
      </c>
      <c r="VMO335" s="50" t="s">
        <v>611</v>
      </c>
      <c r="VMP335" s="50" t="s">
        <v>611</v>
      </c>
      <c r="VMQ335" s="50" t="s">
        <v>611</v>
      </c>
      <c r="VMR335" s="50" t="s">
        <v>611</v>
      </c>
      <c r="VMS335" s="50" t="s">
        <v>611</v>
      </c>
      <c r="VMT335" s="50" t="s">
        <v>611</v>
      </c>
      <c r="VMU335" s="50" t="s">
        <v>611</v>
      </c>
      <c r="VMV335" s="50" t="s">
        <v>611</v>
      </c>
      <c r="VMW335" s="50" t="s">
        <v>611</v>
      </c>
      <c r="VMX335" s="50" t="s">
        <v>611</v>
      </c>
      <c r="VMY335" s="50" t="s">
        <v>611</v>
      </c>
      <c r="VMZ335" s="50" t="s">
        <v>611</v>
      </c>
      <c r="VNA335" s="50" t="s">
        <v>611</v>
      </c>
      <c r="VNB335" s="50" t="s">
        <v>611</v>
      </c>
      <c r="VNC335" s="50" t="s">
        <v>611</v>
      </c>
      <c r="VND335" s="50" t="s">
        <v>611</v>
      </c>
      <c r="VNE335" s="50" t="s">
        <v>611</v>
      </c>
      <c r="VNF335" s="50" t="s">
        <v>611</v>
      </c>
      <c r="VNG335" s="50" t="s">
        <v>611</v>
      </c>
      <c r="VNH335" s="50" t="s">
        <v>611</v>
      </c>
      <c r="VNI335" s="50" t="s">
        <v>611</v>
      </c>
      <c r="VNJ335" s="50" t="s">
        <v>611</v>
      </c>
      <c r="VNK335" s="50" t="s">
        <v>611</v>
      </c>
      <c r="VNL335" s="50" t="s">
        <v>611</v>
      </c>
      <c r="VNM335" s="50" t="s">
        <v>611</v>
      </c>
      <c r="VNN335" s="50" t="s">
        <v>611</v>
      </c>
      <c r="VNO335" s="50" t="s">
        <v>611</v>
      </c>
      <c r="VNP335" s="50" t="s">
        <v>611</v>
      </c>
      <c r="VNQ335" s="50" t="s">
        <v>611</v>
      </c>
      <c r="VNR335" s="50" t="s">
        <v>611</v>
      </c>
      <c r="VNS335" s="50" t="s">
        <v>611</v>
      </c>
      <c r="VNT335" s="50" t="s">
        <v>611</v>
      </c>
      <c r="VNU335" s="50" t="s">
        <v>611</v>
      </c>
      <c r="VNV335" s="50" t="s">
        <v>611</v>
      </c>
      <c r="VNW335" s="50" t="s">
        <v>611</v>
      </c>
      <c r="VNX335" s="50" t="s">
        <v>611</v>
      </c>
      <c r="VNY335" s="50" t="s">
        <v>611</v>
      </c>
      <c r="VNZ335" s="50" t="s">
        <v>611</v>
      </c>
      <c r="VOA335" s="50" t="s">
        <v>611</v>
      </c>
      <c r="VOB335" s="50" t="s">
        <v>611</v>
      </c>
      <c r="VOC335" s="50" t="s">
        <v>611</v>
      </c>
      <c r="VOD335" s="50" t="s">
        <v>611</v>
      </c>
      <c r="VOE335" s="50" t="s">
        <v>611</v>
      </c>
      <c r="VOF335" s="50" t="s">
        <v>611</v>
      </c>
      <c r="VOG335" s="50" t="s">
        <v>611</v>
      </c>
      <c r="VOH335" s="50" t="s">
        <v>611</v>
      </c>
      <c r="VOI335" s="50" t="s">
        <v>611</v>
      </c>
      <c r="VOJ335" s="50" t="s">
        <v>611</v>
      </c>
      <c r="VOK335" s="50" t="s">
        <v>611</v>
      </c>
      <c r="VOL335" s="50" t="s">
        <v>611</v>
      </c>
      <c r="VOM335" s="50" t="s">
        <v>611</v>
      </c>
      <c r="VON335" s="50" t="s">
        <v>611</v>
      </c>
      <c r="VOO335" s="50" t="s">
        <v>611</v>
      </c>
      <c r="VOP335" s="50" t="s">
        <v>611</v>
      </c>
      <c r="VOQ335" s="50" t="s">
        <v>611</v>
      </c>
      <c r="VOR335" s="50" t="s">
        <v>611</v>
      </c>
      <c r="VOS335" s="50" t="s">
        <v>611</v>
      </c>
      <c r="VOT335" s="50" t="s">
        <v>611</v>
      </c>
      <c r="VOU335" s="50" t="s">
        <v>611</v>
      </c>
      <c r="VOV335" s="50" t="s">
        <v>611</v>
      </c>
      <c r="VOW335" s="50" t="s">
        <v>611</v>
      </c>
      <c r="VOX335" s="50" t="s">
        <v>611</v>
      </c>
      <c r="VOY335" s="50" t="s">
        <v>611</v>
      </c>
      <c r="VOZ335" s="50" t="s">
        <v>611</v>
      </c>
      <c r="VPA335" s="50" t="s">
        <v>611</v>
      </c>
      <c r="VPB335" s="50" t="s">
        <v>611</v>
      </c>
      <c r="VPC335" s="50" t="s">
        <v>611</v>
      </c>
      <c r="VPD335" s="50" t="s">
        <v>611</v>
      </c>
      <c r="VPE335" s="50" t="s">
        <v>611</v>
      </c>
      <c r="VPF335" s="50" t="s">
        <v>611</v>
      </c>
      <c r="VPG335" s="50" t="s">
        <v>611</v>
      </c>
      <c r="VPH335" s="50" t="s">
        <v>611</v>
      </c>
      <c r="VPI335" s="50" t="s">
        <v>611</v>
      </c>
      <c r="VPJ335" s="50" t="s">
        <v>611</v>
      </c>
      <c r="VPK335" s="50" t="s">
        <v>611</v>
      </c>
      <c r="VPL335" s="50" t="s">
        <v>611</v>
      </c>
      <c r="VPM335" s="50" t="s">
        <v>611</v>
      </c>
      <c r="VPN335" s="50" t="s">
        <v>611</v>
      </c>
      <c r="VPO335" s="50" t="s">
        <v>611</v>
      </c>
      <c r="VPP335" s="50" t="s">
        <v>611</v>
      </c>
      <c r="VPQ335" s="50" t="s">
        <v>611</v>
      </c>
      <c r="VPR335" s="50" t="s">
        <v>611</v>
      </c>
      <c r="VPS335" s="50" t="s">
        <v>611</v>
      </c>
      <c r="VPT335" s="50" t="s">
        <v>611</v>
      </c>
      <c r="VPU335" s="50" t="s">
        <v>611</v>
      </c>
      <c r="VPV335" s="50" t="s">
        <v>611</v>
      </c>
      <c r="VPW335" s="50" t="s">
        <v>611</v>
      </c>
      <c r="VPX335" s="50" t="s">
        <v>611</v>
      </c>
      <c r="VPY335" s="50" t="s">
        <v>611</v>
      </c>
      <c r="VPZ335" s="50" t="s">
        <v>611</v>
      </c>
      <c r="VQA335" s="50" t="s">
        <v>611</v>
      </c>
      <c r="VQB335" s="50" t="s">
        <v>611</v>
      </c>
      <c r="VQC335" s="50" t="s">
        <v>611</v>
      </c>
      <c r="VQD335" s="50" t="s">
        <v>611</v>
      </c>
      <c r="VQE335" s="50" t="s">
        <v>611</v>
      </c>
      <c r="VQF335" s="50" t="s">
        <v>611</v>
      </c>
      <c r="VQG335" s="50" t="s">
        <v>611</v>
      </c>
      <c r="VQH335" s="50" t="s">
        <v>611</v>
      </c>
      <c r="VQI335" s="50" t="s">
        <v>611</v>
      </c>
      <c r="VQJ335" s="50" t="s">
        <v>611</v>
      </c>
      <c r="VQK335" s="50" t="s">
        <v>611</v>
      </c>
      <c r="VQL335" s="50" t="s">
        <v>611</v>
      </c>
      <c r="VQM335" s="50" t="s">
        <v>611</v>
      </c>
      <c r="VQN335" s="50" t="s">
        <v>611</v>
      </c>
      <c r="VQO335" s="50" t="s">
        <v>611</v>
      </c>
      <c r="VQP335" s="50" t="s">
        <v>611</v>
      </c>
      <c r="VQQ335" s="50" t="s">
        <v>611</v>
      </c>
      <c r="VQR335" s="50" t="s">
        <v>611</v>
      </c>
      <c r="VQS335" s="50" t="s">
        <v>611</v>
      </c>
      <c r="VQT335" s="50" t="s">
        <v>611</v>
      </c>
      <c r="VQU335" s="50" t="s">
        <v>611</v>
      </c>
      <c r="VQV335" s="50" t="s">
        <v>611</v>
      </c>
      <c r="VQW335" s="50" t="s">
        <v>611</v>
      </c>
      <c r="VQX335" s="50" t="s">
        <v>611</v>
      </c>
      <c r="VQY335" s="50" t="s">
        <v>611</v>
      </c>
      <c r="VQZ335" s="50" t="s">
        <v>611</v>
      </c>
      <c r="VRA335" s="50" t="s">
        <v>611</v>
      </c>
      <c r="VRB335" s="50" t="s">
        <v>611</v>
      </c>
      <c r="VRC335" s="50" t="s">
        <v>611</v>
      </c>
      <c r="VRD335" s="50" t="s">
        <v>611</v>
      </c>
      <c r="VRE335" s="50" t="s">
        <v>611</v>
      </c>
      <c r="VRF335" s="50" t="s">
        <v>611</v>
      </c>
      <c r="VRG335" s="50" t="s">
        <v>611</v>
      </c>
      <c r="VRH335" s="50" t="s">
        <v>611</v>
      </c>
      <c r="VRI335" s="50" t="s">
        <v>611</v>
      </c>
      <c r="VRJ335" s="50" t="s">
        <v>611</v>
      </c>
      <c r="VRK335" s="50" t="s">
        <v>611</v>
      </c>
      <c r="VRL335" s="50" t="s">
        <v>611</v>
      </c>
      <c r="VRM335" s="50" t="s">
        <v>611</v>
      </c>
      <c r="VRN335" s="50" t="s">
        <v>611</v>
      </c>
      <c r="VRO335" s="50" t="s">
        <v>611</v>
      </c>
      <c r="VRP335" s="50" t="s">
        <v>611</v>
      </c>
      <c r="VRQ335" s="50" t="s">
        <v>611</v>
      </c>
      <c r="VRR335" s="50" t="s">
        <v>611</v>
      </c>
      <c r="VRS335" s="50" t="s">
        <v>611</v>
      </c>
      <c r="VRT335" s="50" t="s">
        <v>611</v>
      </c>
      <c r="VRU335" s="50" t="s">
        <v>611</v>
      </c>
      <c r="VRV335" s="50" t="s">
        <v>611</v>
      </c>
      <c r="VRW335" s="50" t="s">
        <v>611</v>
      </c>
      <c r="VRX335" s="50" t="s">
        <v>611</v>
      </c>
      <c r="VRY335" s="50" t="s">
        <v>611</v>
      </c>
      <c r="VRZ335" s="50" t="s">
        <v>611</v>
      </c>
      <c r="VSA335" s="50" t="s">
        <v>611</v>
      </c>
      <c r="VSB335" s="50" t="s">
        <v>611</v>
      </c>
      <c r="VSC335" s="50" t="s">
        <v>611</v>
      </c>
      <c r="VSD335" s="50" t="s">
        <v>611</v>
      </c>
      <c r="VSE335" s="50" t="s">
        <v>611</v>
      </c>
      <c r="VSF335" s="50" t="s">
        <v>611</v>
      </c>
      <c r="VSG335" s="50" t="s">
        <v>611</v>
      </c>
      <c r="VSH335" s="50" t="s">
        <v>611</v>
      </c>
      <c r="VSI335" s="50" t="s">
        <v>611</v>
      </c>
      <c r="VSJ335" s="50" t="s">
        <v>611</v>
      </c>
      <c r="VSK335" s="50" t="s">
        <v>611</v>
      </c>
      <c r="VSL335" s="50" t="s">
        <v>611</v>
      </c>
      <c r="VSM335" s="50" t="s">
        <v>611</v>
      </c>
      <c r="VSN335" s="50" t="s">
        <v>611</v>
      </c>
      <c r="VSO335" s="50" t="s">
        <v>611</v>
      </c>
      <c r="VSP335" s="50" t="s">
        <v>611</v>
      </c>
      <c r="VSQ335" s="50" t="s">
        <v>611</v>
      </c>
      <c r="VSR335" s="50" t="s">
        <v>611</v>
      </c>
      <c r="VSS335" s="50" t="s">
        <v>611</v>
      </c>
      <c r="VST335" s="50" t="s">
        <v>611</v>
      </c>
      <c r="VSU335" s="50" t="s">
        <v>611</v>
      </c>
      <c r="VSV335" s="50" t="s">
        <v>611</v>
      </c>
      <c r="VSW335" s="50" t="s">
        <v>611</v>
      </c>
      <c r="VSX335" s="50" t="s">
        <v>611</v>
      </c>
      <c r="VSY335" s="50" t="s">
        <v>611</v>
      </c>
      <c r="VSZ335" s="50" t="s">
        <v>611</v>
      </c>
      <c r="VTA335" s="50" t="s">
        <v>611</v>
      </c>
      <c r="VTB335" s="50" t="s">
        <v>611</v>
      </c>
      <c r="VTC335" s="50" t="s">
        <v>611</v>
      </c>
      <c r="VTD335" s="50" t="s">
        <v>611</v>
      </c>
      <c r="VTE335" s="50" t="s">
        <v>611</v>
      </c>
      <c r="VTF335" s="50" t="s">
        <v>611</v>
      </c>
      <c r="VTG335" s="50" t="s">
        <v>611</v>
      </c>
      <c r="VTH335" s="50" t="s">
        <v>611</v>
      </c>
      <c r="VTI335" s="50" t="s">
        <v>611</v>
      </c>
      <c r="VTJ335" s="50" t="s">
        <v>611</v>
      </c>
      <c r="VTK335" s="50" t="s">
        <v>611</v>
      </c>
      <c r="VTL335" s="50" t="s">
        <v>611</v>
      </c>
      <c r="VTM335" s="50" t="s">
        <v>611</v>
      </c>
      <c r="VTN335" s="50" t="s">
        <v>611</v>
      </c>
      <c r="VTO335" s="50" t="s">
        <v>611</v>
      </c>
      <c r="VTP335" s="50" t="s">
        <v>611</v>
      </c>
      <c r="VTQ335" s="50" t="s">
        <v>611</v>
      </c>
      <c r="VTR335" s="50" t="s">
        <v>611</v>
      </c>
      <c r="VTS335" s="50" t="s">
        <v>611</v>
      </c>
      <c r="VTT335" s="50" t="s">
        <v>611</v>
      </c>
      <c r="VTU335" s="50" t="s">
        <v>611</v>
      </c>
      <c r="VTV335" s="50" t="s">
        <v>611</v>
      </c>
      <c r="VTW335" s="50" t="s">
        <v>611</v>
      </c>
      <c r="VTX335" s="50" t="s">
        <v>611</v>
      </c>
      <c r="VTY335" s="50" t="s">
        <v>611</v>
      </c>
      <c r="VTZ335" s="50" t="s">
        <v>611</v>
      </c>
      <c r="VUA335" s="50" t="s">
        <v>611</v>
      </c>
      <c r="VUB335" s="50" t="s">
        <v>611</v>
      </c>
      <c r="VUC335" s="50" t="s">
        <v>611</v>
      </c>
      <c r="VUD335" s="50" t="s">
        <v>611</v>
      </c>
      <c r="VUE335" s="50" t="s">
        <v>611</v>
      </c>
      <c r="VUF335" s="50" t="s">
        <v>611</v>
      </c>
      <c r="VUG335" s="50" t="s">
        <v>611</v>
      </c>
      <c r="VUH335" s="50" t="s">
        <v>611</v>
      </c>
      <c r="VUI335" s="50" t="s">
        <v>611</v>
      </c>
      <c r="VUJ335" s="50" t="s">
        <v>611</v>
      </c>
      <c r="VUK335" s="50" t="s">
        <v>611</v>
      </c>
      <c r="VUL335" s="50" t="s">
        <v>611</v>
      </c>
      <c r="VUM335" s="50" t="s">
        <v>611</v>
      </c>
      <c r="VUN335" s="50" t="s">
        <v>611</v>
      </c>
      <c r="VUO335" s="50" t="s">
        <v>611</v>
      </c>
      <c r="VUP335" s="50" t="s">
        <v>611</v>
      </c>
      <c r="VUQ335" s="50" t="s">
        <v>611</v>
      </c>
      <c r="VUR335" s="50" t="s">
        <v>611</v>
      </c>
      <c r="VUS335" s="50" t="s">
        <v>611</v>
      </c>
      <c r="VUT335" s="50" t="s">
        <v>611</v>
      </c>
      <c r="VUU335" s="50" t="s">
        <v>611</v>
      </c>
      <c r="VUV335" s="50" t="s">
        <v>611</v>
      </c>
      <c r="VUW335" s="50" t="s">
        <v>611</v>
      </c>
      <c r="VUX335" s="50" t="s">
        <v>611</v>
      </c>
      <c r="VUY335" s="50" t="s">
        <v>611</v>
      </c>
      <c r="VUZ335" s="50" t="s">
        <v>611</v>
      </c>
      <c r="VVA335" s="50" t="s">
        <v>611</v>
      </c>
      <c r="VVB335" s="50" t="s">
        <v>611</v>
      </c>
      <c r="VVC335" s="50" t="s">
        <v>611</v>
      </c>
      <c r="VVD335" s="50" t="s">
        <v>611</v>
      </c>
      <c r="VVE335" s="50" t="s">
        <v>611</v>
      </c>
      <c r="VVF335" s="50" t="s">
        <v>611</v>
      </c>
      <c r="VVG335" s="50" t="s">
        <v>611</v>
      </c>
      <c r="VVH335" s="50" t="s">
        <v>611</v>
      </c>
      <c r="VVI335" s="50" t="s">
        <v>611</v>
      </c>
      <c r="VVJ335" s="50" t="s">
        <v>611</v>
      </c>
      <c r="VVK335" s="50" t="s">
        <v>611</v>
      </c>
      <c r="VVL335" s="50" t="s">
        <v>611</v>
      </c>
      <c r="VVM335" s="50" t="s">
        <v>611</v>
      </c>
      <c r="VVN335" s="50" t="s">
        <v>611</v>
      </c>
      <c r="VVO335" s="50" t="s">
        <v>611</v>
      </c>
      <c r="VVP335" s="50" t="s">
        <v>611</v>
      </c>
      <c r="VVQ335" s="50" t="s">
        <v>611</v>
      </c>
      <c r="VVR335" s="50" t="s">
        <v>611</v>
      </c>
      <c r="VVS335" s="50" t="s">
        <v>611</v>
      </c>
      <c r="VVT335" s="50" t="s">
        <v>611</v>
      </c>
      <c r="VVU335" s="50" t="s">
        <v>611</v>
      </c>
      <c r="VVV335" s="50" t="s">
        <v>611</v>
      </c>
      <c r="VVW335" s="50" t="s">
        <v>611</v>
      </c>
      <c r="VVX335" s="50" t="s">
        <v>611</v>
      </c>
      <c r="VVY335" s="50" t="s">
        <v>611</v>
      </c>
      <c r="VVZ335" s="50" t="s">
        <v>611</v>
      </c>
      <c r="VWA335" s="50" t="s">
        <v>611</v>
      </c>
      <c r="VWB335" s="50" t="s">
        <v>611</v>
      </c>
      <c r="VWC335" s="50" t="s">
        <v>611</v>
      </c>
      <c r="VWD335" s="50" t="s">
        <v>611</v>
      </c>
      <c r="VWE335" s="50" t="s">
        <v>611</v>
      </c>
      <c r="VWF335" s="50" t="s">
        <v>611</v>
      </c>
      <c r="VWG335" s="50" t="s">
        <v>611</v>
      </c>
      <c r="VWH335" s="50" t="s">
        <v>611</v>
      </c>
      <c r="VWI335" s="50" t="s">
        <v>611</v>
      </c>
      <c r="VWJ335" s="50" t="s">
        <v>611</v>
      </c>
      <c r="VWK335" s="50" t="s">
        <v>611</v>
      </c>
      <c r="VWL335" s="50" t="s">
        <v>611</v>
      </c>
      <c r="VWM335" s="50" t="s">
        <v>611</v>
      </c>
      <c r="VWN335" s="50" t="s">
        <v>611</v>
      </c>
      <c r="VWO335" s="50" t="s">
        <v>611</v>
      </c>
      <c r="VWP335" s="50" t="s">
        <v>611</v>
      </c>
      <c r="VWQ335" s="50" t="s">
        <v>611</v>
      </c>
      <c r="VWR335" s="50" t="s">
        <v>611</v>
      </c>
      <c r="VWS335" s="50" t="s">
        <v>611</v>
      </c>
      <c r="VWT335" s="50" t="s">
        <v>611</v>
      </c>
      <c r="VWU335" s="50" t="s">
        <v>611</v>
      </c>
      <c r="VWV335" s="50" t="s">
        <v>611</v>
      </c>
      <c r="VWW335" s="50" t="s">
        <v>611</v>
      </c>
      <c r="VWX335" s="50" t="s">
        <v>611</v>
      </c>
      <c r="VWY335" s="50" t="s">
        <v>611</v>
      </c>
      <c r="VWZ335" s="50" t="s">
        <v>611</v>
      </c>
      <c r="VXA335" s="50" t="s">
        <v>611</v>
      </c>
      <c r="VXB335" s="50" t="s">
        <v>611</v>
      </c>
      <c r="VXC335" s="50" t="s">
        <v>611</v>
      </c>
      <c r="VXD335" s="50" t="s">
        <v>611</v>
      </c>
      <c r="VXE335" s="50" t="s">
        <v>611</v>
      </c>
      <c r="VXF335" s="50" t="s">
        <v>611</v>
      </c>
      <c r="VXG335" s="50" t="s">
        <v>611</v>
      </c>
      <c r="VXH335" s="50" t="s">
        <v>611</v>
      </c>
      <c r="VXI335" s="50" t="s">
        <v>611</v>
      </c>
      <c r="VXJ335" s="50" t="s">
        <v>611</v>
      </c>
      <c r="VXK335" s="50" t="s">
        <v>611</v>
      </c>
      <c r="VXL335" s="50" t="s">
        <v>611</v>
      </c>
      <c r="VXM335" s="50" t="s">
        <v>611</v>
      </c>
      <c r="VXN335" s="50" t="s">
        <v>611</v>
      </c>
      <c r="VXO335" s="50" t="s">
        <v>611</v>
      </c>
      <c r="VXP335" s="50" t="s">
        <v>611</v>
      </c>
      <c r="VXQ335" s="50" t="s">
        <v>611</v>
      </c>
      <c r="VXR335" s="50" t="s">
        <v>611</v>
      </c>
      <c r="VXS335" s="50" t="s">
        <v>611</v>
      </c>
      <c r="VXT335" s="50" t="s">
        <v>611</v>
      </c>
      <c r="VXU335" s="50" t="s">
        <v>611</v>
      </c>
      <c r="VXV335" s="50" t="s">
        <v>611</v>
      </c>
      <c r="VXW335" s="50" t="s">
        <v>611</v>
      </c>
      <c r="VXX335" s="50" t="s">
        <v>611</v>
      </c>
      <c r="VXY335" s="50" t="s">
        <v>611</v>
      </c>
      <c r="VXZ335" s="50" t="s">
        <v>611</v>
      </c>
      <c r="VYA335" s="50" t="s">
        <v>611</v>
      </c>
      <c r="VYB335" s="50" t="s">
        <v>611</v>
      </c>
      <c r="VYC335" s="50" t="s">
        <v>611</v>
      </c>
      <c r="VYD335" s="50" t="s">
        <v>611</v>
      </c>
      <c r="VYE335" s="50" t="s">
        <v>611</v>
      </c>
      <c r="VYF335" s="50" t="s">
        <v>611</v>
      </c>
      <c r="VYG335" s="50" t="s">
        <v>611</v>
      </c>
      <c r="VYH335" s="50" t="s">
        <v>611</v>
      </c>
      <c r="VYI335" s="50" t="s">
        <v>611</v>
      </c>
      <c r="VYJ335" s="50" t="s">
        <v>611</v>
      </c>
      <c r="VYK335" s="50" t="s">
        <v>611</v>
      </c>
      <c r="VYL335" s="50" t="s">
        <v>611</v>
      </c>
      <c r="VYM335" s="50" t="s">
        <v>611</v>
      </c>
      <c r="VYN335" s="50" t="s">
        <v>611</v>
      </c>
      <c r="VYO335" s="50" t="s">
        <v>611</v>
      </c>
      <c r="VYP335" s="50" t="s">
        <v>611</v>
      </c>
      <c r="VYQ335" s="50" t="s">
        <v>611</v>
      </c>
      <c r="VYR335" s="50" t="s">
        <v>611</v>
      </c>
      <c r="VYS335" s="50" t="s">
        <v>611</v>
      </c>
      <c r="VYT335" s="50" t="s">
        <v>611</v>
      </c>
      <c r="VYU335" s="50" t="s">
        <v>611</v>
      </c>
      <c r="VYV335" s="50" t="s">
        <v>611</v>
      </c>
      <c r="VYW335" s="50" t="s">
        <v>611</v>
      </c>
      <c r="VYX335" s="50" t="s">
        <v>611</v>
      </c>
      <c r="VYY335" s="50" t="s">
        <v>611</v>
      </c>
      <c r="VYZ335" s="50" t="s">
        <v>611</v>
      </c>
      <c r="VZA335" s="50" t="s">
        <v>611</v>
      </c>
      <c r="VZB335" s="50" t="s">
        <v>611</v>
      </c>
      <c r="VZC335" s="50" t="s">
        <v>611</v>
      </c>
      <c r="VZD335" s="50" t="s">
        <v>611</v>
      </c>
      <c r="VZE335" s="50" t="s">
        <v>611</v>
      </c>
      <c r="VZF335" s="50" t="s">
        <v>611</v>
      </c>
      <c r="VZG335" s="50" t="s">
        <v>611</v>
      </c>
      <c r="VZH335" s="50" t="s">
        <v>611</v>
      </c>
      <c r="VZI335" s="50" t="s">
        <v>611</v>
      </c>
      <c r="VZJ335" s="50" t="s">
        <v>611</v>
      </c>
      <c r="VZK335" s="50" t="s">
        <v>611</v>
      </c>
      <c r="VZL335" s="50" t="s">
        <v>611</v>
      </c>
      <c r="VZM335" s="50" t="s">
        <v>611</v>
      </c>
      <c r="VZN335" s="50" t="s">
        <v>611</v>
      </c>
      <c r="VZO335" s="50" t="s">
        <v>611</v>
      </c>
      <c r="VZP335" s="50" t="s">
        <v>611</v>
      </c>
      <c r="VZQ335" s="50" t="s">
        <v>611</v>
      </c>
      <c r="VZR335" s="50" t="s">
        <v>611</v>
      </c>
      <c r="VZS335" s="50" t="s">
        <v>611</v>
      </c>
      <c r="VZT335" s="50" t="s">
        <v>611</v>
      </c>
      <c r="VZU335" s="50" t="s">
        <v>611</v>
      </c>
      <c r="VZV335" s="50" t="s">
        <v>611</v>
      </c>
      <c r="VZW335" s="50" t="s">
        <v>611</v>
      </c>
      <c r="VZX335" s="50" t="s">
        <v>611</v>
      </c>
      <c r="VZY335" s="50" t="s">
        <v>611</v>
      </c>
      <c r="VZZ335" s="50" t="s">
        <v>611</v>
      </c>
      <c r="WAA335" s="50" t="s">
        <v>611</v>
      </c>
      <c r="WAB335" s="50" t="s">
        <v>611</v>
      </c>
      <c r="WAC335" s="50" t="s">
        <v>611</v>
      </c>
      <c r="WAD335" s="50" t="s">
        <v>611</v>
      </c>
      <c r="WAE335" s="50" t="s">
        <v>611</v>
      </c>
      <c r="WAF335" s="50" t="s">
        <v>611</v>
      </c>
      <c r="WAG335" s="50" t="s">
        <v>611</v>
      </c>
      <c r="WAH335" s="50" t="s">
        <v>611</v>
      </c>
      <c r="WAI335" s="50" t="s">
        <v>611</v>
      </c>
      <c r="WAJ335" s="50" t="s">
        <v>611</v>
      </c>
      <c r="WAK335" s="50" t="s">
        <v>611</v>
      </c>
      <c r="WAL335" s="50" t="s">
        <v>611</v>
      </c>
      <c r="WAM335" s="50" t="s">
        <v>611</v>
      </c>
      <c r="WAN335" s="50" t="s">
        <v>611</v>
      </c>
      <c r="WAO335" s="50" t="s">
        <v>611</v>
      </c>
      <c r="WAP335" s="50" t="s">
        <v>611</v>
      </c>
      <c r="WAQ335" s="50" t="s">
        <v>611</v>
      </c>
      <c r="WAR335" s="50" t="s">
        <v>611</v>
      </c>
      <c r="WAS335" s="50" t="s">
        <v>611</v>
      </c>
      <c r="WAT335" s="50" t="s">
        <v>611</v>
      </c>
      <c r="WAU335" s="50" t="s">
        <v>611</v>
      </c>
      <c r="WAV335" s="50" t="s">
        <v>611</v>
      </c>
      <c r="WAW335" s="50" t="s">
        <v>611</v>
      </c>
      <c r="WAX335" s="50" t="s">
        <v>611</v>
      </c>
      <c r="WAY335" s="50" t="s">
        <v>611</v>
      </c>
      <c r="WAZ335" s="50" t="s">
        <v>611</v>
      </c>
      <c r="WBA335" s="50" t="s">
        <v>611</v>
      </c>
      <c r="WBB335" s="50" t="s">
        <v>611</v>
      </c>
      <c r="WBC335" s="50" t="s">
        <v>611</v>
      </c>
      <c r="WBD335" s="50" t="s">
        <v>611</v>
      </c>
      <c r="WBE335" s="50" t="s">
        <v>611</v>
      </c>
      <c r="WBF335" s="50" t="s">
        <v>611</v>
      </c>
      <c r="WBG335" s="50" t="s">
        <v>611</v>
      </c>
      <c r="WBH335" s="50" t="s">
        <v>611</v>
      </c>
      <c r="WBI335" s="50" t="s">
        <v>611</v>
      </c>
      <c r="WBJ335" s="50" t="s">
        <v>611</v>
      </c>
      <c r="WBK335" s="50" t="s">
        <v>611</v>
      </c>
      <c r="WBL335" s="50" t="s">
        <v>611</v>
      </c>
      <c r="WBM335" s="50" t="s">
        <v>611</v>
      </c>
      <c r="WBN335" s="50" t="s">
        <v>611</v>
      </c>
      <c r="WBO335" s="50" t="s">
        <v>611</v>
      </c>
      <c r="WBP335" s="50" t="s">
        <v>611</v>
      </c>
      <c r="WBQ335" s="50" t="s">
        <v>611</v>
      </c>
      <c r="WBR335" s="50" t="s">
        <v>611</v>
      </c>
      <c r="WBS335" s="50" t="s">
        <v>611</v>
      </c>
      <c r="WBT335" s="50" t="s">
        <v>611</v>
      </c>
      <c r="WBU335" s="50" t="s">
        <v>611</v>
      </c>
      <c r="WBV335" s="50" t="s">
        <v>611</v>
      </c>
      <c r="WBW335" s="50" t="s">
        <v>611</v>
      </c>
      <c r="WBX335" s="50" t="s">
        <v>611</v>
      </c>
      <c r="WBY335" s="50" t="s">
        <v>611</v>
      </c>
      <c r="WBZ335" s="50" t="s">
        <v>611</v>
      </c>
      <c r="WCA335" s="50" t="s">
        <v>611</v>
      </c>
      <c r="WCB335" s="50" t="s">
        <v>611</v>
      </c>
      <c r="WCC335" s="50" t="s">
        <v>611</v>
      </c>
      <c r="WCD335" s="50" t="s">
        <v>611</v>
      </c>
      <c r="WCE335" s="50" t="s">
        <v>611</v>
      </c>
      <c r="WCF335" s="50" t="s">
        <v>611</v>
      </c>
      <c r="WCG335" s="50" t="s">
        <v>611</v>
      </c>
      <c r="WCH335" s="50" t="s">
        <v>611</v>
      </c>
      <c r="WCI335" s="50" t="s">
        <v>611</v>
      </c>
      <c r="WCJ335" s="50" t="s">
        <v>611</v>
      </c>
      <c r="WCK335" s="50" t="s">
        <v>611</v>
      </c>
      <c r="WCL335" s="50" t="s">
        <v>611</v>
      </c>
      <c r="WCM335" s="50" t="s">
        <v>611</v>
      </c>
      <c r="WCN335" s="50" t="s">
        <v>611</v>
      </c>
      <c r="WCO335" s="50" t="s">
        <v>611</v>
      </c>
      <c r="WCP335" s="50" t="s">
        <v>611</v>
      </c>
      <c r="WCQ335" s="50" t="s">
        <v>611</v>
      </c>
      <c r="WCR335" s="50" t="s">
        <v>611</v>
      </c>
      <c r="WCS335" s="50" t="s">
        <v>611</v>
      </c>
      <c r="WCT335" s="50" t="s">
        <v>611</v>
      </c>
      <c r="WCU335" s="50" t="s">
        <v>611</v>
      </c>
      <c r="WCV335" s="50" t="s">
        <v>611</v>
      </c>
      <c r="WCW335" s="50" t="s">
        <v>611</v>
      </c>
      <c r="WCX335" s="50" t="s">
        <v>611</v>
      </c>
      <c r="WCY335" s="50" t="s">
        <v>611</v>
      </c>
      <c r="WCZ335" s="50" t="s">
        <v>611</v>
      </c>
      <c r="WDA335" s="50" t="s">
        <v>611</v>
      </c>
      <c r="WDB335" s="50" t="s">
        <v>611</v>
      </c>
      <c r="WDC335" s="50" t="s">
        <v>611</v>
      </c>
      <c r="WDD335" s="50" t="s">
        <v>611</v>
      </c>
      <c r="WDE335" s="50" t="s">
        <v>611</v>
      </c>
      <c r="WDF335" s="50" t="s">
        <v>611</v>
      </c>
      <c r="WDG335" s="50" t="s">
        <v>611</v>
      </c>
      <c r="WDH335" s="50" t="s">
        <v>611</v>
      </c>
      <c r="WDI335" s="50" t="s">
        <v>611</v>
      </c>
      <c r="WDJ335" s="50" t="s">
        <v>611</v>
      </c>
      <c r="WDK335" s="50" t="s">
        <v>611</v>
      </c>
      <c r="WDL335" s="50" t="s">
        <v>611</v>
      </c>
      <c r="WDM335" s="50" t="s">
        <v>611</v>
      </c>
      <c r="WDN335" s="50" t="s">
        <v>611</v>
      </c>
      <c r="WDO335" s="50" t="s">
        <v>611</v>
      </c>
      <c r="WDP335" s="50" t="s">
        <v>611</v>
      </c>
      <c r="WDQ335" s="50" t="s">
        <v>611</v>
      </c>
      <c r="WDR335" s="50" t="s">
        <v>611</v>
      </c>
      <c r="WDS335" s="50" t="s">
        <v>611</v>
      </c>
      <c r="WDT335" s="50" t="s">
        <v>611</v>
      </c>
      <c r="WDU335" s="50" t="s">
        <v>611</v>
      </c>
      <c r="WDV335" s="50" t="s">
        <v>611</v>
      </c>
      <c r="WDW335" s="50" t="s">
        <v>611</v>
      </c>
      <c r="WDX335" s="50" t="s">
        <v>611</v>
      </c>
      <c r="WDY335" s="50" t="s">
        <v>611</v>
      </c>
      <c r="WDZ335" s="50" t="s">
        <v>611</v>
      </c>
      <c r="WEA335" s="50" t="s">
        <v>611</v>
      </c>
      <c r="WEB335" s="50" t="s">
        <v>611</v>
      </c>
      <c r="WEC335" s="50" t="s">
        <v>611</v>
      </c>
      <c r="WED335" s="50" t="s">
        <v>611</v>
      </c>
      <c r="WEE335" s="50" t="s">
        <v>611</v>
      </c>
      <c r="WEF335" s="50" t="s">
        <v>611</v>
      </c>
      <c r="WEG335" s="50" t="s">
        <v>611</v>
      </c>
      <c r="WEH335" s="50" t="s">
        <v>611</v>
      </c>
      <c r="WEI335" s="50" t="s">
        <v>611</v>
      </c>
      <c r="WEJ335" s="50" t="s">
        <v>611</v>
      </c>
      <c r="WEK335" s="50" t="s">
        <v>611</v>
      </c>
      <c r="WEL335" s="50" t="s">
        <v>611</v>
      </c>
      <c r="WEM335" s="50" t="s">
        <v>611</v>
      </c>
      <c r="WEN335" s="50" t="s">
        <v>611</v>
      </c>
      <c r="WEO335" s="50" t="s">
        <v>611</v>
      </c>
      <c r="WEP335" s="50" t="s">
        <v>611</v>
      </c>
      <c r="WEQ335" s="50" t="s">
        <v>611</v>
      </c>
      <c r="WER335" s="50" t="s">
        <v>611</v>
      </c>
      <c r="WES335" s="50" t="s">
        <v>611</v>
      </c>
      <c r="WET335" s="50" t="s">
        <v>611</v>
      </c>
      <c r="WEU335" s="50" t="s">
        <v>611</v>
      </c>
      <c r="WEV335" s="50" t="s">
        <v>611</v>
      </c>
      <c r="WEW335" s="50" t="s">
        <v>611</v>
      </c>
      <c r="WEX335" s="50" t="s">
        <v>611</v>
      </c>
      <c r="WEY335" s="50" t="s">
        <v>611</v>
      </c>
      <c r="WEZ335" s="50" t="s">
        <v>611</v>
      </c>
      <c r="WFA335" s="50" t="s">
        <v>611</v>
      </c>
      <c r="WFB335" s="50" t="s">
        <v>611</v>
      </c>
      <c r="WFC335" s="50" t="s">
        <v>611</v>
      </c>
      <c r="WFD335" s="50" t="s">
        <v>611</v>
      </c>
      <c r="WFE335" s="50" t="s">
        <v>611</v>
      </c>
      <c r="WFF335" s="50" t="s">
        <v>611</v>
      </c>
      <c r="WFG335" s="50" t="s">
        <v>611</v>
      </c>
      <c r="WFH335" s="50" t="s">
        <v>611</v>
      </c>
      <c r="WFI335" s="50" t="s">
        <v>611</v>
      </c>
      <c r="WFJ335" s="50" t="s">
        <v>611</v>
      </c>
      <c r="WFK335" s="50" t="s">
        <v>611</v>
      </c>
      <c r="WFL335" s="50" t="s">
        <v>611</v>
      </c>
      <c r="WFM335" s="50" t="s">
        <v>611</v>
      </c>
      <c r="WFN335" s="50" t="s">
        <v>611</v>
      </c>
      <c r="WFO335" s="50" t="s">
        <v>611</v>
      </c>
      <c r="WFP335" s="50" t="s">
        <v>611</v>
      </c>
      <c r="WFQ335" s="50" t="s">
        <v>611</v>
      </c>
      <c r="WFR335" s="50" t="s">
        <v>611</v>
      </c>
      <c r="WFS335" s="50" t="s">
        <v>611</v>
      </c>
      <c r="WFT335" s="50" t="s">
        <v>611</v>
      </c>
      <c r="WFU335" s="50" t="s">
        <v>611</v>
      </c>
      <c r="WFV335" s="50" t="s">
        <v>611</v>
      </c>
      <c r="WFW335" s="50" t="s">
        <v>611</v>
      </c>
      <c r="WFX335" s="50" t="s">
        <v>611</v>
      </c>
      <c r="WFY335" s="50" t="s">
        <v>611</v>
      </c>
      <c r="WFZ335" s="50" t="s">
        <v>611</v>
      </c>
      <c r="WGA335" s="50" t="s">
        <v>611</v>
      </c>
      <c r="WGB335" s="50" t="s">
        <v>611</v>
      </c>
      <c r="WGC335" s="50" t="s">
        <v>611</v>
      </c>
      <c r="WGD335" s="50" t="s">
        <v>611</v>
      </c>
      <c r="WGE335" s="50" t="s">
        <v>611</v>
      </c>
      <c r="WGF335" s="50" t="s">
        <v>611</v>
      </c>
      <c r="WGG335" s="50" t="s">
        <v>611</v>
      </c>
      <c r="WGH335" s="50" t="s">
        <v>611</v>
      </c>
      <c r="WGI335" s="50" t="s">
        <v>611</v>
      </c>
      <c r="WGJ335" s="50" t="s">
        <v>611</v>
      </c>
      <c r="WGK335" s="50" t="s">
        <v>611</v>
      </c>
      <c r="WGL335" s="50" t="s">
        <v>611</v>
      </c>
      <c r="WGM335" s="50" t="s">
        <v>611</v>
      </c>
      <c r="WGN335" s="50" t="s">
        <v>611</v>
      </c>
      <c r="WGO335" s="50" t="s">
        <v>611</v>
      </c>
      <c r="WGP335" s="50" t="s">
        <v>611</v>
      </c>
      <c r="WGQ335" s="50" t="s">
        <v>611</v>
      </c>
      <c r="WGR335" s="50" t="s">
        <v>611</v>
      </c>
      <c r="WGS335" s="50" t="s">
        <v>611</v>
      </c>
      <c r="WGT335" s="50" t="s">
        <v>611</v>
      </c>
      <c r="WGU335" s="50" t="s">
        <v>611</v>
      </c>
      <c r="WGV335" s="50" t="s">
        <v>611</v>
      </c>
      <c r="WGW335" s="50" t="s">
        <v>611</v>
      </c>
      <c r="WGX335" s="50" t="s">
        <v>611</v>
      </c>
      <c r="WGY335" s="50" t="s">
        <v>611</v>
      </c>
      <c r="WGZ335" s="50" t="s">
        <v>611</v>
      </c>
      <c r="WHA335" s="50" t="s">
        <v>611</v>
      </c>
      <c r="WHB335" s="50" t="s">
        <v>611</v>
      </c>
      <c r="WHC335" s="50" t="s">
        <v>611</v>
      </c>
      <c r="WHD335" s="50" t="s">
        <v>611</v>
      </c>
      <c r="WHE335" s="50" t="s">
        <v>611</v>
      </c>
      <c r="WHF335" s="50" t="s">
        <v>611</v>
      </c>
      <c r="WHG335" s="50" t="s">
        <v>611</v>
      </c>
      <c r="WHH335" s="50" t="s">
        <v>611</v>
      </c>
      <c r="WHI335" s="50" t="s">
        <v>611</v>
      </c>
      <c r="WHJ335" s="50" t="s">
        <v>611</v>
      </c>
      <c r="WHK335" s="50" t="s">
        <v>611</v>
      </c>
      <c r="WHL335" s="50" t="s">
        <v>611</v>
      </c>
      <c r="WHM335" s="50" t="s">
        <v>611</v>
      </c>
      <c r="WHN335" s="50" t="s">
        <v>611</v>
      </c>
      <c r="WHO335" s="50" t="s">
        <v>611</v>
      </c>
      <c r="WHP335" s="50" t="s">
        <v>611</v>
      </c>
      <c r="WHQ335" s="50" t="s">
        <v>611</v>
      </c>
      <c r="WHR335" s="50" t="s">
        <v>611</v>
      </c>
      <c r="WHS335" s="50" t="s">
        <v>611</v>
      </c>
      <c r="WHT335" s="50" t="s">
        <v>611</v>
      </c>
      <c r="WHU335" s="50" t="s">
        <v>611</v>
      </c>
      <c r="WHV335" s="50" t="s">
        <v>611</v>
      </c>
      <c r="WHW335" s="50" t="s">
        <v>611</v>
      </c>
      <c r="WHX335" s="50" t="s">
        <v>611</v>
      </c>
      <c r="WHY335" s="50" t="s">
        <v>611</v>
      </c>
      <c r="WHZ335" s="50" t="s">
        <v>611</v>
      </c>
      <c r="WIA335" s="50" t="s">
        <v>611</v>
      </c>
      <c r="WIB335" s="50" t="s">
        <v>611</v>
      </c>
      <c r="WIC335" s="50" t="s">
        <v>611</v>
      </c>
      <c r="WID335" s="50" t="s">
        <v>611</v>
      </c>
      <c r="WIE335" s="50" t="s">
        <v>611</v>
      </c>
      <c r="WIF335" s="50" t="s">
        <v>611</v>
      </c>
      <c r="WIG335" s="50" t="s">
        <v>611</v>
      </c>
      <c r="WIH335" s="50" t="s">
        <v>611</v>
      </c>
      <c r="WII335" s="50" t="s">
        <v>611</v>
      </c>
      <c r="WIJ335" s="50" t="s">
        <v>611</v>
      </c>
      <c r="WIK335" s="50" t="s">
        <v>611</v>
      </c>
      <c r="WIL335" s="50" t="s">
        <v>611</v>
      </c>
      <c r="WIM335" s="50" t="s">
        <v>611</v>
      </c>
      <c r="WIN335" s="50" t="s">
        <v>611</v>
      </c>
      <c r="WIO335" s="50" t="s">
        <v>611</v>
      </c>
      <c r="WIP335" s="50" t="s">
        <v>611</v>
      </c>
      <c r="WIQ335" s="50" t="s">
        <v>611</v>
      </c>
      <c r="WIR335" s="50" t="s">
        <v>611</v>
      </c>
      <c r="WIS335" s="50" t="s">
        <v>611</v>
      </c>
      <c r="WIT335" s="50" t="s">
        <v>611</v>
      </c>
      <c r="WIU335" s="50" t="s">
        <v>611</v>
      </c>
      <c r="WIV335" s="50" t="s">
        <v>611</v>
      </c>
      <c r="WIW335" s="50" t="s">
        <v>611</v>
      </c>
      <c r="WIX335" s="50" t="s">
        <v>611</v>
      </c>
      <c r="WIY335" s="50" t="s">
        <v>611</v>
      </c>
      <c r="WIZ335" s="50" t="s">
        <v>611</v>
      </c>
      <c r="WJA335" s="50" t="s">
        <v>611</v>
      </c>
      <c r="WJB335" s="50" t="s">
        <v>611</v>
      </c>
      <c r="WJC335" s="50" t="s">
        <v>611</v>
      </c>
      <c r="WJD335" s="50" t="s">
        <v>611</v>
      </c>
      <c r="WJE335" s="50" t="s">
        <v>611</v>
      </c>
      <c r="WJF335" s="50" t="s">
        <v>611</v>
      </c>
      <c r="WJG335" s="50" t="s">
        <v>611</v>
      </c>
      <c r="WJH335" s="50" t="s">
        <v>611</v>
      </c>
      <c r="WJI335" s="50" t="s">
        <v>611</v>
      </c>
      <c r="WJJ335" s="50" t="s">
        <v>611</v>
      </c>
      <c r="WJK335" s="50" t="s">
        <v>611</v>
      </c>
      <c r="WJL335" s="50" t="s">
        <v>611</v>
      </c>
      <c r="WJM335" s="50" t="s">
        <v>611</v>
      </c>
      <c r="WJN335" s="50" t="s">
        <v>611</v>
      </c>
      <c r="WJO335" s="50" t="s">
        <v>611</v>
      </c>
      <c r="WJP335" s="50" t="s">
        <v>611</v>
      </c>
      <c r="WJQ335" s="50" t="s">
        <v>611</v>
      </c>
      <c r="WJR335" s="50" t="s">
        <v>611</v>
      </c>
      <c r="WJS335" s="50" t="s">
        <v>611</v>
      </c>
      <c r="WJT335" s="50" t="s">
        <v>611</v>
      </c>
      <c r="WJU335" s="50" t="s">
        <v>611</v>
      </c>
      <c r="WJV335" s="50" t="s">
        <v>611</v>
      </c>
      <c r="WJW335" s="50" t="s">
        <v>611</v>
      </c>
      <c r="WJX335" s="50" t="s">
        <v>611</v>
      </c>
      <c r="WJY335" s="50" t="s">
        <v>611</v>
      </c>
      <c r="WJZ335" s="50" t="s">
        <v>611</v>
      </c>
      <c r="WKA335" s="50" t="s">
        <v>611</v>
      </c>
      <c r="WKB335" s="50" t="s">
        <v>611</v>
      </c>
      <c r="WKC335" s="50" t="s">
        <v>611</v>
      </c>
      <c r="WKD335" s="50" t="s">
        <v>611</v>
      </c>
      <c r="WKE335" s="50" t="s">
        <v>611</v>
      </c>
      <c r="WKF335" s="50" t="s">
        <v>611</v>
      </c>
      <c r="WKG335" s="50" t="s">
        <v>611</v>
      </c>
      <c r="WKH335" s="50" t="s">
        <v>611</v>
      </c>
      <c r="WKI335" s="50" t="s">
        <v>611</v>
      </c>
      <c r="WKJ335" s="50" t="s">
        <v>611</v>
      </c>
      <c r="WKK335" s="50" t="s">
        <v>611</v>
      </c>
      <c r="WKL335" s="50" t="s">
        <v>611</v>
      </c>
      <c r="WKM335" s="50" t="s">
        <v>611</v>
      </c>
      <c r="WKN335" s="50" t="s">
        <v>611</v>
      </c>
      <c r="WKO335" s="50" t="s">
        <v>611</v>
      </c>
      <c r="WKP335" s="50" t="s">
        <v>611</v>
      </c>
      <c r="WKQ335" s="50" t="s">
        <v>611</v>
      </c>
      <c r="WKR335" s="50" t="s">
        <v>611</v>
      </c>
      <c r="WKS335" s="50" t="s">
        <v>611</v>
      </c>
      <c r="WKT335" s="50" t="s">
        <v>611</v>
      </c>
      <c r="WKU335" s="50" t="s">
        <v>611</v>
      </c>
      <c r="WKV335" s="50" t="s">
        <v>611</v>
      </c>
      <c r="WKW335" s="50" t="s">
        <v>611</v>
      </c>
      <c r="WKX335" s="50" t="s">
        <v>611</v>
      </c>
      <c r="WKY335" s="50" t="s">
        <v>611</v>
      </c>
      <c r="WKZ335" s="50" t="s">
        <v>611</v>
      </c>
      <c r="WLA335" s="50" t="s">
        <v>611</v>
      </c>
      <c r="WLB335" s="50" t="s">
        <v>611</v>
      </c>
      <c r="WLC335" s="50" t="s">
        <v>611</v>
      </c>
      <c r="WLD335" s="50" t="s">
        <v>611</v>
      </c>
      <c r="WLE335" s="50" t="s">
        <v>611</v>
      </c>
      <c r="WLF335" s="50" t="s">
        <v>611</v>
      </c>
      <c r="WLG335" s="50" t="s">
        <v>611</v>
      </c>
      <c r="WLH335" s="50" t="s">
        <v>611</v>
      </c>
      <c r="WLI335" s="50" t="s">
        <v>611</v>
      </c>
      <c r="WLJ335" s="50" t="s">
        <v>611</v>
      </c>
      <c r="WLK335" s="50" t="s">
        <v>611</v>
      </c>
      <c r="WLL335" s="50" t="s">
        <v>611</v>
      </c>
      <c r="WLM335" s="50" t="s">
        <v>611</v>
      </c>
      <c r="WLN335" s="50" t="s">
        <v>611</v>
      </c>
      <c r="WLO335" s="50" t="s">
        <v>611</v>
      </c>
      <c r="WLP335" s="50" t="s">
        <v>611</v>
      </c>
      <c r="WLQ335" s="50" t="s">
        <v>611</v>
      </c>
      <c r="WLR335" s="50" t="s">
        <v>611</v>
      </c>
      <c r="WLS335" s="50" t="s">
        <v>611</v>
      </c>
      <c r="WLT335" s="50" t="s">
        <v>611</v>
      </c>
      <c r="WLU335" s="50" t="s">
        <v>611</v>
      </c>
      <c r="WLV335" s="50" t="s">
        <v>611</v>
      </c>
      <c r="WLW335" s="50" t="s">
        <v>611</v>
      </c>
      <c r="WLX335" s="50" t="s">
        <v>611</v>
      </c>
      <c r="WLY335" s="50" t="s">
        <v>611</v>
      </c>
      <c r="WLZ335" s="50" t="s">
        <v>611</v>
      </c>
      <c r="WMA335" s="50" t="s">
        <v>611</v>
      </c>
      <c r="WMB335" s="50" t="s">
        <v>611</v>
      </c>
      <c r="WMC335" s="50" t="s">
        <v>611</v>
      </c>
      <c r="WMD335" s="50" t="s">
        <v>611</v>
      </c>
      <c r="WME335" s="50" t="s">
        <v>611</v>
      </c>
      <c r="WMF335" s="50" t="s">
        <v>611</v>
      </c>
      <c r="WMG335" s="50" t="s">
        <v>611</v>
      </c>
      <c r="WMH335" s="50" t="s">
        <v>611</v>
      </c>
      <c r="WMI335" s="50" t="s">
        <v>611</v>
      </c>
      <c r="WMJ335" s="50" t="s">
        <v>611</v>
      </c>
      <c r="WMK335" s="50" t="s">
        <v>611</v>
      </c>
      <c r="WML335" s="50" t="s">
        <v>611</v>
      </c>
      <c r="WMM335" s="50" t="s">
        <v>611</v>
      </c>
      <c r="WMN335" s="50" t="s">
        <v>611</v>
      </c>
      <c r="WMO335" s="50" t="s">
        <v>611</v>
      </c>
      <c r="WMP335" s="50" t="s">
        <v>611</v>
      </c>
      <c r="WMQ335" s="50" t="s">
        <v>611</v>
      </c>
      <c r="WMR335" s="50" t="s">
        <v>611</v>
      </c>
      <c r="WMS335" s="50" t="s">
        <v>611</v>
      </c>
      <c r="WMT335" s="50" t="s">
        <v>611</v>
      </c>
      <c r="WMU335" s="50" t="s">
        <v>611</v>
      </c>
      <c r="WMV335" s="50" t="s">
        <v>611</v>
      </c>
      <c r="WMW335" s="50" t="s">
        <v>611</v>
      </c>
      <c r="WMX335" s="50" t="s">
        <v>611</v>
      </c>
      <c r="WMY335" s="50" t="s">
        <v>611</v>
      </c>
      <c r="WMZ335" s="50" t="s">
        <v>611</v>
      </c>
      <c r="WNA335" s="50" t="s">
        <v>611</v>
      </c>
      <c r="WNB335" s="50" t="s">
        <v>611</v>
      </c>
      <c r="WNC335" s="50" t="s">
        <v>611</v>
      </c>
      <c r="WND335" s="50" t="s">
        <v>611</v>
      </c>
      <c r="WNE335" s="50" t="s">
        <v>611</v>
      </c>
      <c r="WNF335" s="50" t="s">
        <v>611</v>
      </c>
      <c r="WNG335" s="50" t="s">
        <v>611</v>
      </c>
      <c r="WNH335" s="50" t="s">
        <v>611</v>
      </c>
      <c r="WNI335" s="50" t="s">
        <v>611</v>
      </c>
      <c r="WNJ335" s="50" t="s">
        <v>611</v>
      </c>
      <c r="WNK335" s="50" t="s">
        <v>611</v>
      </c>
      <c r="WNL335" s="50" t="s">
        <v>611</v>
      </c>
      <c r="WNM335" s="50" t="s">
        <v>611</v>
      </c>
      <c r="WNN335" s="50" t="s">
        <v>611</v>
      </c>
      <c r="WNO335" s="50" t="s">
        <v>611</v>
      </c>
      <c r="WNP335" s="50" t="s">
        <v>611</v>
      </c>
      <c r="WNQ335" s="50" t="s">
        <v>611</v>
      </c>
      <c r="WNR335" s="50" t="s">
        <v>611</v>
      </c>
      <c r="WNS335" s="50" t="s">
        <v>611</v>
      </c>
      <c r="WNT335" s="50" t="s">
        <v>611</v>
      </c>
      <c r="WNU335" s="50" t="s">
        <v>611</v>
      </c>
      <c r="WNV335" s="50" t="s">
        <v>611</v>
      </c>
      <c r="WNW335" s="50" t="s">
        <v>611</v>
      </c>
      <c r="WNX335" s="50" t="s">
        <v>611</v>
      </c>
      <c r="WNY335" s="50" t="s">
        <v>611</v>
      </c>
      <c r="WNZ335" s="50" t="s">
        <v>611</v>
      </c>
      <c r="WOA335" s="50" t="s">
        <v>611</v>
      </c>
      <c r="WOB335" s="50" t="s">
        <v>611</v>
      </c>
      <c r="WOC335" s="50" t="s">
        <v>611</v>
      </c>
      <c r="WOD335" s="50" t="s">
        <v>611</v>
      </c>
      <c r="WOE335" s="50" t="s">
        <v>611</v>
      </c>
      <c r="WOF335" s="50" t="s">
        <v>611</v>
      </c>
      <c r="WOG335" s="50" t="s">
        <v>611</v>
      </c>
      <c r="WOH335" s="50" t="s">
        <v>611</v>
      </c>
      <c r="WOI335" s="50" t="s">
        <v>611</v>
      </c>
      <c r="WOJ335" s="50" t="s">
        <v>611</v>
      </c>
      <c r="WOK335" s="50" t="s">
        <v>611</v>
      </c>
      <c r="WOL335" s="50" t="s">
        <v>611</v>
      </c>
      <c r="WOM335" s="50" t="s">
        <v>611</v>
      </c>
      <c r="WON335" s="50" t="s">
        <v>611</v>
      </c>
      <c r="WOO335" s="50" t="s">
        <v>611</v>
      </c>
      <c r="WOP335" s="50" t="s">
        <v>611</v>
      </c>
      <c r="WOQ335" s="50" t="s">
        <v>611</v>
      </c>
      <c r="WOR335" s="50" t="s">
        <v>611</v>
      </c>
      <c r="WOS335" s="50" t="s">
        <v>611</v>
      </c>
      <c r="WOT335" s="50" t="s">
        <v>611</v>
      </c>
      <c r="WOU335" s="50" t="s">
        <v>611</v>
      </c>
      <c r="WOV335" s="50" t="s">
        <v>611</v>
      </c>
      <c r="WOW335" s="50" t="s">
        <v>611</v>
      </c>
      <c r="WOX335" s="50" t="s">
        <v>611</v>
      </c>
      <c r="WOY335" s="50" t="s">
        <v>611</v>
      </c>
      <c r="WOZ335" s="50" t="s">
        <v>611</v>
      </c>
      <c r="WPA335" s="50" t="s">
        <v>611</v>
      </c>
      <c r="WPB335" s="50" t="s">
        <v>611</v>
      </c>
      <c r="WPC335" s="50" t="s">
        <v>611</v>
      </c>
      <c r="WPD335" s="50" t="s">
        <v>611</v>
      </c>
      <c r="WPE335" s="50" t="s">
        <v>611</v>
      </c>
      <c r="WPF335" s="50" t="s">
        <v>611</v>
      </c>
      <c r="WPG335" s="50" t="s">
        <v>611</v>
      </c>
      <c r="WPH335" s="50" t="s">
        <v>611</v>
      </c>
      <c r="WPI335" s="50" t="s">
        <v>611</v>
      </c>
      <c r="WPJ335" s="50" t="s">
        <v>611</v>
      </c>
      <c r="WPK335" s="50" t="s">
        <v>611</v>
      </c>
      <c r="WPL335" s="50" t="s">
        <v>611</v>
      </c>
      <c r="WPM335" s="50" t="s">
        <v>611</v>
      </c>
      <c r="WPN335" s="50" t="s">
        <v>611</v>
      </c>
      <c r="WPO335" s="50" t="s">
        <v>611</v>
      </c>
      <c r="WPP335" s="50" t="s">
        <v>611</v>
      </c>
      <c r="WPQ335" s="50" t="s">
        <v>611</v>
      </c>
      <c r="WPR335" s="50" t="s">
        <v>611</v>
      </c>
      <c r="WPS335" s="50" t="s">
        <v>611</v>
      </c>
      <c r="WPT335" s="50" t="s">
        <v>611</v>
      </c>
      <c r="WPU335" s="50" t="s">
        <v>611</v>
      </c>
      <c r="WPV335" s="50" t="s">
        <v>611</v>
      </c>
      <c r="WPW335" s="50" t="s">
        <v>611</v>
      </c>
      <c r="WPX335" s="50" t="s">
        <v>611</v>
      </c>
      <c r="WPY335" s="50" t="s">
        <v>611</v>
      </c>
      <c r="WPZ335" s="50" t="s">
        <v>611</v>
      </c>
      <c r="WQA335" s="50" t="s">
        <v>611</v>
      </c>
      <c r="WQB335" s="50" t="s">
        <v>611</v>
      </c>
      <c r="WQC335" s="50" t="s">
        <v>611</v>
      </c>
      <c r="WQD335" s="50" t="s">
        <v>611</v>
      </c>
      <c r="WQE335" s="50" t="s">
        <v>611</v>
      </c>
      <c r="WQF335" s="50" t="s">
        <v>611</v>
      </c>
      <c r="WQG335" s="50" t="s">
        <v>611</v>
      </c>
      <c r="WQH335" s="50" t="s">
        <v>611</v>
      </c>
      <c r="WQI335" s="50" t="s">
        <v>611</v>
      </c>
      <c r="WQJ335" s="50" t="s">
        <v>611</v>
      </c>
      <c r="WQK335" s="50" t="s">
        <v>611</v>
      </c>
      <c r="WQL335" s="50" t="s">
        <v>611</v>
      </c>
      <c r="WQM335" s="50" t="s">
        <v>611</v>
      </c>
      <c r="WQN335" s="50" t="s">
        <v>611</v>
      </c>
      <c r="WQO335" s="50" t="s">
        <v>611</v>
      </c>
      <c r="WQP335" s="50" t="s">
        <v>611</v>
      </c>
      <c r="WQQ335" s="50" t="s">
        <v>611</v>
      </c>
      <c r="WQR335" s="50" t="s">
        <v>611</v>
      </c>
      <c r="WQS335" s="50" t="s">
        <v>611</v>
      </c>
      <c r="WQT335" s="50" t="s">
        <v>611</v>
      </c>
      <c r="WQU335" s="50" t="s">
        <v>611</v>
      </c>
      <c r="WQV335" s="50" t="s">
        <v>611</v>
      </c>
      <c r="WQW335" s="50" t="s">
        <v>611</v>
      </c>
      <c r="WQX335" s="50" t="s">
        <v>611</v>
      </c>
      <c r="WQY335" s="50" t="s">
        <v>611</v>
      </c>
      <c r="WQZ335" s="50" t="s">
        <v>611</v>
      </c>
      <c r="WRA335" s="50" t="s">
        <v>611</v>
      </c>
      <c r="WRB335" s="50" t="s">
        <v>611</v>
      </c>
      <c r="WRC335" s="50" t="s">
        <v>611</v>
      </c>
      <c r="WRD335" s="50" t="s">
        <v>611</v>
      </c>
      <c r="WRE335" s="50" t="s">
        <v>611</v>
      </c>
      <c r="WRF335" s="50" t="s">
        <v>611</v>
      </c>
      <c r="WRG335" s="50" t="s">
        <v>611</v>
      </c>
      <c r="WRH335" s="50" t="s">
        <v>611</v>
      </c>
      <c r="WRI335" s="50" t="s">
        <v>611</v>
      </c>
      <c r="WRJ335" s="50" t="s">
        <v>611</v>
      </c>
      <c r="WRK335" s="50" t="s">
        <v>611</v>
      </c>
      <c r="WRL335" s="50" t="s">
        <v>611</v>
      </c>
      <c r="WRM335" s="50" t="s">
        <v>611</v>
      </c>
      <c r="WRN335" s="50" t="s">
        <v>611</v>
      </c>
      <c r="WRO335" s="50" t="s">
        <v>611</v>
      </c>
      <c r="WRP335" s="50" t="s">
        <v>611</v>
      </c>
      <c r="WRQ335" s="50" t="s">
        <v>611</v>
      </c>
      <c r="WRR335" s="50" t="s">
        <v>611</v>
      </c>
      <c r="WRS335" s="50" t="s">
        <v>611</v>
      </c>
      <c r="WRT335" s="50" t="s">
        <v>611</v>
      </c>
      <c r="WRU335" s="50" t="s">
        <v>611</v>
      </c>
      <c r="WRV335" s="50" t="s">
        <v>611</v>
      </c>
      <c r="WRW335" s="50" t="s">
        <v>611</v>
      </c>
      <c r="WRX335" s="50" t="s">
        <v>611</v>
      </c>
      <c r="WRY335" s="50" t="s">
        <v>611</v>
      </c>
      <c r="WRZ335" s="50" t="s">
        <v>611</v>
      </c>
      <c r="WSA335" s="50" t="s">
        <v>611</v>
      </c>
      <c r="WSB335" s="50" t="s">
        <v>611</v>
      </c>
      <c r="WSC335" s="50" t="s">
        <v>611</v>
      </c>
      <c r="WSD335" s="50" t="s">
        <v>611</v>
      </c>
      <c r="WSE335" s="50" t="s">
        <v>611</v>
      </c>
      <c r="WSF335" s="50" t="s">
        <v>611</v>
      </c>
      <c r="WSG335" s="50" t="s">
        <v>611</v>
      </c>
      <c r="WSH335" s="50" t="s">
        <v>611</v>
      </c>
      <c r="WSI335" s="50" t="s">
        <v>611</v>
      </c>
      <c r="WSJ335" s="50" t="s">
        <v>611</v>
      </c>
      <c r="WSK335" s="50" t="s">
        <v>611</v>
      </c>
      <c r="WSL335" s="50" t="s">
        <v>611</v>
      </c>
      <c r="WSM335" s="50" t="s">
        <v>611</v>
      </c>
      <c r="WSN335" s="50" t="s">
        <v>611</v>
      </c>
      <c r="WSO335" s="50" t="s">
        <v>611</v>
      </c>
      <c r="WSP335" s="50" t="s">
        <v>611</v>
      </c>
      <c r="WSQ335" s="50" t="s">
        <v>611</v>
      </c>
      <c r="WSR335" s="50" t="s">
        <v>611</v>
      </c>
      <c r="WSS335" s="50" t="s">
        <v>611</v>
      </c>
      <c r="WST335" s="50" t="s">
        <v>611</v>
      </c>
      <c r="WSU335" s="50" t="s">
        <v>611</v>
      </c>
      <c r="WSV335" s="50" t="s">
        <v>611</v>
      </c>
      <c r="WSW335" s="50" t="s">
        <v>611</v>
      </c>
      <c r="WSX335" s="50" t="s">
        <v>611</v>
      </c>
      <c r="WSY335" s="50" t="s">
        <v>611</v>
      </c>
      <c r="WSZ335" s="50" t="s">
        <v>611</v>
      </c>
      <c r="WTA335" s="50" t="s">
        <v>611</v>
      </c>
      <c r="WTB335" s="50" t="s">
        <v>611</v>
      </c>
      <c r="WTC335" s="50" t="s">
        <v>611</v>
      </c>
      <c r="WTD335" s="50" t="s">
        <v>611</v>
      </c>
      <c r="WTE335" s="50" t="s">
        <v>611</v>
      </c>
      <c r="WTF335" s="50" t="s">
        <v>611</v>
      </c>
      <c r="WTG335" s="50" t="s">
        <v>611</v>
      </c>
      <c r="WTH335" s="50" t="s">
        <v>611</v>
      </c>
      <c r="WTI335" s="50" t="s">
        <v>611</v>
      </c>
      <c r="WTJ335" s="50" t="s">
        <v>611</v>
      </c>
      <c r="WTK335" s="50" t="s">
        <v>611</v>
      </c>
      <c r="WTL335" s="50" t="s">
        <v>611</v>
      </c>
      <c r="WTM335" s="50" t="s">
        <v>611</v>
      </c>
      <c r="WTN335" s="50" t="s">
        <v>611</v>
      </c>
      <c r="WTO335" s="50" t="s">
        <v>611</v>
      </c>
      <c r="WTP335" s="50" t="s">
        <v>611</v>
      </c>
      <c r="WTQ335" s="50" t="s">
        <v>611</v>
      </c>
      <c r="WTR335" s="50" t="s">
        <v>611</v>
      </c>
      <c r="WTS335" s="50" t="s">
        <v>611</v>
      </c>
      <c r="WTT335" s="50" t="s">
        <v>611</v>
      </c>
      <c r="WTU335" s="50" t="s">
        <v>611</v>
      </c>
      <c r="WTV335" s="50" t="s">
        <v>611</v>
      </c>
      <c r="WTW335" s="50" t="s">
        <v>611</v>
      </c>
      <c r="WTX335" s="50" t="s">
        <v>611</v>
      </c>
      <c r="WTY335" s="50" t="s">
        <v>611</v>
      </c>
      <c r="WTZ335" s="50" t="s">
        <v>611</v>
      </c>
      <c r="WUA335" s="50" t="s">
        <v>611</v>
      </c>
      <c r="WUB335" s="50" t="s">
        <v>611</v>
      </c>
      <c r="WUC335" s="50" t="s">
        <v>611</v>
      </c>
      <c r="WUD335" s="50" t="s">
        <v>611</v>
      </c>
      <c r="WUE335" s="50" t="s">
        <v>611</v>
      </c>
      <c r="WUF335" s="50" t="s">
        <v>611</v>
      </c>
      <c r="WUG335" s="50" t="s">
        <v>611</v>
      </c>
      <c r="WUH335" s="50" t="s">
        <v>611</v>
      </c>
      <c r="WUI335" s="50" t="s">
        <v>611</v>
      </c>
      <c r="WUJ335" s="50" t="s">
        <v>611</v>
      </c>
      <c r="WUK335" s="50" t="s">
        <v>611</v>
      </c>
      <c r="WUL335" s="50" t="s">
        <v>611</v>
      </c>
      <c r="WUM335" s="50" t="s">
        <v>611</v>
      </c>
      <c r="WUN335" s="50" t="s">
        <v>611</v>
      </c>
      <c r="WUO335" s="50" t="s">
        <v>611</v>
      </c>
      <c r="WUP335" s="50" t="s">
        <v>611</v>
      </c>
      <c r="WUQ335" s="50" t="s">
        <v>611</v>
      </c>
      <c r="WUR335" s="50" t="s">
        <v>611</v>
      </c>
      <c r="WUS335" s="50" t="s">
        <v>611</v>
      </c>
      <c r="WUT335" s="50" t="s">
        <v>611</v>
      </c>
      <c r="WUU335" s="50" t="s">
        <v>611</v>
      </c>
      <c r="WUV335" s="50" t="s">
        <v>611</v>
      </c>
      <c r="WUW335" s="50" t="s">
        <v>611</v>
      </c>
      <c r="WUX335" s="50" t="s">
        <v>611</v>
      </c>
      <c r="WUY335" s="50" t="s">
        <v>611</v>
      </c>
      <c r="WUZ335" s="50" t="s">
        <v>611</v>
      </c>
      <c r="WVA335" s="50" t="s">
        <v>611</v>
      </c>
      <c r="WVB335" s="50" t="s">
        <v>611</v>
      </c>
      <c r="WVC335" s="50" t="s">
        <v>611</v>
      </c>
      <c r="WVD335" s="50" t="s">
        <v>611</v>
      </c>
      <c r="WVE335" s="50" t="s">
        <v>611</v>
      </c>
      <c r="WVF335" s="50" t="s">
        <v>611</v>
      </c>
      <c r="WVG335" s="50" t="s">
        <v>611</v>
      </c>
      <c r="WVH335" s="50" t="s">
        <v>611</v>
      </c>
      <c r="WVI335" s="50" t="s">
        <v>611</v>
      </c>
      <c r="WVJ335" s="50" t="s">
        <v>611</v>
      </c>
      <c r="WVK335" s="50" t="s">
        <v>611</v>
      </c>
      <c r="WVL335" s="50" t="s">
        <v>611</v>
      </c>
      <c r="WVM335" s="50" t="s">
        <v>611</v>
      </c>
      <c r="WVN335" s="50" t="s">
        <v>611</v>
      </c>
      <c r="WVO335" s="50" t="s">
        <v>611</v>
      </c>
      <c r="WVP335" s="50" t="s">
        <v>611</v>
      </c>
      <c r="WVQ335" s="50" t="s">
        <v>611</v>
      </c>
      <c r="WVR335" s="50" t="s">
        <v>611</v>
      </c>
      <c r="WVS335" s="50" t="s">
        <v>611</v>
      </c>
      <c r="WVT335" s="50" t="s">
        <v>611</v>
      </c>
      <c r="WVU335" s="50" t="s">
        <v>611</v>
      </c>
      <c r="WVV335" s="50" t="s">
        <v>611</v>
      </c>
      <c r="WVW335" s="50" t="s">
        <v>611</v>
      </c>
      <c r="WVX335" s="50" t="s">
        <v>611</v>
      </c>
      <c r="WVY335" s="50" t="s">
        <v>611</v>
      </c>
      <c r="WVZ335" s="50" t="s">
        <v>611</v>
      </c>
      <c r="WWA335" s="50" t="s">
        <v>611</v>
      </c>
      <c r="WWB335" s="50" t="s">
        <v>611</v>
      </c>
      <c r="WWC335" s="50" t="s">
        <v>611</v>
      </c>
      <c r="WWD335" s="50" t="s">
        <v>611</v>
      </c>
      <c r="WWE335" s="50" t="s">
        <v>611</v>
      </c>
      <c r="WWF335" s="50" t="s">
        <v>611</v>
      </c>
      <c r="WWG335" s="50" t="s">
        <v>611</v>
      </c>
      <c r="WWH335" s="50" t="s">
        <v>611</v>
      </c>
      <c r="WWI335" s="50" t="s">
        <v>611</v>
      </c>
      <c r="WWJ335" s="50" t="s">
        <v>611</v>
      </c>
      <c r="WWK335" s="50" t="s">
        <v>611</v>
      </c>
      <c r="WWL335" s="50" t="s">
        <v>611</v>
      </c>
      <c r="WWM335" s="50" t="s">
        <v>611</v>
      </c>
      <c r="WWN335" s="50" t="s">
        <v>611</v>
      </c>
      <c r="WWO335" s="50" t="s">
        <v>611</v>
      </c>
      <c r="WWP335" s="50" t="s">
        <v>611</v>
      </c>
      <c r="WWQ335" s="50" t="s">
        <v>611</v>
      </c>
      <c r="WWR335" s="50" t="s">
        <v>611</v>
      </c>
      <c r="WWS335" s="50" t="s">
        <v>611</v>
      </c>
      <c r="WWT335" s="50" t="s">
        <v>611</v>
      </c>
      <c r="WWU335" s="50" t="s">
        <v>611</v>
      </c>
      <c r="WWV335" s="50" t="s">
        <v>611</v>
      </c>
      <c r="WWW335" s="50" t="s">
        <v>611</v>
      </c>
      <c r="WWX335" s="50" t="s">
        <v>611</v>
      </c>
      <c r="WWY335" s="50" t="s">
        <v>611</v>
      </c>
      <c r="WWZ335" s="50" t="s">
        <v>611</v>
      </c>
      <c r="WXA335" s="50" t="s">
        <v>611</v>
      </c>
      <c r="WXB335" s="50" t="s">
        <v>611</v>
      </c>
      <c r="WXC335" s="50" t="s">
        <v>611</v>
      </c>
      <c r="WXD335" s="50" t="s">
        <v>611</v>
      </c>
      <c r="WXE335" s="50" t="s">
        <v>611</v>
      </c>
      <c r="WXF335" s="50" t="s">
        <v>611</v>
      </c>
      <c r="WXG335" s="50" t="s">
        <v>611</v>
      </c>
      <c r="WXH335" s="50" t="s">
        <v>611</v>
      </c>
      <c r="WXI335" s="50" t="s">
        <v>611</v>
      </c>
      <c r="WXJ335" s="50" t="s">
        <v>611</v>
      </c>
      <c r="WXK335" s="50" t="s">
        <v>611</v>
      </c>
      <c r="WXL335" s="50" t="s">
        <v>611</v>
      </c>
      <c r="WXM335" s="50" t="s">
        <v>611</v>
      </c>
      <c r="WXN335" s="50" t="s">
        <v>611</v>
      </c>
      <c r="WXO335" s="50" t="s">
        <v>611</v>
      </c>
    </row>
    <row r="336" spans="1:16187" s="50" customFormat="1" x14ac:dyDescent="0.25">
      <c r="A336" s="98">
        <f t="shared" si="36"/>
        <v>321</v>
      </c>
      <c r="B336" s="99">
        <f t="shared" si="37"/>
        <v>126</v>
      </c>
      <c r="C336" s="112" t="s">
        <v>612</v>
      </c>
      <c r="D336" s="92" t="s">
        <v>662</v>
      </c>
      <c r="E336" s="78">
        <f t="shared" si="38"/>
        <v>2279305.75</v>
      </c>
      <c r="F336" s="109"/>
      <c r="G336" s="109"/>
      <c r="H336" s="109"/>
      <c r="I336" s="109"/>
      <c r="J336" s="52">
        <v>2006081.9399205982</v>
      </c>
      <c r="K336" s="52"/>
      <c r="L336" s="52"/>
      <c r="M336" s="52"/>
      <c r="N336" s="52"/>
      <c r="O336" s="52"/>
      <c r="P336" s="52"/>
      <c r="Q336" s="52"/>
      <c r="R336" s="52">
        <v>205354.86105600002</v>
      </c>
      <c r="S336" s="52">
        <v>24000</v>
      </c>
      <c r="T336" s="113">
        <v>43868.949023401605</v>
      </c>
      <c r="U336" s="31">
        <f t="shared" si="39"/>
        <v>1</v>
      </c>
      <c r="CW336" s="50" t="s">
        <v>612</v>
      </c>
      <c r="CX336" s="50" t="s">
        <v>612</v>
      </c>
      <c r="CY336" s="50" t="s">
        <v>612</v>
      </c>
      <c r="CZ336" s="50" t="s">
        <v>612</v>
      </c>
      <c r="DA336" s="50" t="s">
        <v>612</v>
      </c>
      <c r="DB336" s="50" t="s">
        <v>612</v>
      </c>
      <c r="DC336" s="50" t="s">
        <v>612</v>
      </c>
      <c r="DD336" s="50" t="s">
        <v>612</v>
      </c>
      <c r="DE336" s="50" t="s">
        <v>612</v>
      </c>
      <c r="DF336" s="50" t="s">
        <v>612</v>
      </c>
      <c r="DG336" s="50" t="s">
        <v>612</v>
      </c>
      <c r="DH336" s="50" t="s">
        <v>612</v>
      </c>
      <c r="DI336" s="50" t="s">
        <v>612</v>
      </c>
      <c r="DJ336" s="50" t="s">
        <v>612</v>
      </c>
      <c r="DK336" s="50" t="s">
        <v>612</v>
      </c>
      <c r="DL336" s="50" t="s">
        <v>612</v>
      </c>
      <c r="DM336" s="50" t="s">
        <v>612</v>
      </c>
      <c r="DN336" s="50" t="s">
        <v>612</v>
      </c>
      <c r="DO336" s="50" t="s">
        <v>612</v>
      </c>
      <c r="DP336" s="50" t="s">
        <v>612</v>
      </c>
      <c r="DQ336" s="50" t="s">
        <v>612</v>
      </c>
      <c r="DR336" s="50" t="s">
        <v>612</v>
      </c>
      <c r="DS336" s="50" t="s">
        <v>612</v>
      </c>
      <c r="DT336" s="50" t="s">
        <v>612</v>
      </c>
      <c r="DU336" s="50" t="s">
        <v>612</v>
      </c>
      <c r="DV336" s="50" t="s">
        <v>612</v>
      </c>
      <c r="DW336" s="50" t="s">
        <v>612</v>
      </c>
      <c r="DX336" s="50" t="s">
        <v>612</v>
      </c>
      <c r="DY336" s="50" t="s">
        <v>612</v>
      </c>
      <c r="DZ336" s="50" t="s">
        <v>612</v>
      </c>
      <c r="EA336" s="50" t="s">
        <v>612</v>
      </c>
      <c r="EB336" s="50" t="s">
        <v>612</v>
      </c>
      <c r="EC336" s="50" t="s">
        <v>612</v>
      </c>
      <c r="ED336" s="50" t="s">
        <v>612</v>
      </c>
      <c r="EE336" s="50" t="s">
        <v>612</v>
      </c>
      <c r="EF336" s="50" t="s">
        <v>612</v>
      </c>
      <c r="EG336" s="50" t="s">
        <v>612</v>
      </c>
      <c r="EH336" s="50" t="s">
        <v>612</v>
      </c>
      <c r="EI336" s="50" t="s">
        <v>612</v>
      </c>
      <c r="EJ336" s="50" t="s">
        <v>612</v>
      </c>
      <c r="EK336" s="50" t="s">
        <v>612</v>
      </c>
      <c r="EL336" s="50" t="s">
        <v>612</v>
      </c>
      <c r="EM336" s="50" t="s">
        <v>612</v>
      </c>
      <c r="EN336" s="50" t="s">
        <v>612</v>
      </c>
      <c r="EO336" s="50" t="s">
        <v>612</v>
      </c>
      <c r="EP336" s="50" t="s">
        <v>612</v>
      </c>
      <c r="EQ336" s="50" t="s">
        <v>612</v>
      </c>
      <c r="ER336" s="50" t="s">
        <v>612</v>
      </c>
      <c r="ES336" s="50" t="s">
        <v>612</v>
      </c>
      <c r="ET336" s="50" t="s">
        <v>612</v>
      </c>
      <c r="EU336" s="50" t="s">
        <v>612</v>
      </c>
      <c r="EV336" s="50" t="s">
        <v>612</v>
      </c>
      <c r="EW336" s="50" t="s">
        <v>612</v>
      </c>
      <c r="EX336" s="50" t="s">
        <v>612</v>
      </c>
      <c r="EY336" s="50" t="s">
        <v>612</v>
      </c>
      <c r="EZ336" s="50" t="s">
        <v>612</v>
      </c>
      <c r="FA336" s="50" t="s">
        <v>612</v>
      </c>
      <c r="FB336" s="50" t="s">
        <v>612</v>
      </c>
      <c r="FC336" s="50" t="s">
        <v>612</v>
      </c>
      <c r="FD336" s="50" t="s">
        <v>612</v>
      </c>
      <c r="FE336" s="50" t="s">
        <v>612</v>
      </c>
      <c r="FF336" s="50" t="s">
        <v>612</v>
      </c>
      <c r="FG336" s="50" t="s">
        <v>612</v>
      </c>
      <c r="FH336" s="50" t="s">
        <v>612</v>
      </c>
      <c r="FI336" s="50" t="s">
        <v>612</v>
      </c>
      <c r="FJ336" s="50" t="s">
        <v>612</v>
      </c>
      <c r="FK336" s="50" t="s">
        <v>612</v>
      </c>
      <c r="FL336" s="50" t="s">
        <v>612</v>
      </c>
      <c r="FM336" s="50" t="s">
        <v>612</v>
      </c>
      <c r="FN336" s="50" t="s">
        <v>612</v>
      </c>
      <c r="FO336" s="50" t="s">
        <v>612</v>
      </c>
      <c r="FP336" s="50" t="s">
        <v>612</v>
      </c>
      <c r="FQ336" s="50" t="s">
        <v>612</v>
      </c>
      <c r="FR336" s="50" t="s">
        <v>612</v>
      </c>
      <c r="FS336" s="50" t="s">
        <v>612</v>
      </c>
      <c r="FT336" s="50" t="s">
        <v>612</v>
      </c>
      <c r="FU336" s="50" t="s">
        <v>612</v>
      </c>
      <c r="FV336" s="50" t="s">
        <v>612</v>
      </c>
      <c r="FW336" s="50" t="s">
        <v>612</v>
      </c>
      <c r="FX336" s="50" t="s">
        <v>612</v>
      </c>
      <c r="FY336" s="50" t="s">
        <v>612</v>
      </c>
      <c r="FZ336" s="50" t="s">
        <v>612</v>
      </c>
      <c r="GA336" s="50" t="s">
        <v>612</v>
      </c>
      <c r="GB336" s="50" t="s">
        <v>612</v>
      </c>
      <c r="GC336" s="50" t="s">
        <v>612</v>
      </c>
      <c r="GD336" s="50" t="s">
        <v>612</v>
      </c>
      <c r="GE336" s="50" t="s">
        <v>612</v>
      </c>
      <c r="GF336" s="50" t="s">
        <v>612</v>
      </c>
      <c r="GG336" s="50" t="s">
        <v>612</v>
      </c>
      <c r="GH336" s="50" t="s">
        <v>612</v>
      </c>
      <c r="GI336" s="50" t="s">
        <v>612</v>
      </c>
      <c r="GJ336" s="50" t="s">
        <v>612</v>
      </c>
      <c r="GK336" s="50" t="s">
        <v>612</v>
      </c>
      <c r="GL336" s="50" t="s">
        <v>612</v>
      </c>
      <c r="GM336" s="50" t="s">
        <v>612</v>
      </c>
      <c r="GN336" s="50" t="s">
        <v>612</v>
      </c>
      <c r="GO336" s="50" t="s">
        <v>612</v>
      </c>
      <c r="GP336" s="50" t="s">
        <v>612</v>
      </c>
      <c r="GQ336" s="50" t="s">
        <v>612</v>
      </c>
      <c r="GR336" s="50" t="s">
        <v>612</v>
      </c>
      <c r="GS336" s="50" t="s">
        <v>612</v>
      </c>
      <c r="GT336" s="50" t="s">
        <v>612</v>
      </c>
      <c r="GU336" s="50" t="s">
        <v>612</v>
      </c>
      <c r="GV336" s="50" t="s">
        <v>612</v>
      </c>
      <c r="GW336" s="50" t="s">
        <v>612</v>
      </c>
      <c r="GX336" s="50" t="s">
        <v>612</v>
      </c>
      <c r="GY336" s="50" t="s">
        <v>612</v>
      </c>
      <c r="GZ336" s="50" t="s">
        <v>612</v>
      </c>
      <c r="HA336" s="50" t="s">
        <v>612</v>
      </c>
      <c r="HB336" s="50" t="s">
        <v>612</v>
      </c>
      <c r="HC336" s="50" t="s">
        <v>612</v>
      </c>
      <c r="HD336" s="50" t="s">
        <v>612</v>
      </c>
      <c r="HE336" s="50" t="s">
        <v>612</v>
      </c>
      <c r="HF336" s="50" t="s">
        <v>612</v>
      </c>
      <c r="HG336" s="50" t="s">
        <v>612</v>
      </c>
      <c r="HH336" s="50" t="s">
        <v>612</v>
      </c>
      <c r="HI336" s="50" t="s">
        <v>612</v>
      </c>
      <c r="HJ336" s="50" t="s">
        <v>612</v>
      </c>
      <c r="HK336" s="50" t="s">
        <v>612</v>
      </c>
      <c r="HL336" s="50" t="s">
        <v>612</v>
      </c>
      <c r="HM336" s="50" t="s">
        <v>612</v>
      </c>
      <c r="HN336" s="50" t="s">
        <v>612</v>
      </c>
      <c r="HO336" s="50" t="s">
        <v>612</v>
      </c>
      <c r="HP336" s="50" t="s">
        <v>612</v>
      </c>
      <c r="HQ336" s="50" t="s">
        <v>612</v>
      </c>
      <c r="HR336" s="50" t="s">
        <v>612</v>
      </c>
      <c r="HS336" s="50" t="s">
        <v>612</v>
      </c>
      <c r="HT336" s="50" t="s">
        <v>612</v>
      </c>
      <c r="HU336" s="50" t="s">
        <v>612</v>
      </c>
      <c r="HV336" s="50" t="s">
        <v>612</v>
      </c>
      <c r="HW336" s="50" t="s">
        <v>612</v>
      </c>
      <c r="HX336" s="50" t="s">
        <v>612</v>
      </c>
      <c r="HY336" s="50" t="s">
        <v>612</v>
      </c>
      <c r="HZ336" s="50" t="s">
        <v>612</v>
      </c>
      <c r="IA336" s="50" t="s">
        <v>612</v>
      </c>
      <c r="IB336" s="50" t="s">
        <v>612</v>
      </c>
      <c r="IC336" s="50" t="s">
        <v>612</v>
      </c>
      <c r="ID336" s="50" t="s">
        <v>612</v>
      </c>
      <c r="IE336" s="50" t="s">
        <v>612</v>
      </c>
      <c r="IF336" s="50" t="s">
        <v>612</v>
      </c>
      <c r="IG336" s="50" t="s">
        <v>612</v>
      </c>
      <c r="IH336" s="50" t="s">
        <v>612</v>
      </c>
      <c r="II336" s="50" t="s">
        <v>612</v>
      </c>
      <c r="IJ336" s="50" t="s">
        <v>612</v>
      </c>
      <c r="IK336" s="50" t="s">
        <v>612</v>
      </c>
      <c r="IL336" s="50" t="s">
        <v>612</v>
      </c>
      <c r="IM336" s="50" t="s">
        <v>612</v>
      </c>
      <c r="IN336" s="50" t="s">
        <v>612</v>
      </c>
      <c r="IO336" s="50" t="s">
        <v>612</v>
      </c>
      <c r="IP336" s="50" t="s">
        <v>612</v>
      </c>
      <c r="IQ336" s="50" t="s">
        <v>612</v>
      </c>
      <c r="IR336" s="50" t="s">
        <v>612</v>
      </c>
      <c r="IS336" s="50" t="s">
        <v>612</v>
      </c>
      <c r="IT336" s="50" t="s">
        <v>612</v>
      </c>
      <c r="IU336" s="50" t="s">
        <v>612</v>
      </c>
      <c r="IV336" s="50" t="s">
        <v>612</v>
      </c>
      <c r="IW336" s="50" t="s">
        <v>612</v>
      </c>
      <c r="IX336" s="50" t="s">
        <v>612</v>
      </c>
      <c r="IY336" s="50" t="s">
        <v>612</v>
      </c>
      <c r="IZ336" s="50" t="s">
        <v>612</v>
      </c>
      <c r="JA336" s="50" t="s">
        <v>612</v>
      </c>
      <c r="JB336" s="50" t="s">
        <v>612</v>
      </c>
      <c r="JC336" s="50" t="s">
        <v>612</v>
      </c>
      <c r="JD336" s="50" t="s">
        <v>612</v>
      </c>
      <c r="JE336" s="50" t="s">
        <v>612</v>
      </c>
      <c r="JF336" s="50" t="s">
        <v>612</v>
      </c>
      <c r="JG336" s="50" t="s">
        <v>612</v>
      </c>
      <c r="JH336" s="50" t="s">
        <v>612</v>
      </c>
      <c r="JI336" s="50" t="s">
        <v>612</v>
      </c>
      <c r="JJ336" s="50" t="s">
        <v>612</v>
      </c>
      <c r="JK336" s="50" t="s">
        <v>612</v>
      </c>
      <c r="JL336" s="50" t="s">
        <v>612</v>
      </c>
      <c r="JM336" s="50" t="s">
        <v>612</v>
      </c>
      <c r="JN336" s="50" t="s">
        <v>612</v>
      </c>
      <c r="JO336" s="50" t="s">
        <v>612</v>
      </c>
      <c r="JP336" s="50" t="s">
        <v>612</v>
      </c>
      <c r="JQ336" s="50" t="s">
        <v>612</v>
      </c>
      <c r="JR336" s="50" t="s">
        <v>612</v>
      </c>
      <c r="JS336" s="50" t="s">
        <v>612</v>
      </c>
      <c r="JT336" s="50" t="s">
        <v>612</v>
      </c>
      <c r="JU336" s="50" t="s">
        <v>612</v>
      </c>
      <c r="JV336" s="50" t="s">
        <v>612</v>
      </c>
      <c r="JW336" s="50" t="s">
        <v>612</v>
      </c>
      <c r="JX336" s="50" t="s">
        <v>612</v>
      </c>
      <c r="JY336" s="50" t="s">
        <v>612</v>
      </c>
      <c r="JZ336" s="50" t="s">
        <v>612</v>
      </c>
      <c r="KA336" s="50" t="s">
        <v>612</v>
      </c>
      <c r="KB336" s="50" t="s">
        <v>612</v>
      </c>
      <c r="KC336" s="50" t="s">
        <v>612</v>
      </c>
      <c r="KD336" s="50" t="s">
        <v>612</v>
      </c>
      <c r="KE336" s="50" t="s">
        <v>612</v>
      </c>
      <c r="KF336" s="50" t="s">
        <v>612</v>
      </c>
      <c r="KG336" s="50" t="s">
        <v>612</v>
      </c>
      <c r="KH336" s="50" t="s">
        <v>612</v>
      </c>
      <c r="KI336" s="50" t="s">
        <v>612</v>
      </c>
      <c r="KJ336" s="50" t="s">
        <v>612</v>
      </c>
      <c r="KK336" s="50" t="s">
        <v>612</v>
      </c>
      <c r="KL336" s="50" t="s">
        <v>612</v>
      </c>
      <c r="KM336" s="50" t="s">
        <v>612</v>
      </c>
      <c r="KN336" s="50" t="s">
        <v>612</v>
      </c>
      <c r="KO336" s="50" t="s">
        <v>612</v>
      </c>
      <c r="KP336" s="50" t="s">
        <v>612</v>
      </c>
      <c r="KQ336" s="50" t="s">
        <v>612</v>
      </c>
      <c r="KR336" s="50" t="s">
        <v>612</v>
      </c>
      <c r="KS336" s="50" t="s">
        <v>612</v>
      </c>
      <c r="KT336" s="50" t="s">
        <v>612</v>
      </c>
      <c r="KU336" s="50" t="s">
        <v>612</v>
      </c>
      <c r="KV336" s="50" t="s">
        <v>612</v>
      </c>
      <c r="KW336" s="50" t="s">
        <v>612</v>
      </c>
      <c r="KX336" s="50" t="s">
        <v>612</v>
      </c>
      <c r="KY336" s="50" t="s">
        <v>612</v>
      </c>
      <c r="KZ336" s="50" t="s">
        <v>612</v>
      </c>
      <c r="LA336" s="50" t="s">
        <v>612</v>
      </c>
      <c r="LB336" s="50" t="s">
        <v>612</v>
      </c>
      <c r="LC336" s="50" t="s">
        <v>612</v>
      </c>
      <c r="LD336" s="50" t="s">
        <v>612</v>
      </c>
      <c r="LE336" s="50" t="s">
        <v>612</v>
      </c>
      <c r="LF336" s="50" t="s">
        <v>612</v>
      </c>
      <c r="LG336" s="50" t="s">
        <v>612</v>
      </c>
      <c r="LH336" s="50" t="s">
        <v>612</v>
      </c>
      <c r="LI336" s="50" t="s">
        <v>612</v>
      </c>
      <c r="LJ336" s="50" t="s">
        <v>612</v>
      </c>
      <c r="LK336" s="50" t="s">
        <v>612</v>
      </c>
      <c r="LL336" s="50" t="s">
        <v>612</v>
      </c>
      <c r="LM336" s="50" t="s">
        <v>612</v>
      </c>
      <c r="LN336" s="50" t="s">
        <v>612</v>
      </c>
      <c r="LO336" s="50" t="s">
        <v>612</v>
      </c>
      <c r="LP336" s="50" t="s">
        <v>612</v>
      </c>
      <c r="LQ336" s="50" t="s">
        <v>612</v>
      </c>
      <c r="LR336" s="50" t="s">
        <v>612</v>
      </c>
      <c r="LS336" s="50" t="s">
        <v>612</v>
      </c>
      <c r="LT336" s="50" t="s">
        <v>612</v>
      </c>
      <c r="LU336" s="50" t="s">
        <v>612</v>
      </c>
      <c r="LV336" s="50" t="s">
        <v>612</v>
      </c>
      <c r="LW336" s="50" t="s">
        <v>612</v>
      </c>
      <c r="LX336" s="50" t="s">
        <v>612</v>
      </c>
      <c r="LY336" s="50" t="s">
        <v>612</v>
      </c>
      <c r="LZ336" s="50" t="s">
        <v>612</v>
      </c>
      <c r="MA336" s="50" t="s">
        <v>612</v>
      </c>
      <c r="MB336" s="50" t="s">
        <v>612</v>
      </c>
      <c r="MC336" s="50" t="s">
        <v>612</v>
      </c>
      <c r="MD336" s="50" t="s">
        <v>612</v>
      </c>
      <c r="ME336" s="50" t="s">
        <v>612</v>
      </c>
      <c r="MF336" s="50" t="s">
        <v>612</v>
      </c>
      <c r="MG336" s="50" t="s">
        <v>612</v>
      </c>
      <c r="MH336" s="50" t="s">
        <v>612</v>
      </c>
      <c r="MI336" s="50" t="s">
        <v>612</v>
      </c>
      <c r="MJ336" s="50" t="s">
        <v>612</v>
      </c>
      <c r="MK336" s="50" t="s">
        <v>612</v>
      </c>
      <c r="ML336" s="50" t="s">
        <v>612</v>
      </c>
      <c r="MM336" s="50" t="s">
        <v>612</v>
      </c>
      <c r="MN336" s="50" t="s">
        <v>612</v>
      </c>
      <c r="MO336" s="50" t="s">
        <v>612</v>
      </c>
      <c r="MP336" s="50" t="s">
        <v>612</v>
      </c>
      <c r="MQ336" s="50" t="s">
        <v>612</v>
      </c>
      <c r="MR336" s="50" t="s">
        <v>612</v>
      </c>
      <c r="MS336" s="50" t="s">
        <v>612</v>
      </c>
      <c r="MT336" s="50" t="s">
        <v>612</v>
      </c>
      <c r="MU336" s="50" t="s">
        <v>612</v>
      </c>
      <c r="MV336" s="50" t="s">
        <v>612</v>
      </c>
      <c r="MW336" s="50" t="s">
        <v>612</v>
      </c>
      <c r="MX336" s="50" t="s">
        <v>612</v>
      </c>
      <c r="MY336" s="50" t="s">
        <v>612</v>
      </c>
      <c r="MZ336" s="50" t="s">
        <v>612</v>
      </c>
      <c r="NA336" s="50" t="s">
        <v>612</v>
      </c>
      <c r="NB336" s="50" t="s">
        <v>612</v>
      </c>
      <c r="NC336" s="50" t="s">
        <v>612</v>
      </c>
      <c r="ND336" s="50" t="s">
        <v>612</v>
      </c>
      <c r="NE336" s="50" t="s">
        <v>612</v>
      </c>
      <c r="NF336" s="50" t="s">
        <v>612</v>
      </c>
      <c r="NG336" s="50" t="s">
        <v>612</v>
      </c>
      <c r="NH336" s="50" t="s">
        <v>612</v>
      </c>
      <c r="NI336" s="50" t="s">
        <v>612</v>
      </c>
      <c r="NJ336" s="50" t="s">
        <v>612</v>
      </c>
      <c r="NK336" s="50" t="s">
        <v>612</v>
      </c>
      <c r="NL336" s="50" t="s">
        <v>612</v>
      </c>
      <c r="NM336" s="50" t="s">
        <v>612</v>
      </c>
      <c r="NN336" s="50" t="s">
        <v>612</v>
      </c>
      <c r="NO336" s="50" t="s">
        <v>612</v>
      </c>
      <c r="NP336" s="50" t="s">
        <v>612</v>
      </c>
      <c r="NQ336" s="50" t="s">
        <v>612</v>
      </c>
      <c r="NR336" s="50" t="s">
        <v>612</v>
      </c>
      <c r="NS336" s="50" t="s">
        <v>612</v>
      </c>
      <c r="NT336" s="50" t="s">
        <v>612</v>
      </c>
      <c r="NU336" s="50" t="s">
        <v>612</v>
      </c>
      <c r="NV336" s="50" t="s">
        <v>612</v>
      </c>
      <c r="NW336" s="50" t="s">
        <v>612</v>
      </c>
      <c r="NX336" s="50" t="s">
        <v>612</v>
      </c>
      <c r="NY336" s="50" t="s">
        <v>612</v>
      </c>
      <c r="NZ336" s="50" t="s">
        <v>612</v>
      </c>
      <c r="OA336" s="50" t="s">
        <v>612</v>
      </c>
      <c r="OB336" s="50" t="s">
        <v>612</v>
      </c>
      <c r="OC336" s="50" t="s">
        <v>612</v>
      </c>
      <c r="OD336" s="50" t="s">
        <v>612</v>
      </c>
      <c r="OE336" s="50" t="s">
        <v>612</v>
      </c>
      <c r="OF336" s="50" t="s">
        <v>612</v>
      </c>
      <c r="OG336" s="50" t="s">
        <v>612</v>
      </c>
      <c r="OH336" s="50" t="s">
        <v>612</v>
      </c>
      <c r="OI336" s="50" t="s">
        <v>612</v>
      </c>
      <c r="OJ336" s="50" t="s">
        <v>612</v>
      </c>
      <c r="OK336" s="50" t="s">
        <v>612</v>
      </c>
      <c r="OL336" s="50" t="s">
        <v>612</v>
      </c>
      <c r="OM336" s="50" t="s">
        <v>612</v>
      </c>
      <c r="ON336" s="50" t="s">
        <v>612</v>
      </c>
      <c r="OO336" s="50" t="s">
        <v>612</v>
      </c>
      <c r="OP336" s="50" t="s">
        <v>612</v>
      </c>
      <c r="OQ336" s="50" t="s">
        <v>612</v>
      </c>
      <c r="OR336" s="50" t="s">
        <v>612</v>
      </c>
      <c r="OS336" s="50" t="s">
        <v>612</v>
      </c>
      <c r="OT336" s="50" t="s">
        <v>612</v>
      </c>
      <c r="OU336" s="50" t="s">
        <v>612</v>
      </c>
      <c r="OV336" s="50" t="s">
        <v>612</v>
      </c>
      <c r="OW336" s="50" t="s">
        <v>612</v>
      </c>
      <c r="OX336" s="50" t="s">
        <v>612</v>
      </c>
      <c r="OY336" s="50" t="s">
        <v>612</v>
      </c>
      <c r="OZ336" s="50" t="s">
        <v>612</v>
      </c>
      <c r="PA336" s="50" t="s">
        <v>612</v>
      </c>
      <c r="PB336" s="50" t="s">
        <v>612</v>
      </c>
      <c r="PC336" s="50" t="s">
        <v>612</v>
      </c>
      <c r="PD336" s="50" t="s">
        <v>612</v>
      </c>
      <c r="PE336" s="50" t="s">
        <v>612</v>
      </c>
      <c r="PF336" s="50" t="s">
        <v>612</v>
      </c>
      <c r="PG336" s="50" t="s">
        <v>612</v>
      </c>
      <c r="PH336" s="50" t="s">
        <v>612</v>
      </c>
      <c r="PI336" s="50" t="s">
        <v>612</v>
      </c>
      <c r="PJ336" s="50" t="s">
        <v>612</v>
      </c>
      <c r="PK336" s="50" t="s">
        <v>612</v>
      </c>
      <c r="PL336" s="50" t="s">
        <v>612</v>
      </c>
      <c r="PM336" s="50" t="s">
        <v>612</v>
      </c>
      <c r="PN336" s="50" t="s">
        <v>612</v>
      </c>
      <c r="PO336" s="50" t="s">
        <v>612</v>
      </c>
      <c r="PP336" s="50" t="s">
        <v>612</v>
      </c>
      <c r="PQ336" s="50" t="s">
        <v>612</v>
      </c>
      <c r="PR336" s="50" t="s">
        <v>612</v>
      </c>
      <c r="PS336" s="50" t="s">
        <v>612</v>
      </c>
      <c r="PT336" s="50" t="s">
        <v>612</v>
      </c>
      <c r="PU336" s="50" t="s">
        <v>612</v>
      </c>
      <c r="PV336" s="50" t="s">
        <v>612</v>
      </c>
      <c r="PW336" s="50" t="s">
        <v>612</v>
      </c>
      <c r="PX336" s="50" t="s">
        <v>612</v>
      </c>
      <c r="PY336" s="50" t="s">
        <v>612</v>
      </c>
      <c r="PZ336" s="50" t="s">
        <v>612</v>
      </c>
      <c r="QA336" s="50" t="s">
        <v>612</v>
      </c>
      <c r="QB336" s="50" t="s">
        <v>612</v>
      </c>
      <c r="QC336" s="50" t="s">
        <v>612</v>
      </c>
      <c r="QD336" s="50" t="s">
        <v>612</v>
      </c>
      <c r="QE336" s="50" t="s">
        <v>612</v>
      </c>
      <c r="QF336" s="50" t="s">
        <v>612</v>
      </c>
      <c r="QG336" s="50" t="s">
        <v>612</v>
      </c>
      <c r="QH336" s="50" t="s">
        <v>612</v>
      </c>
      <c r="QI336" s="50" t="s">
        <v>612</v>
      </c>
      <c r="QJ336" s="50" t="s">
        <v>612</v>
      </c>
      <c r="QK336" s="50" t="s">
        <v>612</v>
      </c>
      <c r="QL336" s="50" t="s">
        <v>612</v>
      </c>
      <c r="QM336" s="50" t="s">
        <v>612</v>
      </c>
      <c r="QN336" s="50" t="s">
        <v>612</v>
      </c>
      <c r="QO336" s="50" t="s">
        <v>612</v>
      </c>
      <c r="QP336" s="50" t="s">
        <v>612</v>
      </c>
      <c r="QQ336" s="50" t="s">
        <v>612</v>
      </c>
      <c r="QR336" s="50" t="s">
        <v>612</v>
      </c>
      <c r="QS336" s="50" t="s">
        <v>612</v>
      </c>
      <c r="QT336" s="50" t="s">
        <v>612</v>
      </c>
      <c r="QU336" s="50" t="s">
        <v>612</v>
      </c>
      <c r="QV336" s="50" t="s">
        <v>612</v>
      </c>
      <c r="QW336" s="50" t="s">
        <v>612</v>
      </c>
      <c r="QX336" s="50" t="s">
        <v>612</v>
      </c>
      <c r="QY336" s="50" t="s">
        <v>612</v>
      </c>
      <c r="QZ336" s="50" t="s">
        <v>612</v>
      </c>
      <c r="RA336" s="50" t="s">
        <v>612</v>
      </c>
      <c r="RB336" s="50" t="s">
        <v>612</v>
      </c>
      <c r="RC336" s="50" t="s">
        <v>612</v>
      </c>
      <c r="RD336" s="50" t="s">
        <v>612</v>
      </c>
      <c r="RE336" s="50" t="s">
        <v>612</v>
      </c>
      <c r="RF336" s="50" t="s">
        <v>612</v>
      </c>
      <c r="RG336" s="50" t="s">
        <v>612</v>
      </c>
      <c r="RH336" s="50" t="s">
        <v>612</v>
      </c>
      <c r="RI336" s="50" t="s">
        <v>612</v>
      </c>
      <c r="RJ336" s="50" t="s">
        <v>612</v>
      </c>
      <c r="RK336" s="50" t="s">
        <v>612</v>
      </c>
      <c r="RL336" s="50" t="s">
        <v>612</v>
      </c>
      <c r="RM336" s="50" t="s">
        <v>612</v>
      </c>
      <c r="RN336" s="50" t="s">
        <v>612</v>
      </c>
      <c r="RO336" s="50" t="s">
        <v>612</v>
      </c>
      <c r="RP336" s="50" t="s">
        <v>612</v>
      </c>
      <c r="RQ336" s="50" t="s">
        <v>612</v>
      </c>
      <c r="RR336" s="50" t="s">
        <v>612</v>
      </c>
      <c r="RS336" s="50" t="s">
        <v>612</v>
      </c>
      <c r="RT336" s="50" t="s">
        <v>612</v>
      </c>
      <c r="RU336" s="50" t="s">
        <v>612</v>
      </c>
      <c r="RV336" s="50" t="s">
        <v>612</v>
      </c>
      <c r="RW336" s="50" t="s">
        <v>612</v>
      </c>
      <c r="RX336" s="50" t="s">
        <v>612</v>
      </c>
      <c r="RY336" s="50" t="s">
        <v>612</v>
      </c>
      <c r="RZ336" s="50" t="s">
        <v>612</v>
      </c>
      <c r="SA336" s="50" t="s">
        <v>612</v>
      </c>
      <c r="SB336" s="50" t="s">
        <v>612</v>
      </c>
      <c r="SC336" s="50" t="s">
        <v>612</v>
      </c>
      <c r="SD336" s="50" t="s">
        <v>612</v>
      </c>
      <c r="SE336" s="50" t="s">
        <v>612</v>
      </c>
      <c r="SF336" s="50" t="s">
        <v>612</v>
      </c>
      <c r="SG336" s="50" t="s">
        <v>612</v>
      </c>
      <c r="SH336" s="50" t="s">
        <v>612</v>
      </c>
      <c r="SI336" s="50" t="s">
        <v>612</v>
      </c>
      <c r="SJ336" s="50" t="s">
        <v>612</v>
      </c>
      <c r="SK336" s="50" t="s">
        <v>612</v>
      </c>
      <c r="SL336" s="50" t="s">
        <v>612</v>
      </c>
      <c r="SM336" s="50" t="s">
        <v>612</v>
      </c>
      <c r="SN336" s="50" t="s">
        <v>612</v>
      </c>
      <c r="SO336" s="50" t="s">
        <v>612</v>
      </c>
      <c r="SP336" s="50" t="s">
        <v>612</v>
      </c>
      <c r="SQ336" s="50" t="s">
        <v>612</v>
      </c>
      <c r="SR336" s="50" t="s">
        <v>612</v>
      </c>
      <c r="SS336" s="50" t="s">
        <v>612</v>
      </c>
      <c r="ST336" s="50" t="s">
        <v>612</v>
      </c>
      <c r="SU336" s="50" t="s">
        <v>612</v>
      </c>
      <c r="SV336" s="50" t="s">
        <v>612</v>
      </c>
      <c r="SW336" s="50" t="s">
        <v>612</v>
      </c>
      <c r="SX336" s="50" t="s">
        <v>612</v>
      </c>
      <c r="SY336" s="50" t="s">
        <v>612</v>
      </c>
      <c r="SZ336" s="50" t="s">
        <v>612</v>
      </c>
      <c r="TA336" s="50" t="s">
        <v>612</v>
      </c>
      <c r="TB336" s="50" t="s">
        <v>612</v>
      </c>
      <c r="TC336" s="50" t="s">
        <v>612</v>
      </c>
      <c r="TD336" s="50" t="s">
        <v>612</v>
      </c>
      <c r="TE336" s="50" t="s">
        <v>612</v>
      </c>
      <c r="TF336" s="50" t="s">
        <v>612</v>
      </c>
      <c r="TG336" s="50" t="s">
        <v>612</v>
      </c>
      <c r="TH336" s="50" t="s">
        <v>612</v>
      </c>
      <c r="TI336" s="50" t="s">
        <v>612</v>
      </c>
      <c r="TJ336" s="50" t="s">
        <v>612</v>
      </c>
      <c r="TK336" s="50" t="s">
        <v>612</v>
      </c>
      <c r="TL336" s="50" t="s">
        <v>612</v>
      </c>
      <c r="TM336" s="50" t="s">
        <v>612</v>
      </c>
      <c r="TN336" s="50" t="s">
        <v>612</v>
      </c>
      <c r="TO336" s="50" t="s">
        <v>612</v>
      </c>
      <c r="TP336" s="50" t="s">
        <v>612</v>
      </c>
      <c r="TQ336" s="50" t="s">
        <v>612</v>
      </c>
      <c r="TR336" s="50" t="s">
        <v>612</v>
      </c>
      <c r="TS336" s="50" t="s">
        <v>612</v>
      </c>
      <c r="TT336" s="50" t="s">
        <v>612</v>
      </c>
      <c r="TU336" s="50" t="s">
        <v>612</v>
      </c>
      <c r="TV336" s="50" t="s">
        <v>612</v>
      </c>
      <c r="TW336" s="50" t="s">
        <v>612</v>
      </c>
      <c r="TX336" s="50" t="s">
        <v>612</v>
      </c>
      <c r="TY336" s="50" t="s">
        <v>612</v>
      </c>
      <c r="TZ336" s="50" t="s">
        <v>612</v>
      </c>
      <c r="UA336" s="50" t="s">
        <v>612</v>
      </c>
      <c r="UB336" s="50" t="s">
        <v>612</v>
      </c>
      <c r="UC336" s="50" t="s">
        <v>612</v>
      </c>
      <c r="UD336" s="50" t="s">
        <v>612</v>
      </c>
      <c r="UE336" s="50" t="s">
        <v>612</v>
      </c>
      <c r="UF336" s="50" t="s">
        <v>612</v>
      </c>
      <c r="UG336" s="50" t="s">
        <v>612</v>
      </c>
      <c r="UH336" s="50" t="s">
        <v>612</v>
      </c>
      <c r="UI336" s="50" t="s">
        <v>612</v>
      </c>
      <c r="UJ336" s="50" t="s">
        <v>612</v>
      </c>
      <c r="UK336" s="50" t="s">
        <v>612</v>
      </c>
      <c r="UL336" s="50" t="s">
        <v>612</v>
      </c>
      <c r="UM336" s="50" t="s">
        <v>612</v>
      </c>
      <c r="UN336" s="50" t="s">
        <v>612</v>
      </c>
      <c r="UO336" s="50" t="s">
        <v>612</v>
      </c>
      <c r="UP336" s="50" t="s">
        <v>612</v>
      </c>
      <c r="UQ336" s="50" t="s">
        <v>612</v>
      </c>
      <c r="UR336" s="50" t="s">
        <v>612</v>
      </c>
      <c r="US336" s="50" t="s">
        <v>612</v>
      </c>
      <c r="UT336" s="50" t="s">
        <v>612</v>
      </c>
      <c r="UU336" s="50" t="s">
        <v>612</v>
      </c>
      <c r="UV336" s="50" t="s">
        <v>612</v>
      </c>
      <c r="UW336" s="50" t="s">
        <v>612</v>
      </c>
      <c r="UX336" s="50" t="s">
        <v>612</v>
      </c>
      <c r="UY336" s="50" t="s">
        <v>612</v>
      </c>
      <c r="UZ336" s="50" t="s">
        <v>612</v>
      </c>
      <c r="VA336" s="50" t="s">
        <v>612</v>
      </c>
      <c r="VB336" s="50" t="s">
        <v>612</v>
      </c>
      <c r="VC336" s="50" t="s">
        <v>612</v>
      </c>
      <c r="VD336" s="50" t="s">
        <v>612</v>
      </c>
      <c r="VE336" s="50" t="s">
        <v>612</v>
      </c>
      <c r="VF336" s="50" t="s">
        <v>612</v>
      </c>
      <c r="VG336" s="50" t="s">
        <v>612</v>
      </c>
      <c r="VH336" s="50" t="s">
        <v>612</v>
      </c>
      <c r="VI336" s="50" t="s">
        <v>612</v>
      </c>
      <c r="VJ336" s="50" t="s">
        <v>612</v>
      </c>
      <c r="VK336" s="50" t="s">
        <v>612</v>
      </c>
      <c r="VL336" s="50" t="s">
        <v>612</v>
      </c>
      <c r="VM336" s="50" t="s">
        <v>612</v>
      </c>
      <c r="VN336" s="50" t="s">
        <v>612</v>
      </c>
      <c r="VO336" s="50" t="s">
        <v>612</v>
      </c>
      <c r="VP336" s="50" t="s">
        <v>612</v>
      </c>
      <c r="VQ336" s="50" t="s">
        <v>612</v>
      </c>
      <c r="VR336" s="50" t="s">
        <v>612</v>
      </c>
      <c r="VS336" s="50" t="s">
        <v>612</v>
      </c>
      <c r="VT336" s="50" t="s">
        <v>612</v>
      </c>
      <c r="VU336" s="50" t="s">
        <v>612</v>
      </c>
      <c r="VV336" s="50" t="s">
        <v>612</v>
      </c>
      <c r="VW336" s="50" t="s">
        <v>612</v>
      </c>
      <c r="VX336" s="50" t="s">
        <v>612</v>
      </c>
      <c r="VY336" s="50" t="s">
        <v>612</v>
      </c>
      <c r="VZ336" s="50" t="s">
        <v>612</v>
      </c>
      <c r="WA336" s="50" t="s">
        <v>612</v>
      </c>
      <c r="WB336" s="50" t="s">
        <v>612</v>
      </c>
      <c r="WC336" s="50" t="s">
        <v>612</v>
      </c>
      <c r="WD336" s="50" t="s">
        <v>612</v>
      </c>
      <c r="WE336" s="50" t="s">
        <v>612</v>
      </c>
      <c r="WF336" s="50" t="s">
        <v>612</v>
      </c>
      <c r="WG336" s="50" t="s">
        <v>612</v>
      </c>
      <c r="WH336" s="50" t="s">
        <v>612</v>
      </c>
      <c r="WI336" s="50" t="s">
        <v>612</v>
      </c>
      <c r="WJ336" s="50" t="s">
        <v>612</v>
      </c>
      <c r="WK336" s="50" t="s">
        <v>612</v>
      </c>
      <c r="WL336" s="50" t="s">
        <v>612</v>
      </c>
      <c r="WM336" s="50" t="s">
        <v>612</v>
      </c>
      <c r="WN336" s="50" t="s">
        <v>612</v>
      </c>
      <c r="WO336" s="50" t="s">
        <v>612</v>
      </c>
      <c r="WP336" s="50" t="s">
        <v>612</v>
      </c>
      <c r="WQ336" s="50" t="s">
        <v>612</v>
      </c>
      <c r="WR336" s="50" t="s">
        <v>612</v>
      </c>
      <c r="WS336" s="50" t="s">
        <v>612</v>
      </c>
      <c r="WT336" s="50" t="s">
        <v>612</v>
      </c>
      <c r="WU336" s="50" t="s">
        <v>612</v>
      </c>
      <c r="WV336" s="50" t="s">
        <v>612</v>
      </c>
      <c r="WW336" s="50" t="s">
        <v>612</v>
      </c>
      <c r="WX336" s="50" t="s">
        <v>612</v>
      </c>
      <c r="WY336" s="50" t="s">
        <v>612</v>
      </c>
      <c r="WZ336" s="50" t="s">
        <v>612</v>
      </c>
      <c r="XA336" s="50" t="s">
        <v>612</v>
      </c>
      <c r="XB336" s="50" t="s">
        <v>612</v>
      </c>
      <c r="XC336" s="50" t="s">
        <v>612</v>
      </c>
      <c r="XD336" s="50" t="s">
        <v>612</v>
      </c>
      <c r="XE336" s="50" t="s">
        <v>612</v>
      </c>
      <c r="XF336" s="50" t="s">
        <v>612</v>
      </c>
      <c r="XG336" s="50" t="s">
        <v>612</v>
      </c>
      <c r="XH336" s="50" t="s">
        <v>612</v>
      </c>
      <c r="XI336" s="50" t="s">
        <v>612</v>
      </c>
      <c r="XJ336" s="50" t="s">
        <v>612</v>
      </c>
      <c r="XK336" s="50" t="s">
        <v>612</v>
      </c>
      <c r="XL336" s="50" t="s">
        <v>612</v>
      </c>
      <c r="XM336" s="50" t="s">
        <v>612</v>
      </c>
      <c r="XN336" s="50" t="s">
        <v>612</v>
      </c>
      <c r="XO336" s="50" t="s">
        <v>612</v>
      </c>
      <c r="XP336" s="50" t="s">
        <v>612</v>
      </c>
      <c r="XQ336" s="50" t="s">
        <v>612</v>
      </c>
      <c r="XR336" s="50" t="s">
        <v>612</v>
      </c>
      <c r="XS336" s="50" t="s">
        <v>612</v>
      </c>
      <c r="XT336" s="50" t="s">
        <v>612</v>
      </c>
      <c r="XU336" s="50" t="s">
        <v>612</v>
      </c>
      <c r="XV336" s="50" t="s">
        <v>612</v>
      </c>
      <c r="XW336" s="50" t="s">
        <v>612</v>
      </c>
      <c r="XX336" s="50" t="s">
        <v>612</v>
      </c>
      <c r="XY336" s="50" t="s">
        <v>612</v>
      </c>
      <c r="XZ336" s="50" t="s">
        <v>612</v>
      </c>
      <c r="YA336" s="50" t="s">
        <v>612</v>
      </c>
      <c r="YB336" s="50" t="s">
        <v>612</v>
      </c>
      <c r="YC336" s="50" t="s">
        <v>612</v>
      </c>
      <c r="YD336" s="50" t="s">
        <v>612</v>
      </c>
      <c r="YE336" s="50" t="s">
        <v>612</v>
      </c>
      <c r="YF336" s="50" t="s">
        <v>612</v>
      </c>
      <c r="YG336" s="50" t="s">
        <v>612</v>
      </c>
      <c r="YH336" s="50" t="s">
        <v>612</v>
      </c>
      <c r="YI336" s="50" t="s">
        <v>612</v>
      </c>
      <c r="YJ336" s="50" t="s">
        <v>612</v>
      </c>
      <c r="YK336" s="50" t="s">
        <v>612</v>
      </c>
      <c r="YL336" s="50" t="s">
        <v>612</v>
      </c>
      <c r="YM336" s="50" t="s">
        <v>612</v>
      </c>
      <c r="YN336" s="50" t="s">
        <v>612</v>
      </c>
      <c r="YO336" s="50" t="s">
        <v>612</v>
      </c>
      <c r="YP336" s="50" t="s">
        <v>612</v>
      </c>
      <c r="YQ336" s="50" t="s">
        <v>612</v>
      </c>
      <c r="YR336" s="50" t="s">
        <v>612</v>
      </c>
      <c r="YS336" s="50" t="s">
        <v>612</v>
      </c>
      <c r="YT336" s="50" t="s">
        <v>612</v>
      </c>
      <c r="YU336" s="50" t="s">
        <v>612</v>
      </c>
      <c r="YV336" s="50" t="s">
        <v>612</v>
      </c>
      <c r="YW336" s="50" t="s">
        <v>612</v>
      </c>
      <c r="YX336" s="50" t="s">
        <v>612</v>
      </c>
      <c r="YY336" s="50" t="s">
        <v>612</v>
      </c>
      <c r="YZ336" s="50" t="s">
        <v>612</v>
      </c>
      <c r="ZA336" s="50" t="s">
        <v>612</v>
      </c>
      <c r="ZB336" s="50" t="s">
        <v>612</v>
      </c>
      <c r="ZC336" s="50" t="s">
        <v>612</v>
      </c>
      <c r="ZD336" s="50" t="s">
        <v>612</v>
      </c>
      <c r="ZE336" s="50" t="s">
        <v>612</v>
      </c>
      <c r="ZF336" s="50" t="s">
        <v>612</v>
      </c>
      <c r="ZG336" s="50" t="s">
        <v>612</v>
      </c>
      <c r="ZH336" s="50" t="s">
        <v>612</v>
      </c>
      <c r="ZI336" s="50" t="s">
        <v>612</v>
      </c>
      <c r="ZJ336" s="50" t="s">
        <v>612</v>
      </c>
      <c r="ZK336" s="50" t="s">
        <v>612</v>
      </c>
      <c r="ZL336" s="50" t="s">
        <v>612</v>
      </c>
      <c r="ZM336" s="50" t="s">
        <v>612</v>
      </c>
      <c r="ZN336" s="50" t="s">
        <v>612</v>
      </c>
      <c r="ZO336" s="50" t="s">
        <v>612</v>
      </c>
      <c r="ZP336" s="50" t="s">
        <v>612</v>
      </c>
      <c r="ZQ336" s="50" t="s">
        <v>612</v>
      </c>
      <c r="ZR336" s="50" t="s">
        <v>612</v>
      </c>
      <c r="ZS336" s="50" t="s">
        <v>612</v>
      </c>
      <c r="ZT336" s="50" t="s">
        <v>612</v>
      </c>
      <c r="ZU336" s="50" t="s">
        <v>612</v>
      </c>
      <c r="ZV336" s="50" t="s">
        <v>612</v>
      </c>
      <c r="ZW336" s="50" t="s">
        <v>612</v>
      </c>
      <c r="ZX336" s="50" t="s">
        <v>612</v>
      </c>
      <c r="ZY336" s="50" t="s">
        <v>612</v>
      </c>
      <c r="ZZ336" s="50" t="s">
        <v>612</v>
      </c>
      <c r="AAA336" s="50" t="s">
        <v>612</v>
      </c>
      <c r="AAB336" s="50" t="s">
        <v>612</v>
      </c>
      <c r="AAC336" s="50" t="s">
        <v>612</v>
      </c>
      <c r="AAD336" s="50" t="s">
        <v>612</v>
      </c>
      <c r="AAE336" s="50" t="s">
        <v>612</v>
      </c>
      <c r="AAF336" s="50" t="s">
        <v>612</v>
      </c>
      <c r="AAG336" s="50" t="s">
        <v>612</v>
      </c>
      <c r="AAH336" s="50" t="s">
        <v>612</v>
      </c>
      <c r="AAI336" s="50" t="s">
        <v>612</v>
      </c>
      <c r="AAJ336" s="50" t="s">
        <v>612</v>
      </c>
      <c r="AAK336" s="50" t="s">
        <v>612</v>
      </c>
      <c r="AAL336" s="50" t="s">
        <v>612</v>
      </c>
      <c r="AAM336" s="50" t="s">
        <v>612</v>
      </c>
      <c r="AAN336" s="50" t="s">
        <v>612</v>
      </c>
      <c r="AAO336" s="50" t="s">
        <v>612</v>
      </c>
      <c r="AAP336" s="50" t="s">
        <v>612</v>
      </c>
      <c r="AAQ336" s="50" t="s">
        <v>612</v>
      </c>
      <c r="AAR336" s="50" t="s">
        <v>612</v>
      </c>
      <c r="AAS336" s="50" t="s">
        <v>612</v>
      </c>
      <c r="AAT336" s="50" t="s">
        <v>612</v>
      </c>
      <c r="AAU336" s="50" t="s">
        <v>612</v>
      </c>
      <c r="AAV336" s="50" t="s">
        <v>612</v>
      </c>
      <c r="AAW336" s="50" t="s">
        <v>612</v>
      </c>
      <c r="AAX336" s="50" t="s">
        <v>612</v>
      </c>
      <c r="AAY336" s="50" t="s">
        <v>612</v>
      </c>
      <c r="AAZ336" s="50" t="s">
        <v>612</v>
      </c>
      <c r="ABA336" s="50" t="s">
        <v>612</v>
      </c>
      <c r="ABB336" s="50" t="s">
        <v>612</v>
      </c>
      <c r="ABC336" s="50" t="s">
        <v>612</v>
      </c>
      <c r="ABD336" s="50" t="s">
        <v>612</v>
      </c>
      <c r="ABE336" s="50" t="s">
        <v>612</v>
      </c>
      <c r="ABF336" s="50" t="s">
        <v>612</v>
      </c>
      <c r="ABG336" s="50" t="s">
        <v>612</v>
      </c>
      <c r="ABH336" s="50" t="s">
        <v>612</v>
      </c>
      <c r="ABI336" s="50" t="s">
        <v>612</v>
      </c>
      <c r="ABJ336" s="50" t="s">
        <v>612</v>
      </c>
      <c r="ABK336" s="50" t="s">
        <v>612</v>
      </c>
      <c r="ABL336" s="50" t="s">
        <v>612</v>
      </c>
      <c r="ABM336" s="50" t="s">
        <v>612</v>
      </c>
      <c r="ABN336" s="50" t="s">
        <v>612</v>
      </c>
      <c r="ABO336" s="50" t="s">
        <v>612</v>
      </c>
      <c r="ABP336" s="50" t="s">
        <v>612</v>
      </c>
      <c r="ABQ336" s="50" t="s">
        <v>612</v>
      </c>
      <c r="ABR336" s="50" t="s">
        <v>612</v>
      </c>
      <c r="ABS336" s="50" t="s">
        <v>612</v>
      </c>
      <c r="ABT336" s="50" t="s">
        <v>612</v>
      </c>
      <c r="ABU336" s="50" t="s">
        <v>612</v>
      </c>
      <c r="ABV336" s="50" t="s">
        <v>612</v>
      </c>
      <c r="ABW336" s="50" t="s">
        <v>612</v>
      </c>
      <c r="ABX336" s="50" t="s">
        <v>612</v>
      </c>
      <c r="ABY336" s="50" t="s">
        <v>612</v>
      </c>
      <c r="ABZ336" s="50" t="s">
        <v>612</v>
      </c>
      <c r="ACA336" s="50" t="s">
        <v>612</v>
      </c>
      <c r="ACB336" s="50" t="s">
        <v>612</v>
      </c>
      <c r="ACC336" s="50" t="s">
        <v>612</v>
      </c>
      <c r="ACD336" s="50" t="s">
        <v>612</v>
      </c>
      <c r="ACE336" s="50" t="s">
        <v>612</v>
      </c>
      <c r="ACF336" s="50" t="s">
        <v>612</v>
      </c>
      <c r="ACG336" s="50" t="s">
        <v>612</v>
      </c>
      <c r="ACH336" s="50" t="s">
        <v>612</v>
      </c>
      <c r="ACI336" s="50" t="s">
        <v>612</v>
      </c>
      <c r="ACJ336" s="50" t="s">
        <v>612</v>
      </c>
      <c r="ACK336" s="50" t="s">
        <v>612</v>
      </c>
      <c r="ACL336" s="50" t="s">
        <v>612</v>
      </c>
      <c r="ACM336" s="50" t="s">
        <v>612</v>
      </c>
      <c r="ACN336" s="50" t="s">
        <v>612</v>
      </c>
      <c r="ACO336" s="50" t="s">
        <v>612</v>
      </c>
      <c r="ACP336" s="50" t="s">
        <v>612</v>
      </c>
      <c r="ACQ336" s="50" t="s">
        <v>612</v>
      </c>
      <c r="ACR336" s="50" t="s">
        <v>612</v>
      </c>
      <c r="ACS336" s="50" t="s">
        <v>612</v>
      </c>
      <c r="ACT336" s="50" t="s">
        <v>612</v>
      </c>
      <c r="ACU336" s="50" t="s">
        <v>612</v>
      </c>
      <c r="ACV336" s="50" t="s">
        <v>612</v>
      </c>
      <c r="ACW336" s="50" t="s">
        <v>612</v>
      </c>
      <c r="ACX336" s="50" t="s">
        <v>612</v>
      </c>
      <c r="ACY336" s="50" t="s">
        <v>612</v>
      </c>
      <c r="ACZ336" s="50" t="s">
        <v>612</v>
      </c>
      <c r="ADA336" s="50" t="s">
        <v>612</v>
      </c>
      <c r="ADB336" s="50" t="s">
        <v>612</v>
      </c>
      <c r="ADC336" s="50" t="s">
        <v>612</v>
      </c>
      <c r="ADD336" s="50" t="s">
        <v>612</v>
      </c>
      <c r="ADE336" s="50" t="s">
        <v>612</v>
      </c>
      <c r="ADF336" s="50" t="s">
        <v>612</v>
      </c>
      <c r="ADG336" s="50" t="s">
        <v>612</v>
      </c>
      <c r="ADH336" s="50" t="s">
        <v>612</v>
      </c>
      <c r="ADI336" s="50" t="s">
        <v>612</v>
      </c>
      <c r="ADJ336" s="50" t="s">
        <v>612</v>
      </c>
      <c r="ADK336" s="50" t="s">
        <v>612</v>
      </c>
      <c r="ADL336" s="50" t="s">
        <v>612</v>
      </c>
      <c r="ADM336" s="50" t="s">
        <v>612</v>
      </c>
      <c r="ADN336" s="50" t="s">
        <v>612</v>
      </c>
      <c r="ADO336" s="50" t="s">
        <v>612</v>
      </c>
      <c r="ADP336" s="50" t="s">
        <v>612</v>
      </c>
      <c r="ADQ336" s="50" t="s">
        <v>612</v>
      </c>
      <c r="ADR336" s="50" t="s">
        <v>612</v>
      </c>
      <c r="ADS336" s="50" t="s">
        <v>612</v>
      </c>
      <c r="ADT336" s="50" t="s">
        <v>612</v>
      </c>
      <c r="ADU336" s="50" t="s">
        <v>612</v>
      </c>
      <c r="ADV336" s="50" t="s">
        <v>612</v>
      </c>
      <c r="ADW336" s="50" t="s">
        <v>612</v>
      </c>
      <c r="ADX336" s="50" t="s">
        <v>612</v>
      </c>
      <c r="ADY336" s="50" t="s">
        <v>612</v>
      </c>
      <c r="ADZ336" s="50" t="s">
        <v>612</v>
      </c>
      <c r="AEA336" s="50" t="s">
        <v>612</v>
      </c>
      <c r="AEB336" s="50" t="s">
        <v>612</v>
      </c>
      <c r="AEC336" s="50" t="s">
        <v>612</v>
      </c>
      <c r="AED336" s="50" t="s">
        <v>612</v>
      </c>
      <c r="AEE336" s="50" t="s">
        <v>612</v>
      </c>
      <c r="AEF336" s="50" t="s">
        <v>612</v>
      </c>
      <c r="AEG336" s="50" t="s">
        <v>612</v>
      </c>
      <c r="AEH336" s="50" t="s">
        <v>612</v>
      </c>
      <c r="AEI336" s="50" t="s">
        <v>612</v>
      </c>
      <c r="AEJ336" s="50" t="s">
        <v>612</v>
      </c>
      <c r="AEK336" s="50" t="s">
        <v>612</v>
      </c>
      <c r="AEL336" s="50" t="s">
        <v>612</v>
      </c>
      <c r="AEM336" s="50" t="s">
        <v>612</v>
      </c>
      <c r="AEN336" s="50" t="s">
        <v>612</v>
      </c>
      <c r="AEO336" s="50" t="s">
        <v>612</v>
      </c>
      <c r="AEP336" s="50" t="s">
        <v>612</v>
      </c>
      <c r="AEQ336" s="50" t="s">
        <v>612</v>
      </c>
      <c r="AER336" s="50" t="s">
        <v>612</v>
      </c>
      <c r="AES336" s="50" t="s">
        <v>612</v>
      </c>
      <c r="AET336" s="50" t="s">
        <v>612</v>
      </c>
      <c r="AEU336" s="50" t="s">
        <v>612</v>
      </c>
      <c r="AEV336" s="50" t="s">
        <v>612</v>
      </c>
      <c r="AEW336" s="50" t="s">
        <v>612</v>
      </c>
      <c r="AEX336" s="50" t="s">
        <v>612</v>
      </c>
      <c r="AEY336" s="50" t="s">
        <v>612</v>
      </c>
      <c r="AEZ336" s="50" t="s">
        <v>612</v>
      </c>
      <c r="AFA336" s="50" t="s">
        <v>612</v>
      </c>
      <c r="AFB336" s="50" t="s">
        <v>612</v>
      </c>
      <c r="AFC336" s="50" t="s">
        <v>612</v>
      </c>
      <c r="AFD336" s="50" t="s">
        <v>612</v>
      </c>
      <c r="AFE336" s="50" t="s">
        <v>612</v>
      </c>
      <c r="AFF336" s="50" t="s">
        <v>612</v>
      </c>
      <c r="AFG336" s="50" t="s">
        <v>612</v>
      </c>
      <c r="AFH336" s="50" t="s">
        <v>612</v>
      </c>
      <c r="AFI336" s="50" t="s">
        <v>612</v>
      </c>
      <c r="AFJ336" s="50" t="s">
        <v>612</v>
      </c>
      <c r="AFK336" s="50" t="s">
        <v>612</v>
      </c>
      <c r="AFL336" s="50" t="s">
        <v>612</v>
      </c>
      <c r="AFM336" s="50" t="s">
        <v>612</v>
      </c>
      <c r="AFN336" s="50" t="s">
        <v>612</v>
      </c>
      <c r="AFO336" s="50" t="s">
        <v>612</v>
      </c>
      <c r="AFP336" s="50" t="s">
        <v>612</v>
      </c>
      <c r="AFQ336" s="50" t="s">
        <v>612</v>
      </c>
      <c r="AFR336" s="50" t="s">
        <v>612</v>
      </c>
      <c r="AFS336" s="50" t="s">
        <v>612</v>
      </c>
      <c r="AFT336" s="50" t="s">
        <v>612</v>
      </c>
      <c r="AFU336" s="50" t="s">
        <v>612</v>
      </c>
      <c r="AFV336" s="50" t="s">
        <v>612</v>
      </c>
      <c r="AFW336" s="50" t="s">
        <v>612</v>
      </c>
      <c r="AFX336" s="50" t="s">
        <v>612</v>
      </c>
      <c r="AFY336" s="50" t="s">
        <v>612</v>
      </c>
      <c r="AFZ336" s="50" t="s">
        <v>612</v>
      </c>
      <c r="AGA336" s="50" t="s">
        <v>612</v>
      </c>
      <c r="AGB336" s="50" t="s">
        <v>612</v>
      </c>
      <c r="AGC336" s="50" t="s">
        <v>612</v>
      </c>
      <c r="AGD336" s="50" t="s">
        <v>612</v>
      </c>
      <c r="AGE336" s="50" t="s">
        <v>612</v>
      </c>
      <c r="AGF336" s="50" t="s">
        <v>612</v>
      </c>
      <c r="AGG336" s="50" t="s">
        <v>612</v>
      </c>
      <c r="AGH336" s="50" t="s">
        <v>612</v>
      </c>
      <c r="AGI336" s="50" t="s">
        <v>612</v>
      </c>
      <c r="AGJ336" s="50" t="s">
        <v>612</v>
      </c>
      <c r="AGK336" s="50" t="s">
        <v>612</v>
      </c>
      <c r="AGL336" s="50" t="s">
        <v>612</v>
      </c>
      <c r="AGM336" s="50" t="s">
        <v>612</v>
      </c>
      <c r="AGN336" s="50" t="s">
        <v>612</v>
      </c>
      <c r="AGO336" s="50" t="s">
        <v>612</v>
      </c>
      <c r="AGP336" s="50" t="s">
        <v>612</v>
      </c>
      <c r="AGQ336" s="50" t="s">
        <v>612</v>
      </c>
      <c r="AGR336" s="50" t="s">
        <v>612</v>
      </c>
      <c r="AGS336" s="50" t="s">
        <v>612</v>
      </c>
      <c r="AGT336" s="50" t="s">
        <v>612</v>
      </c>
      <c r="AGU336" s="50" t="s">
        <v>612</v>
      </c>
      <c r="AGV336" s="50" t="s">
        <v>612</v>
      </c>
      <c r="AGW336" s="50" t="s">
        <v>612</v>
      </c>
      <c r="AGX336" s="50" t="s">
        <v>612</v>
      </c>
      <c r="AGY336" s="50" t="s">
        <v>612</v>
      </c>
      <c r="AGZ336" s="50" t="s">
        <v>612</v>
      </c>
      <c r="AHA336" s="50" t="s">
        <v>612</v>
      </c>
      <c r="AHB336" s="50" t="s">
        <v>612</v>
      </c>
      <c r="AHC336" s="50" t="s">
        <v>612</v>
      </c>
      <c r="AHD336" s="50" t="s">
        <v>612</v>
      </c>
      <c r="AHE336" s="50" t="s">
        <v>612</v>
      </c>
      <c r="AHF336" s="50" t="s">
        <v>612</v>
      </c>
      <c r="AHG336" s="50" t="s">
        <v>612</v>
      </c>
      <c r="AHH336" s="50" t="s">
        <v>612</v>
      </c>
      <c r="AHI336" s="50" t="s">
        <v>612</v>
      </c>
      <c r="AHJ336" s="50" t="s">
        <v>612</v>
      </c>
      <c r="AHK336" s="50" t="s">
        <v>612</v>
      </c>
      <c r="AHL336" s="50" t="s">
        <v>612</v>
      </c>
      <c r="AHM336" s="50" t="s">
        <v>612</v>
      </c>
      <c r="AHN336" s="50" t="s">
        <v>612</v>
      </c>
      <c r="AHO336" s="50" t="s">
        <v>612</v>
      </c>
      <c r="AHP336" s="50" t="s">
        <v>612</v>
      </c>
      <c r="AHQ336" s="50" t="s">
        <v>612</v>
      </c>
      <c r="AHR336" s="50" t="s">
        <v>612</v>
      </c>
      <c r="AHS336" s="50" t="s">
        <v>612</v>
      </c>
      <c r="AHT336" s="50" t="s">
        <v>612</v>
      </c>
      <c r="AHU336" s="50" t="s">
        <v>612</v>
      </c>
      <c r="AHV336" s="50" t="s">
        <v>612</v>
      </c>
      <c r="AHW336" s="50" t="s">
        <v>612</v>
      </c>
      <c r="AHX336" s="50" t="s">
        <v>612</v>
      </c>
      <c r="AHY336" s="50" t="s">
        <v>612</v>
      </c>
      <c r="AHZ336" s="50" t="s">
        <v>612</v>
      </c>
      <c r="AIA336" s="50" t="s">
        <v>612</v>
      </c>
      <c r="AIB336" s="50" t="s">
        <v>612</v>
      </c>
      <c r="AIC336" s="50" t="s">
        <v>612</v>
      </c>
      <c r="AID336" s="50" t="s">
        <v>612</v>
      </c>
      <c r="AIE336" s="50" t="s">
        <v>612</v>
      </c>
      <c r="AIF336" s="50" t="s">
        <v>612</v>
      </c>
      <c r="AIG336" s="50" t="s">
        <v>612</v>
      </c>
      <c r="AIH336" s="50" t="s">
        <v>612</v>
      </c>
      <c r="AII336" s="50" t="s">
        <v>612</v>
      </c>
      <c r="AIJ336" s="50" t="s">
        <v>612</v>
      </c>
      <c r="AIK336" s="50" t="s">
        <v>612</v>
      </c>
      <c r="AIL336" s="50" t="s">
        <v>612</v>
      </c>
      <c r="AIM336" s="50" t="s">
        <v>612</v>
      </c>
      <c r="AIN336" s="50" t="s">
        <v>612</v>
      </c>
      <c r="AIO336" s="50" t="s">
        <v>612</v>
      </c>
      <c r="AIP336" s="50" t="s">
        <v>612</v>
      </c>
      <c r="AIQ336" s="50" t="s">
        <v>612</v>
      </c>
      <c r="AIR336" s="50" t="s">
        <v>612</v>
      </c>
      <c r="AIS336" s="50" t="s">
        <v>612</v>
      </c>
      <c r="AIT336" s="50" t="s">
        <v>612</v>
      </c>
      <c r="AIU336" s="50" t="s">
        <v>612</v>
      </c>
      <c r="AIV336" s="50" t="s">
        <v>612</v>
      </c>
      <c r="AIW336" s="50" t="s">
        <v>612</v>
      </c>
      <c r="AIX336" s="50" t="s">
        <v>612</v>
      </c>
      <c r="AIY336" s="50" t="s">
        <v>612</v>
      </c>
      <c r="AIZ336" s="50" t="s">
        <v>612</v>
      </c>
      <c r="AJA336" s="50" t="s">
        <v>612</v>
      </c>
      <c r="AJB336" s="50" t="s">
        <v>612</v>
      </c>
      <c r="AJC336" s="50" t="s">
        <v>612</v>
      </c>
      <c r="AJD336" s="50" t="s">
        <v>612</v>
      </c>
      <c r="AJE336" s="50" t="s">
        <v>612</v>
      </c>
      <c r="AJF336" s="50" t="s">
        <v>612</v>
      </c>
      <c r="AJG336" s="50" t="s">
        <v>612</v>
      </c>
      <c r="AJH336" s="50" t="s">
        <v>612</v>
      </c>
      <c r="AJI336" s="50" t="s">
        <v>612</v>
      </c>
      <c r="AJJ336" s="50" t="s">
        <v>612</v>
      </c>
      <c r="AJK336" s="50" t="s">
        <v>612</v>
      </c>
      <c r="AJL336" s="50" t="s">
        <v>612</v>
      </c>
      <c r="AJM336" s="50" t="s">
        <v>612</v>
      </c>
      <c r="AJN336" s="50" t="s">
        <v>612</v>
      </c>
      <c r="AJO336" s="50" t="s">
        <v>612</v>
      </c>
      <c r="AJP336" s="50" t="s">
        <v>612</v>
      </c>
      <c r="AJQ336" s="50" t="s">
        <v>612</v>
      </c>
      <c r="AJR336" s="50" t="s">
        <v>612</v>
      </c>
      <c r="AJS336" s="50" t="s">
        <v>612</v>
      </c>
      <c r="AJT336" s="50" t="s">
        <v>612</v>
      </c>
      <c r="AJU336" s="50" t="s">
        <v>612</v>
      </c>
      <c r="AJV336" s="50" t="s">
        <v>612</v>
      </c>
      <c r="AJW336" s="50" t="s">
        <v>612</v>
      </c>
      <c r="AJX336" s="50" t="s">
        <v>612</v>
      </c>
      <c r="AJY336" s="50" t="s">
        <v>612</v>
      </c>
      <c r="AJZ336" s="50" t="s">
        <v>612</v>
      </c>
      <c r="AKA336" s="50" t="s">
        <v>612</v>
      </c>
      <c r="AKB336" s="50" t="s">
        <v>612</v>
      </c>
      <c r="AKC336" s="50" t="s">
        <v>612</v>
      </c>
      <c r="AKD336" s="50" t="s">
        <v>612</v>
      </c>
      <c r="AKE336" s="50" t="s">
        <v>612</v>
      </c>
      <c r="AKF336" s="50" t="s">
        <v>612</v>
      </c>
      <c r="AKG336" s="50" t="s">
        <v>612</v>
      </c>
      <c r="AKH336" s="50" t="s">
        <v>612</v>
      </c>
      <c r="AKI336" s="50" t="s">
        <v>612</v>
      </c>
      <c r="AKJ336" s="50" t="s">
        <v>612</v>
      </c>
      <c r="AKK336" s="50" t="s">
        <v>612</v>
      </c>
      <c r="AKL336" s="50" t="s">
        <v>612</v>
      </c>
      <c r="AKM336" s="50" t="s">
        <v>612</v>
      </c>
      <c r="AKN336" s="50" t="s">
        <v>612</v>
      </c>
      <c r="AKO336" s="50" t="s">
        <v>612</v>
      </c>
      <c r="AKP336" s="50" t="s">
        <v>612</v>
      </c>
      <c r="AKQ336" s="50" t="s">
        <v>612</v>
      </c>
      <c r="AKR336" s="50" t="s">
        <v>612</v>
      </c>
      <c r="AKS336" s="50" t="s">
        <v>612</v>
      </c>
      <c r="AKT336" s="50" t="s">
        <v>612</v>
      </c>
      <c r="AKU336" s="50" t="s">
        <v>612</v>
      </c>
      <c r="AKV336" s="50" t="s">
        <v>612</v>
      </c>
      <c r="AKW336" s="50" t="s">
        <v>612</v>
      </c>
      <c r="AKX336" s="50" t="s">
        <v>612</v>
      </c>
      <c r="AKY336" s="50" t="s">
        <v>612</v>
      </c>
      <c r="AKZ336" s="50" t="s">
        <v>612</v>
      </c>
      <c r="ALA336" s="50" t="s">
        <v>612</v>
      </c>
      <c r="ALB336" s="50" t="s">
        <v>612</v>
      </c>
      <c r="ALC336" s="50" t="s">
        <v>612</v>
      </c>
      <c r="ALD336" s="50" t="s">
        <v>612</v>
      </c>
      <c r="ALE336" s="50" t="s">
        <v>612</v>
      </c>
      <c r="ALF336" s="50" t="s">
        <v>612</v>
      </c>
      <c r="ALG336" s="50" t="s">
        <v>612</v>
      </c>
      <c r="ALH336" s="50" t="s">
        <v>612</v>
      </c>
      <c r="ALI336" s="50" t="s">
        <v>612</v>
      </c>
      <c r="ALJ336" s="50" t="s">
        <v>612</v>
      </c>
      <c r="ALK336" s="50" t="s">
        <v>612</v>
      </c>
      <c r="ALL336" s="50" t="s">
        <v>612</v>
      </c>
      <c r="ALM336" s="50" t="s">
        <v>612</v>
      </c>
      <c r="ALN336" s="50" t="s">
        <v>612</v>
      </c>
      <c r="ALO336" s="50" t="s">
        <v>612</v>
      </c>
      <c r="ALP336" s="50" t="s">
        <v>612</v>
      </c>
      <c r="ALQ336" s="50" t="s">
        <v>612</v>
      </c>
      <c r="ALR336" s="50" t="s">
        <v>612</v>
      </c>
      <c r="ALS336" s="50" t="s">
        <v>612</v>
      </c>
      <c r="ALT336" s="50" t="s">
        <v>612</v>
      </c>
      <c r="ALU336" s="50" t="s">
        <v>612</v>
      </c>
      <c r="ALV336" s="50" t="s">
        <v>612</v>
      </c>
      <c r="ALW336" s="50" t="s">
        <v>612</v>
      </c>
      <c r="ALX336" s="50" t="s">
        <v>612</v>
      </c>
      <c r="ALY336" s="50" t="s">
        <v>612</v>
      </c>
      <c r="ALZ336" s="50" t="s">
        <v>612</v>
      </c>
      <c r="AMA336" s="50" t="s">
        <v>612</v>
      </c>
      <c r="AMB336" s="50" t="s">
        <v>612</v>
      </c>
      <c r="AMC336" s="50" t="s">
        <v>612</v>
      </c>
      <c r="AMD336" s="50" t="s">
        <v>612</v>
      </c>
      <c r="AME336" s="50" t="s">
        <v>612</v>
      </c>
      <c r="AMF336" s="50" t="s">
        <v>612</v>
      </c>
      <c r="AMG336" s="50" t="s">
        <v>612</v>
      </c>
      <c r="AMH336" s="50" t="s">
        <v>612</v>
      </c>
      <c r="AMI336" s="50" t="s">
        <v>612</v>
      </c>
      <c r="AMJ336" s="50" t="s">
        <v>612</v>
      </c>
      <c r="AMK336" s="50" t="s">
        <v>612</v>
      </c>
      <c r="AML336" s="50" t="s">
        <v>612</v>
      </c>
      <c r="AMM336" s="50" t="s">
        <v>612</v>
      </c>
      <c r="AMN336" s="50" t="s">
        <v>612</v>
      </c>
      <c r="AMO336" s="50" t="s">
        <v>612</v>
      </c>
      <c r="AMP336" s="50" t="s">
        <v>612</v>
      </c>
      <c r="AMQ336" s="50" t="s">
        <v>612</v>
      </c>
      <c r="AMR336" s="50" t="s">
        <v>612</v>
      </c>
      <c r="AMS336" s="50" t="s">
        <v>612</v>
      </c>
      <c r="AMT336" s="50" t="s">
        <v>612</v>
      </c>
      <c r="AMU336" s="50" t="s">
        <v>612</v>
      </c>
      <c r="AMV336" s="50" t="s">
        <v>612</v>
      </c>
      <c r="AMW336" s="50" t="s">
        <v>612</v>
      </c>
      <c r="AMX336" s="50" t="s">
        <v>612</v>
      </c>
      <c r="AMY336" s="50" t="s">
        <v>612</v>
      </c>
      <c r="AMZ336" s="50" t="s">
        <v>612</v>
      </c>
      <c r="ANA336" s="50" t="s">
        <v>612</v>
      </c>
      <c r="ANB336" s="50" t="s">
        <v>612</v>
      </c>
      <c r="ANC336" s="50" t="s">
        <v>612</v>
      </c>
      <c r="AND336" s="50" t="s">
        <v>612</v>
      </c>
      <c r="ANE336" s="50" t="s">
        <v>612</v>
      </c>
      <c r="ANF336" s="50" t="s">
        <v>612</v>
      </c>
      <c r="ANG336" s="50" t="s">
        <v>612</v>
      </c>
      <c r="ANH336" s="50" t="s">
        <v>612</v>
      </c>
      <c r="ANI336" s="50" t="s">
        <v>612</v>
      </c>
      <c r="ANJ336" s="50" t="s">
        <v>612</v>
      </c>
      <c r="ANK336" s="50" t="s">
        <v>612</v>
      </c>
      <c r="ANL336" s="50" t="s">
        <v>612</v>
      </c>
      <c r="ANM336" s="50" t="s">
        <v>612</v>
      </c>
      <c r="ANN336" s="50" t="s">
        <v>612</v>
      </c>
      <c r="ANO336" s="50" t="s">
        <v>612</v>
      </c>
      <c r="ANP336" s="50" t="s">
        <v>612</v>
      </c>
      <c r="ANQ336" s="50" t="s">
        <v>612</v>
      </c>
      <c r="ANR336" s="50" t="s">
        <v>612</v>
      </c>
      <c r="ANS336" s="50" t="s">
        <v>612</v>
      </c>
      <c r="ANT336" s="50" t="s">
        <v>612</v>
      </c>
      <c r="ANU336" s="50" t="s">
        <v>612</v>
      </c>
      <c r="ANV336" s="50" t="s">
        <v>612</v>
      </c>
      <c r="ANW336" s="50" t="s">
        <v>612</v>
      </c>
      <c r="ANX336" s="50" t="s">
        <v>612</v>
      </c>
      <c r="ANY336" s="50" t="s">
        <v>612</v>
      </c>
      <c r="ANZ336" s="50" t="s">
        <v>612</v>
      </c>
      <c r="AOA336" s="50" t="s">
        <v>612</v>
      </c>
      <c r="AOB336" s="50" t="s">
        <v>612</v>
      </c>
      <c r="AOC336" s="50" t="s">
        <v>612</v>
      </c>
      <c r="AOD336" s="50" t="s">
        <v>612</v>
      </c>
      <c r="AOE336" s="50" t="s">
        <v>612</v>
      </c>
      <c r="AOF336" s="50" t="s">
        <v>612</v>
      </c>
      <c r="AOG336" s="50" t="s">
        <v>612</v>
      </c>
      <c r="AOH336" s="50" t="s">
        <v>612</v>
      </c>
      <c r="AOI336" s="50" t="s">
        <v>612</v>
      </c>
      <c r="AOJ336" s="50" t="s">
        <v>612</v>
      </c>
      <c r="AOK336" s="50" t="s">
        <v>612</v>
      </c>
      <c r="AOL336" s="50" t="s">
        <v>612</v>
      </c>
      <c r="AOM336" s="50" t="s">
        <v>612</v>
      </c>
      <c r="AON336" s="50" t="s">
        <v>612</v>
      </c>
      <c r="AOO336" s="50" t="s">
        <v>612</v>
      </c>
      <c r="AOP336" s="50" t="s">
        <v>612</v>
      </c>
      <c r="AOQ336" s="50" t="s">
        <v>612</v>
      </c>
      <c r="AOR336" s="50" t="s">
        <v>612</v>
      </c>
      <c r="AOS336" s="50" t="s">
        <v>612</v>
      </c>
      <c r="AOT336" s="50" t="s">
        <v>612</v>
      </c>
      <c r="AOU336" s="50" t="s">
        <v>612</v>
      </c>
      <c r="AOV336" s="50" t="s">
        <v>612</v>
      </c>
      <c r="AOW336" s="50" t="s">
        <v>612</v>
      </c>
      <c r="AOX336" s="50" t="s">
        <v>612</v>
      </c>
      <c r="AOY336" s="50" t="s">
        <v>612</v>
      </c>
      <c r="AOZ336" s="50" t="s">
        <v>612</v>
      </c>
      <c r="APA336" s="50" t="s">
        <v>612</v>
      </c>
      <c r="APB336" s="50" t="s">
        <v>612</v>
      </c>
      <c r="APC336" s="50" t="s">
        <v>612</v>
      </c>
      <c r="APD336" s="50" t="s">
        <v>612</v>
      </c>
      <c r="APE336" s="50" t="s">
        <v>612</v>
      </c>
      <c r="APF336" s="50" t="s">
        <v>612</v>
      </c>
      <c r="APG336" s="50" t="s">
        <v>612</v>
      </c>
      <c r="APH336" s="50" t="s">
        <v>612</v>
      </c>
      <c r="API336" s="50" t="s">
        <v>612</v>
      </c>
      <c r="APJ336" s="50" t="s">
        <v>612</v>
      </c>
      <c r="APK336" s="50" t="s">
        <v>612</v>
      </c>
      <c r="APL336" s="50" t="s">
        <v>612</v>
      </c>
      <c r="APM336" s="50" t="s">
        <v>612</v>
      </c>
      <c r="APN336" s="50" t="s">
        <v>612</v>
      </c>
      <c r="APO336" s="50" t="s">
        <v>612</v>
      </c>
      <c r="APP336" s="50" t="s">
        <v>612</v>
      </c>
      <c r="APQ336" s="50" t="s">
        <v>612</v>
      </c>
      <c r="APR336" s="50" t="s">
        <v>612</v>
      </c>
      <c r="APS336" s="50" t="s">
        <v>612</v>
      </c>
      <c r="APT336" s="50" t="s">
        <v>612</v>
      </c>
      <c r="APU336" s="50" t="s">
        <v>612</v>
      </c>
      <c r="APV336" s="50" t="s">
        <v>612</v>
      </c>
      <c r="APW336" s="50" t="s">
        <v>612</v>
      </c>
      <c r="APX336" s="50" t="s">
        <v>612</v>
      </c>
      <c r="APY336" s="50" t="s">
        <v>612</v>
      </c>
      <c r="APZ336" s="50" t="s">
        <v>612</v>
      </c>
      <c r="AQA336" s="50" t="s">
        <v>612</v>
      </c>
      <c r="AQB336" s="50" t="s">
        <v>612</v>
      </c>
      <c r="AQC336" s="50" t="s">
        <v>612</v>
      </c>
      <c r="AQD336" s="50" t="s">
        <v>612</v>
      </c>
      <c r="AQE336" s="50" t="s">
        <v>612</v>
      </c>
      <c r="AQF336" s="50" t="s">
        <v>612</v>
      </c>
      <c r="AQG336" s="50" t="s">
        <v>612</v>
      </c>
      <c r="AQH336" s="50" t="s">
        <v>612</v>
      </c>
      <c r="AQI336" s="50" t="s">
        <v>612</v>
      </c>
      <c r="AQJ336" s="50" t="s">
        <v>612</v>
      </c>
      <c r="AQK336" s="50" t="s">
        <v>612</v>
      </c>
      <c r="AQL336" s="50" t="s">
        <v>612</v>
      </c>
      <c r="AQM336" s="50" t="s">
        <v>612</v>
      </c>
      <c r="AQN336" s="50" t="s">
        <v>612</v>
      </c>
      <c r="AQO336" s="50" t="s">
        <v>612</v>
      </c>
      <c r="AQP336" s="50" t="s">
        <v>612</v>
      </c>
      <c r="AQQ336" s="50" t="s">
        <v>612</v>
      </c>
      <c r="AQR336" s="50" t="s">
        <v>612</v>
      </c>
      <c r="AQS336" s="50" t="s">
        <v>612</v>
      </c>
      <c r="AQT336" s="50" t="s">
        <v>612</v>
      </c>
      <c r="AQU336" s="50" t="s">
        <v>612</v>
      </c>
      <c r="AQV336" s="50" t="s">
        <v>612</v>
      </c>
      <c r="AQW336" s="50" t="s">
        <v>612</v>
      </c>
      <c r="AQX336" s="50" t="s">
        <v>612</v>
      </c>
      <c r="AQY336" s="50" t="s">
        <v>612</v>
      </c>
      <c r="AQZ336" s="50" t="s">
        <v>612</v>
      </c>
      <c r="ARA336" s="50" t="s">
        <v>612</v>
      </c>
      <c r="ARB336" s="50" t="s">
        <v>612</v>
      </c>
      <c r="ARC336" s="50" t="s">
        <v>612</v>
      </c>
      <c r="ARD336" s="50" t="s">
        <v>612</v>
      </c>
      <c r="ARE336" s="50" t="s">
        <v>612</v>
      </c>
      <c r="ARF336" s="50" t="s">
        <v>612</v>
      </c>
      <c r="ARG336" s="50" t="s">
        <v>612</v>
      </c>
      <c r="ARH336" s="50" t="s">
        <v>612</v>
      </c>
      <c r="ARI336" s="50" t="s">
        <v>612</v>
      </c>
      <c r="ARJ336" s="50" t="s">
        <v>612</v>
      </c>
      <c r="ARK336" s="50" t="s">
        <v>612</v>
      </c>
      <c r="ARL336" s="50" t="s">
        <v>612</v>
      </c>
      <c r="ARM336" s="50" t="s">
        <v>612</v>
      </c>
      <c r="ARN336" s="50" t="s">
        <v>612</v>
      </c>
      <c r="ARO336" s="50" t="s">
        <v>612</v>
      </c>
      <c r="ARP336" s="50" t="s">
        <v>612</v>
      </c>
      <c r="ARQ336" s="50" t="s">
        <v>612</v>
      </c>
      <c r="ARR336" s="50" t="s">
        <v>612</v>
      </c>
      <c r="ARS336" s="50" t="s">
        <v>612</v>
      </c>
      <c r="ART336" s="50" t="s">
        <v>612</v>
      </c>
      <c r="ARU336" s="50" t="s">
        <v>612</v>
      </c>
      <c r="ARV336" s="50" t="s">
        <v>612</v>
      </c>
      <c r="ARW336" s="50" t="s">
        <v>612</v>
      </c>
      <c r="ARX336" s="50" t="s">
        <v>612</v>
      </c>
      <c r="ARY336" s="50" t="s">
        <v>612</v>
      </c>
      <c r="ARZ336" s="50" t="s">
        <v>612</v>
      </c>
      <c r="ASA336" s="50" t="s">
        <v>612</v>
      </c>
      <c r="ASB336" s="50" t="s">
        <v>612</v>
      </c>
      <c r="ASC336" s="50" t="s">
        <v>612</v>
      </c>
      <c r="ASD336" s="50" t="s">
        <v>612</v>
      </c>
      <c r="ASE336" s="50" t="s">
        <v>612</v>
      </c>
      <c r="ASF336" s="50" t="s">
        <v>612</v>
      </c>
      <c r="ASG336" s="50" t="s">
        <v>612</v>
      </c>
      <c r="ASH336" s="50" t="s">
        <v>612</v>
      </c>
      <c r="ASI336" s="50" t="s">
        <v>612</v>
      </c>
      <c r="ASJ336" s="50" t="s">
        <v>612</v>
      </c>
      <c r="ASK336" s="50" t="s">
        <v>612</v>
      </c>
      <c r="ASL336" s="50" t="s">
        <v>612</v>
      </c>
      <c r="ASM336" s="50" t="s">
        <v>612</v>
      </c>
      <c r="ASN336" s="50" t="s">
        <v>612</v>
      </c>
      <c r="ASO336" s="50" t="s">
        <v>612</v>
      </c>
      <c r="ASP336" s="50" t="s">
        <v>612</v>
      </c>
      <c r="ASQ336" s="50" t="s">
        <v>612</v>
      </c>
      <c r="ASR336" s="50" t="s">
        <v>612</v>
      </c>
      <c r="ASS336" s="50" t="s">
        <v>612</v>
      </c>
      <c r="AST336" s="50" t="s">
        <v>612</v>
      </c>
      <c r="ASU336" s="50" t="s">
        <v>612</v>
      </c>
      <c r="ASV336" s="50" t="s">
        <v>612</v>
      </c>
      <c r="ASW336" s="50" t="s">
        <v>612</v>
      </c>
      <c r="ASX336" s="50" t="s">
        <v>612</v>
      </c>
      <c r="ASY336" s="50" t="s">
        <v>612</v>
      </c>
      <c r="ASZ336" s="50" t="s">
        <v>612</v>
      </c>
      <c r="ATA336" s="50" t="s">
        <v>612</v>
      </c>
      <c r="ATB336" s="50" t="s">
        <v>612</v>
      </c>
      <c r="ATC336" s="50" t="s">
        <v>612</v>
      </c>
      <c r="ATD336" s="50" t="s">
        <v>612</v>
      </c>
      <c r="ATE336" s="50" t="s">
        <v>612</v>
      </c>
      <c r="ATF336" s="50" t="s">
        <v>612</v>
      </c>
      <c r="ATG336" s="50" t="s">
        <v>612</v>
      </c>
      <c r="ATH336" s="50" t="s">
        <v>612</v>
      </c>
      <c r="ATI336" s="50" t="s">
        <v>612</v>
      </c>
      <c r="ATJ336" s="50" t="s">
        <v>612</v>
      </c>
      <c r="ATK336" s="50" t="s">
        <v>612</v>
      </c>
      <c r="ATL336" s="50" t="s">
        <v>612</v>
      </c>
      <c r="ATM336" s="50" t="s">
        <v>612</v>
      </c>
      <c r="ATN336" s="50" t="s">
        <v>612</v>
      </c>
      <c r="ATO336" s="50" t="s">
        <v>612</v>
      </c>
      <c r="ATP336" s="50" t="s">
        <v>612</v>
      </c>
      <c r="ATQ336" s="50" t="s">
        <v>612</v>
      </c>
      <c r="ATR336" s="50" t="s">
        <v>612</v>
      </c>
      <c r="ATS336" s="50" t="s">
        <v>612</v>
      </c>
      <c r="ATT336" s="50" t="s">
        <v>612</v>
      </c>
      <c r="ATU336" s="50" t="s">
        <v>612</v>
      </c>
      <c r="ATV336" s="50" t="s">
        <v>612</v>
      </c>
      <c r="ATW336" s="50" t="s">
        <v>612</v>
      </c>
      <c r="ATX336" s="50" t="s">
        <v>612</v>
      </c>
      <c r="ATY336" s="50" t="s">
        <v>612</v>
      </c>
      <c r="ATZ336" s="50" t="s">
        <v>612</v>
      </c>
      <c r="AUA336" s="50" t="s">
        <v>612</v>
      </c>
      <c r="AUB336" s="50" t="s">
        <v>612</v>
      </c>
      <c r="AUC336" s="50" t="s">
        <v>612</v>
      </c>
      <c r="AUD336" s="50" t="s">
        <v>612</v>
      </c>
      <c r="AUE336" s="50" t="s">
        <v>612</v>
      </c>
      <c r="AUF336" s="50" t="s">
        <v>612</v>
      </c>
      <c r="AUG336" s="50" t="s">
        <v>612</v>
      </c>
      <c r="AUH336" s="50" t="s">
        <v>612</v>
      </c>
      <c r="AUI336" s="50" t="s">
        <v>612</v>
      </c>
      <c r="AUJ336" s="50" t="s">
        <v>612</v>
      </c>
      <c r="AUK336" s="50" t="s">
        <v>612</v>
      </c>
      <c r="AUL336" s="50" t="s">
        <v>612</v>
      </c>
      <c r="AUM336" s="50" t="s">
        <v>612</v>
      </c>
      <c r="AUN336" s="50" t="s">
        <v>612</v>
      </c>
      <c r="AUO336" s="50" t="s">
        <v>612</v>
      </c>
      <c r="AUP336" s="50" t="s">
        <v>612</v>
      </c>
      <c r="AUQ336" s="50" t="s">
        <v>612</v>
      </c>
      <c r="AUR336" s="50" t="s">
        <v>612</v>
      </c>
      <c r="AUS336" s="50" t="s">
        <v>612</v>
      </c>
      <c r="AUT336" s="50" t="s">
        <v>612</v>
      </c>
      <c r="AUU336" s="50" t="s">
        <v>612</v>
      </c>
      <c r="AUV336" s="50" t="s">
        <v>612</v>
      </c>
      <c r="AUW336" s="50" t="s">
        <v>612</v>
      </c>
      <c r="AUX336" s="50" t="s">
        <v>612</v>
      </c>
      <c r="AUY336" s="50" t="s">
        <v>612</v>
      </c>
      <c r="AUZ336" s="50" t="s">
        <v>612</v>
      </c>
      <c r="AVA336" s="50" t="s">
        <v>612</v>
      </c>
      <c r="AVB336" s="50" t="s">
        <v>612</v>
      </c>
      <c r="AVC336" s="50" t="s">
        <v>612</v>
      </c>
      <c r="AVD336" s="50" t="s">
        <v>612</v>
      </c>
      <c r="AVE336" s="50" t="s">
        <v>612</v>
      </c>
      <c r="AVF336" s="50" t="s">
        <v>612</v>
      </c>
      <c r="AVG336" s="50" t="s">
        <v>612</v>
      </c>
      <c r="AVH336" s="50" t="s">
        <v>612</v>
      </c>
      <c r="AVI336" s="50" t="s">
        <v>612</v>
      </c>
      <c r="AVJ336" s="50" t="s">
        <v>612</v>
      </c>
      <c r="AVK336" s="50" t="s">
        <v>612</v>
      </c>
      <c r="AVL336" s="50" t="s">
        <v>612</v>
      </c>
      <c r="AVM336" s="50" t="s">
        <v>612</v>
      </c>
      <c r="AVN336" s="50" t="s">
        <v>612</v>
      </c>
      <c r="AVO336" s="50" t="s">
        <v>612</v>
      </c>
      <c r="AVP336" s="50" t="s">
        <v>612</v>
      </c>
      <c r="AVQ336" s="50" t="s">
        <v>612</v>
      </c>
      <c r="AVR336" s="50" t="s">
        <v>612</v>
      </c>
      <c r="AVS336" s="50" t="s">
        <v>612</v>
      </c>
      <c r="AVT336" s="50" t="s">
        <v>612</v>
      </c>
      <c r="AVU336" s="50" t="s">
        <v>612</v>
      </c>
      <c r="AVV336" s="50" t="s">
        <v>612</v>
      </c>
      <c r="AVW336" s="50" t="s">
        <v>612</v>
      </c>
      <c r="AVX336" s="50" t="s">
        <v>612</v>
      </c>
      <c r="AVY336" s="50" t="s">
        <v>612</v>
      </c>
      <c r="AVZ336" s="50" t="s">
        <v>612</v>
      </c>
      <c r="AWA336" s="50" t="s">
        <v>612</v>
      </c>
      <c r="AWB336" s="50" t="s">
        <v>612</v>
      </c>
      <c r="AWC336" s="50" t="s">
        <v>612</v>
      </c>
      <c r="AWD336" s="50" t="s">
        <v>612</v>
      </c>
      <c r="AWE336" s="50" t="s">
        <v>612</v>
      </c>
      <c r="AWF336" s="50" t="s">
        <v>612</v>
      </c>
      <c r="AWG336" s="50" t="s">
        <v>612</v>
      </c>
      <c r="AWH336" s="50" t="s">
        <v>612</v>
      </c>
      <c r="AWI336" s="50" t="s">
        <v>612</v>
      </c>
      <c r="AWJ336" s="50" t="s">
        <v>612</v>
      </c>
      <c r="AWK336" s="50" t="s">
        <v>612</v>
      </c>
      <c r="AWL336" s="50" t="s">
        <v>612</v>
      </c>
      <c r="AWM336" s="50" t="s">
        <v>612</v>
      </c>
      <c r="AWN336" s="50" t="s">
        <v>612</v>
      </c>
      <c r="AWO336" s="50" t="s">
        <v>612</v>
      </c>
      <c r="AWP336" s="50" t="s">
        <v>612</v>
      </c>
      <c r="AWQ336" s="50" t="s">
        <v>612</v>
      </c>
      <c r="AWR336" s="50" t="s">
        <v>612</v>
      </c>
      <c r="AWS336" s="50" t="s">
        <v>612</v>
      </c>
      <c r="AWT336" s="50" t="s">
        <v>612</v>
      </c>
      <c r="AWU336" s="50" t="s">
        <v>612</v>
      </c>
      <c r="AWV336" s="50" t="s">
        <v>612</v>
      </c>
      <c r="AWW336" s="50" t="s">
        <v>612</v>
      </c>
      <c r="AWX336" s="50" t="s">
        <v>612</v>
      </c>
      <c r="AWY336" s="50" t="s">
        <v>612</v>
      </c>
      <c r="AWZ336" s="50" t="s">
        <v>612</v>
      </c>
      <c r="AXA336" s="50" t="s">
        <v>612</v>
      </c>
      <c r="AXB336" s="50" t="s">
        <v>612</v>
      </c>
      <c r="AXC336" s="50" t="s">
        <v>612</v>
      </c>
      <c r="AXD336" s="50" t="s">
        <v>612</v>
      </c>
      <c r="AXE336" s="50" t="s">
        <v>612</v>
      </c>
      <c r="AXF336" s="50" t="s">
        <v>612</v>
      </c>
      <c r="AXG336" s="50" t="s">
        <v>612</v>
      </c>
      <c r="AXH336" s="50" t="s">
        <v>612</v>
      </c>
      <c r="AXI336" s="50" t="s">
        <v>612</v>
      </c>
      <c r="AXJ336" s="50" t="s">
        <v>612</v>
      </c>
      <c r="AXK336" s="50" t="s">
        <v>612</v>
      </c>
      <c r="AXL336" s="50" t="s">
        <v>612</v>
      </c>
      <c r="AXM336" s="50" t="s">
        <v>612</v>
      </c>
      <c r="AXN336" s="50" t="s">
        <v>612</v>
      </c>
      <c r="AXO336" s="50" t="s">
        <v>612</v>
      </c>
      <c r="AXP336" s="50" t="s">
        <v>612</v>
      </c>
      <c r="AXQ336" s="50" t="s">
        <v>612</v>
      </c>
      <c r="AXR336" s="50" t="s">
        <v>612</v>
      </c>
      <c r="AXS336" s="50" t="s">
        <v>612</v>
      </c>
      <c r="AXT336" s="50" t="s">
        <v>612</v>
      </c>
      <c r="AXU336" s="50" t="s">
        <v>612</v>
      </c>
      <c r="AXV336" s="50" t="s">
        <v>612</v>
      </c>
      <c r="AXW336" s="50" t="s">
        <v>612</v>
      </c>
      <c r="AXX336" s="50" t="s">
        <v>612</v>
      </c>
      <c r="AXY336" s="50" t="s">
        <v>612</v>
      </c>
      <c r="AXZ336" s="50" t="s">
        <v>612</v>
      </c>
      <c r="AYA336" s="50" t="s">
        <v>612</v>
      </c>
      <c r="AYB336" s="50" t="s">
        <v>612</v>
      </c>
      <c r="AYC336" s="50" t="s">
        <v>612</v>
      </c>
      <c r="AYD336" s="50" t="s">
        <v>612</v>
      </c>
      <c r="AYE336" s="50" t="s">
        <v>612</v>
      </c>
      <c r="AYF336" s="50" t="s">
        <v>612</v>
      </c>
      <c r="AYG336" s="50" t="s">
        <v>612</v>
      </c>
      <c r="AYH336" s="50" t="s">
        <v>612</v>
      </c>
      <c r="AYI336" s="50" t="s">
        <v>612</v>
      </c>
      <c r="AYJ336" s="50" t="s">
        <v>612</v>
      </c>
      <c r="AYK336" s="50" t="s">
        <v>612</v>
      </c>
      <c r="AYL336" s="50" t="s">
        <v>612</v>
      </c>
      <c r="AYM336" s="50" t="s">
        <v>612</v>
      </c>
      <c r="AYN336" s="50" t="s">
        <v>612</v>
      </c>
      <c r="AYO336" s="50" t="s">
        <v>612</v>
      </c>
      <c r="AYP336" s="50" t="s">
        <v>612</v>
      </c>
      <c r="AYQ336" s="50" t="s">
        <v>612</v>
      </c>
      <c r="AYR336" s="50" t="s">
        <v>612</v>
      </c>
      <c r="AYS336" s="50" t="s">
        <v>612</v>
      </c>
      <c r="AYT336" s="50" t="s">
        <v>612</v>
      </c>
      <c r="AYU336" s="50" t="s">
        <v>612</v>
      </c>
      <c r="AYV336" s="50" t="s">
        <v>612</v>
      </c>
      <c r="AYW336" s="50" t="s">
        <v>612</v>
      </c>
      <c r="AYX336" s="50" t="s">
        <v>612</v>
      </c>
      <c r="AYY336" s="50" t="s">
        <v>612</v>
      </c>
      <c r="AYZ336" s="50" t="s">
        <v>612</v>
      </c>
      <c r="AZA336" s="50" t="s">
        <v>612</v>
      </c>
      <c r="AZB336" s="50" t="s">
        <v>612</v>
      </c>
      <c r="AZC336" s="50" t="s">
        <v>612</v>
      </c>
      <c r="AZD336" s="50" t="s">
        <v>612</v>
      </c>
      <c r="AZE336" s="50" t="s">
        <v>612</v>
      </c>
      <c r="AZF336" s="50" t="s">
        <v>612</v>
      </c>
      <c r="AZG336" s="50" t="s">
        <v>612</v>
      </c>
      <c r="AZH336" s="50" t="s">
        <v>612</v>
      </c>
      <c r="AZI336" s="50" t="s">
        <v>612</v>
      </c>
      <c r="AZJ336" s="50" t="s">
        <v>612</v>
      </c>
      <c r="AZK336" s="50" t="s">
        <v>612</v>
      </c>
      <c r="AZL336" s="50" t="s">
        <v>612</v>
      </c>
      <c r="AZM336" s="50" t="s">
        <v>612</v>
      </c>
      <c r="AZN336" s="50" t="s">
        <v>612</v>
      </c>
      <c r="AZO336" s="50" t="s">
        <v>612</v>
      </c>
      <c r="AZP336" s="50" t="s">
        <v>612</v>
      </c>
      <c r="AZQ336" s="50" t="s">
        <v>612</v>
      </c>
      <c r="AZR336" s="50" t="s">
        <v>612</v>
      </c>
      <c r="AZS336" s="50" t="s">
        <v>612</v>
      </c>
      <c r="AZT336" s="50" t="s">
        <v>612</v>
      </c>
      <c r="AZU336" s="50" t="s">
        <v>612</v>
      </c>
      <c r="AZV336" s="50" t="s">
        <v>612</v>
      </c>
      <c r="AZW336" s="50" t="s">
        <v>612</v>
      </c>
      <c r="AZX336" s="50" t="s">
        <v>612</v>
      </c>
      <c r="AZY336" s="50" t="s">
        <v>612</v>
      </c>
      <c r="AZZ336" s="50" t="s">
        <v>612</v>
      </c>
      <c r="BAA336" s="50" t="s">
        <v>612</v>
      </c>
      <c r="BAB336" s="50" t="s">
        <v>612</v>
      </c>
      <c r="BAC336" s="50" t="s">
        <v>612</v>
      </c>
      <c r="BAD336" s="50" t="s">
        <v>612</v>
      </c>
      <c r="BAE336" s="50" t="s">
        <v>612</v>
      </c>
      <c r="BAF336" s="50" t="s">
        <v>612</v>
      </c>
      <c r="BAG336" s="50" t="s">
        <v>612</v>
      </c>
      <c r="BAH336" s="50" t="s">
        <v>612</v>
      </c>
      <c r="BAI336" s="50" t="s">
        <v>612</v>
      </c>
      <c r="BAJ336" s="50" t="s">
        <v>612</v>
      </c>
      <c r="BAK336" s="50" t="s">
        <v>612</v>
      </c>
      <c r="BAL336" s="50" t="s">
        <v>612</v>
      </c>
      <c r="BAM336" s="50" t="s">
        <v>612</v>
      </c>
      <c r="BAN336" s="50" t="s">
        <v>612</v>
      </c>
      <c r="BAO336" s="50" t="s">
        <v>612</v>
      </c>
      <c r="BAP336" s="50" t="s">
        <v>612</v>
      </c>
      <c r="BAQ336" s="50" t="s">
        <v>612</v>
      </c>
      <c r="BAR336" s="50" t="s">
        <v>612</v>
      </c>
      <c r="BAS336" s="50" t="s">
        <v>612</v>
      </c>
      <c r="BAT336" s="50" t="s">
        <v>612</v>
      </c>
      <c r="BAU336" s="50" t="s">
        <v>612</v>
      </c>
      <c r="BAV336" s="50" t="s">
        <v>612</v>
      </c>
      <c r="BAW336" s="50" t="s">
        <v>612</v>
      </c>
      <c r="BAX336" s="50" t="s">
        <v>612</v>
      </c>
      <c r="BAY336" s="50" t="s">
        <v>612</v>
      </c>
      <c r="BAZ336" s="50" t="s">
        <v>612</v>
      </c>
      <c r="BBA336" s="50" t="s">
        <v>612</v>
      </c>
      <c r="BBB336" s="50" t="s">
        <v>612</v>
      </c>
      <c r="BBC336" s="50" t="s">
        <v>612</v>
      </c>
      <c r="BBD336" s="50" t="s">
        <v>612</v>
      </c>
      <c r="BBE336" s="50" t="s">
        <v>612</v>
      </c>
      <c r="BBF336" s="50" t="s">
        <v>612</v>
      </c>
      <c r="BBG336" s="50" t="s">
        <v>612</v>
      </c>
      <c r="BBH336" s="50" t="s">
        <v>612</v>
      </c>
      <c r="BBI336" s="50" t="s">
        <v>612</v>
      </c>
      <c r="BBJ336" s="50" t="s">
        <v>612</v>
      </c>
      <c r="BBK336" s="50" t="s">
        <v>612</v>
      </c>
      <c r="BBL336" s="50" t="s">
        <v>612</v>
      </c>
      <c r="BBM336" s="50" t="s">
        <v>612</v>
      </c>
      <c r="BBN336" s="50" t="s">
        <v>612</v>
      </c>
      <c r="BBO336" s="50" t="s">
        <v>612</v>
      </c>
      <c r="BBP336" s="50" t="s">
        <v>612</v>
      </c>
      <c r="BBQ336" s="50" t="s">
        <v>612</v>
      </c>
      <c r="BBR336" s="50" t="s">
        <v>612</v>
      </c>
      <c r="BBS336" s="50" t="s">
        <v>612</v>
      </c>
      <c r="BBT336" s="50" t="s">
        <v>612</v>
      </c>
      <c r="BBU336" s="50" t="s">
        <v>612</v>
      </c>
      <c r="BBV336" s="50" t="s">
        <v>612</v>
      </c>
      <c r="BBW336" s="50" t="s">
        <v>612</v>
      </c>
      <c r="BBX336" s="50" t="s">
        <v>612</v>
      </c>
      <c r="BBY336" s="50" t="s">
        <v>612</v>
      </c>
      <c r="BBZ336" s="50" t="s">
        <v>612</v>
      </c>
      <c r="BCA336" s="50" t="s">
        <v>612</v>
      </c>
      <c r="BCB336" s="50" t="s">
        <v>612</v>
      </c>
      <c r="BCC336" s="50" t="s">
        <v>612</v>
      </c>
      <c r="BCD336" s="50" t="s">
        <v>612</v>
      </c>
      <c r="BCE336" s="50" t="s">
        <v>612</v>
      </c>
      <c r="BCF336" s="50" t="s">
        <v>612</v>
      </c>
      <c r="BCG336" s="50" t="s">
        <v>612</v>
      </c>
      <c r="BCH336" s="50" t="s">
        <v>612</v>
      </c>
      <c r="BCI336" s="50" t="s">
        <v>612</v>
      </c>
      <c r="BCJ336" s="50" t="s">
        <v>612</v>
      </c>
      <c r="BCK336" s="50" t="s">
        <v>612</v>
      </c>
      <c r="BCL336" s="50" t="s">
        <v>612</v>
      </c>
      <c r="BCM336" s="50" t="s">
        <v>612</v>
      </c>
      <c r="BCN336" s="50" t="s">
        <v>612</v>
      </c>
      <c r="BCO336" s="50" t="s">
        <v>612</v>
      </c>
      <c r="BCP336" s="50" t="s">
        <v>612</v>
      </c>
      <c r="BCQ336" s="50" t="s">
        <v>612</v>
      </c>
      <c r="BCR336" s="50" t="s">
        <v>612</v>
      </c>
      <c r="BCS336" s="50" t="s">
        <v>612</v>
      </c>
      <c r="BCT336" s="50" t="s">
        <v>612</v>
      </c>
      <c r="BCU336" s="50" t="s">
        <v>612</v>
      </c>
      <c r="BCV336" s="50" t="s">
        <v>612</v>
      </c>
      <c r="BCW336" s="50" t="s">
        <v>612</v>
      </c>
      <c r="BCX336" s="50" t="s">
        <v>612</v>
      </c>
      <c r="BCY336" s="50" t="s">
        <v>612</v>
      </c>
      <c r="BCZ336" s="50" t="s">
        <v>612</v>
      </c>
      <c r="BDA336" s="50" t="s">
        <v>612</v>
      </c>
      <c r="BDB336" s="50" t="s">
        <v>612</v>
      </c>
      <c r="BDC336" s="50" t="s">
        <v>612</v>
      </c>
      <c r="BDD336" s="50" t="s">
        <v>612</v>
      </c>
      <c r="BDE336" s="50" t="s">
        <v>612</v>
      </c>
      <c r="BDF336" s="50" t="s">
        <v>612</v>
      </c>
      <c r="BDG336" s="50" t="s">
        <v>612</v>
      </c>
      <c r="BDH336" s="50" t="s">
        <v>612</v>
      </c>
      <c r="BDI336" s="50" t="s">
        <v>612</v>
      </c>
      <c r="BDJ336" s="50" t="s">
        <v>612</v>
      </c>
      <c r="BDK336" s="50" t="s">
        <v>612</v>
      </c>
      <c r="BDL336" s="50" t="s">
        <v>612</v>
      </c>
      <c r="BDM336" s="50" t="s">
        <v>612</v>
      </c>
      <c r="BDN336" s="50" t="s">
        <v>612</v>
      </c>
      <c r="BDO336" s="50" t="s">
        <v>612</v>
      </c>
      <c r="BDP336" s="50" t="s">
        <v>612</v>
      </c>
      <c r="BDQ336" s="50" t="s">
        <v>612</v>
      </c>
      <c r="BDR336" s="50" t="s">
        <v>612</v>
      </c>
      <c r="BDS336" s="50" t="s">
        <v>612</v>
      </c>
      <c r="BDT336" s="50" t="s">
        <v>612</v>
      </c>
      <c r="BDU336" s="50" t="s">
        <v>612</v>
      </c>
      <c r="BDV336" s="50" t="s">
        <v>612</v>
      </c>
      <c r="BDW336" s="50" t="s">
        <v>612</v>
      </c>
      <c r="BDX336" s="50" t="s">
        <v>612</v>
      </c>
      <c r="BDY336" s="50" t="s">
        <v>612</v>
      </c>
      <c r="BDZ336" s="50" t="s">
        <v>612</v>
      </c>
      <c r="BEA336" s="50" t="s">
        <v>612</v>
      </c>
      <c r="BEB336" s="50" t="s">
        <v>612</v>
      </c>
      <c r="BEC336" s="50" t="s">
        <v>612</v>
      </c>
      <c r="BED336" s="50" t="s">
        <v>612</v>
      </c>
      <c r="BEE336" s="50" t="s">
        <v>612</v>
      </c>
      <c r="BEF336" s="50" t="s">
        <v>612</v>
      </c>
      <c r="BEG336" s="50" t="s">
        <v>612</v>
      </c>
      <c r="BEH336" s="50" t="s">
        <v>612</v>
      </c>
      <c r="BEI336" s="50" t="s">
        <v>612</v>
      </c>
      <c r="BEJ336" s="50" t="s">
        <v>612</v>
      </c>
      <c r="BEK336" s="50" t="s">
        <v>612</v>
      </c>
      <c r="BEL336" s="50" t="s">
        <v>612</v>
      </c>
      <c r="BEM336" s="50" t="s">
        <v>612</v>
      </c>
      <c r="BEN336" s="50" t="s">
        <v>612</v>
      </c>
      <c r="BEO336" s="50" t="s">
        <v>612</v>
      </c>
      <c r="BEP336" s="50" t="s">
        <v>612</v>
      </c>
      <c r="BEQ336" s="50" t="s">
        <v>612</v>
      </c>
      <c r="BER336" s="50" t="s">
        <v>612</v>
      </c>
      <c r="BES336" s="50" t="s">
        <v>612</v>
      </c>
      <c r="BET336" s="50" t="s">
        <v>612</v>
      </c>
      <c r="BEU336" s="50" t="s">
        <v>612</v>
      </c>
      <c r="BEV336" s="50" t="s">
        <v>612</v>
      </c>
      <c r="BEW336" s="50" t="s">
        <v>612</v>
      </c>
      <c r="BEX336" s="50" t="s">
        <v>612</v>
      </c>
      <c r="BEY336" s="50" t="s">
        <v>612</v>
      </c>
      <c r="BEZ336" s="50" t="s">
        <v>612</v>
      </c>
      <c r="BFA336" s="50" t="s">
        <v>612</v>
      </c>
      <c r="BFB336" s="50" t="s">
        <v>612</v>
      </c>
      <c r="BFC336" s="50" t="s">
        <v>612</v>
      </c>
      <c r="BFD336" s="50" t="s">
        <v>612</v>
      </c>
      <c r="BFE336" s="50" t="s">
        <v>612</v>
      </c>
      <c r="BFF336" s="50" t="s">
        <v>612</v>
      </c>
      <c r="BFG336" s="50" t="s">
        <v>612</v>
      </c>
      <c r="BFH336" s="50" t="s">
        <v>612</v>
      </c>
      <c r="BFI336" s="50" t="s">
        <v>612</v>
      </c>
      <c r="BFJ336" s="50" t="s">
        <v>612</v>
      </c>
      <c r="BFK336" s="50" t="s">
        <v>612</v>
      </c>
      <c r="BFL336" s="50" t="s">
        <v>612</v>
      </c>
      <c r="BFM336" s="50" t="s">
        <v>612</v>
      </c>
      <c r="BFN336" s="50" t="s">
        <v>612</v>
      </c>
      <c r="BFO336" s="50" t="s">
        <v>612</v>
      </c>
      <c r="BFP336" s="50" t="s">
        <v>612</v>
      </c>
      <c r="BFQ336" s="50" t="s">
        <v>612</v>
      </c>
      <c r="BFR336" s="50" t="s">
        <v>612</v>
      </c>
      <c r="BFS336" s="50" t="s">
        <v>612</v>
      </c>
      <c r="BFT336" s="50" t="s">
        <v>612</v>
      </c>
      <c r="BFU336" s="50" t="s">
        <v>612</v>
      </c>
      <c r="BFV336" s="50" t="s">
        <v>612</v>
      </c>
      <c r="BFW336" s="50" t="s">
        <v>612</v>
      </c>
      <c r="BFX336" s="50" t="s">
        <v>612</v>
      </c>
      <c r="BFY336" s="50" t="s">
        <v>612</v>
      </c>
      <c r="BFZ336" s="50" t="s">
        <v>612</v>
      </c>
      <c r="BGA336" s="50" t="s">
        <v>612</v>
      </c>
      <c r="BGB336" s="50" t="s">
        <v>612</v>
      </c>
      <c r="BGC336" s="50" t="s">
        <v>612</v>
      </c>
      <c r="BGD336" s="50" t="s">
        <v>612</v>
      </c>
      <c r="BGE336" s="50" t="s">
        <v>612</v>
      </c>
      <c r="BGF336" s="50" t="s">
        <v>612</v>
      </c>
      <c r="BGG336" s="50" t="s">
        <v>612</v>
      </c>
      <c r="BGH336" s="50" t="s">
        <v>612</v>
      </c>
      <c r="BGI336" s="50" t="s">
        <v>612</v>
      </c>
      <c r="BGJ336" s="50" t="s">
        <v>612</v>
      </c>
      <c r="BGK336" s="50" t="s">
        <v>612</v>
      </c>
      <c r="BGL336" s="50" t="s">
        <v>612</v>
      </c>
      <c r="BGM336" s="50" t="s">
        <v>612</v>
      </c>
      <c r="BGN336" s="50" t="s">
        <v>612</v>
      </c>
      <c r="BGO336" s="50" t="s">
        <v>612</v>
      </c>
      <c r="BGP336" s="50" t="s">
        <v>612</v>
      </c>
      <c r="BGQ336" s="50" t="s">
        <v>612</v>
      </c>
      <c r="BGR336" s="50" t="s">
        <v>612</v>
      </c>
      <c r="BGS336" s="50" t="s">
        <v>612</v>
      </c>
      <c r="BGT336" s="50" t="s">
        <v>612</v>
      </c>
      <c r="BGU336" s="50" t="s">
        <v>612</v>
      </c>
      <c r="BGV336" s="50" t="s">
        <v>612</v>
      </c>
      <c r="BGW336" s="50" t="s">
        <v>612</v>
      </c>
      <c r="BGX336" s="50" t="s">
        <v>612</v>
      </c>
      <c r="BGY336" s="50" t="s">
        <v>612</v>
      </c>
      <c r="BGZ336" s="50" t="s">
        <v>612</v>
      </c>
      <c r="BHA336" s="50" t="s">
        <v>612</v>
      </c>
      <c r="BHB336" s="50" t="s">
        <v>612</v>
      </c>
      <c r="BHC336" s="50" t="s">
        <v>612</v>
      </c>
      <c r="BHD336" s="50" t="s">
        <v>612</v>
      </c>
      <c r="BHE336" s="50" t="s">
        <v>612</v>
      </c>
      <c r="BHF336" s="50" t="s">
        <v>612</v>
      </c>
      <c r="BHG336" s="50" t="s">
        <v>612</v>
      </c>
      <c r="BHH336" s="50" t="s">
        <v>612</v>
      </c>
      <c r="BHI336" s="50" t="s">
        <v>612</v>
      </c>
      <c r="BHJ336" s="50" t="s">
        <v>612</v>
      </c>
      <c r="BHK336" s="50" t="s">
        <v>612</v>
      </c>
      <c r="BHL336" s="50" t="s">
        <v>612</v>
      </c>
      <c r="BHM336" s="50" t="s">
        <v>612</v>
      </c>
      <c r="BHN336" s="50" t="s">
        <v>612</v>
      </c>
      <c r="BHO336" s="50" t="s">
        <v>612</v>
      </c>
      <c r="BHP336" s="50" t="s">
        <v>612</v>
      </c>
      <c r="BHQ336" s="50" t="s">
        <v>612</v>
      </c>
      <c r="BHR336" s="50" t="s">
        <v>612</v>
      </c>
      <c r="BHS336" s="50" t="s">
        <v>612</v>
      </c>
      <c r="BHT336" s="50" t="s">
        <v>612</v>
      </c>
      <c r="BHU336" s="50" t="s">
        <v>612</v>
      </c>
      <c r="BHV336" s="50" t="s">
        <v>612</v>
      </c>
      <c r="BHW336" s="50" t="s">
        <v>612</v>
      </c>
      <c r="BHX336" s="50" t="s">
        <v>612</v>
      </c>
      <c r="BHY336" s="50" t="s">
        <v>612</v>
      </c>
      <c r="BHZ336" s="50" t="s">
        <v>612</v>
      </c>
      <c r="BIA336" s="50" t="s">
        <v>612</v>
      </c>
      <c r="BIB336" s="50" t="s">
        <v>612</v>
      </c>
      <c r="BIC336" s="50" t="s">
        <v>612</v>
      </c>
      <c r="BID336" s="50" t="s">
        <v>612</v>
      </c>
      <c r="BIE336" s="50" t="s">
        <v>612</v>
      </c>
      <c r="BIF336" s="50" t="s">
        <v>612</v>
      </c>
      <c r="BIG336" s="50" t="s">
        <v>612</v>
      </c>
      <c r="BIH336" s="50" t="s">
        <v>612</v>
      </c>
      <c r="BII336" s="50" t="s">
        <v>612</v>
      </c>
      <c r="BIJ336" s="50" t="s">
        <v>612</v>
      </c>
      <c r="BIK336" s="50" t="s">
        <v>612</v>
      </c>
      <c r="BIL336" s="50" t="s">
        <v>612</v>
      </c>
      <c r="BIM336" s="50" t="s">
        <v>612</v>
      </c>
      <c r="BIN336" s="50" t="s">
        <v>612</v>
      </c>
      <c r="BIO336" s="50" t="s">
        <v>612</v>
      </c>
      <c r="BIP336" s="50" t="s">
        <v>612</v>
      </c>
      <c r="BIQ336" s="50" t="s">
        <v>612</v>
      </c>
      <c r="BIR336" s="50" t="s">
        <v>612</v>
      </c>
      <c r="BIS336" s="50" t="s">
        <v>612</v>
      </c>
      <c r="BIT336" s="50" t="s">
        <v>612</v>
      </c>
      <c r="BIU336" s="50" t="s">
        <v>612</v>
      </c>
      <c r="BIV336" s="50" t="s">
        <v>612</v>
      </c>
      <c r="BIW336" s="50" t="s">
        <v>612</v>
      </c>
      <c r="BIX336" s="50" t="s">
        <v>612</v>
      </c>
      <c r="BIY336" s="50" t="s">
        <v>612</v>
      </c>
      <c r="BIZ336" s="50" t="s">
        <v>612</v>
      </c>
      <c r="BJA336" s="50" t="s">
        <v>612</v>
      </c>
      <c r="BJB336" s="50" t="s">
        <v>612</v>
      </c>
      <c r="BJC336" s="50" t="s">
        <v>612</v>
      </c>
      <c r="BJD336" s="50" t="s">
        <v>612</v>
      </c>
      <c r="BJE336" s="50" t="s">
        <v>612</v>
      </c>
      <c r="BJF336" s="50" t="s">
        <v>612</v>
      </c>
      <c r="BJG336" s="50" t="s">
        <v>612</v>
      </c>
      <c r="BJH336" s="50" t="s">
        <v>612</v>
      </c>
      <c r="BJI336" s="50" t="s">
        <v>612</v>
      </c>
      <c r="BJJ336" s="50" t="s">
        <v>612</v>
      </c>
      <c r="BJK336" s="50" t="s">
        <v>612</v>
      </c>
      <c r="BJL336" s="50" t="s">
        <v>612</v>
      </c>
      <c r="BJM336" s="50" t="s">
        <v>612</v>
      </c>
      <c r="BJN336" s="50" t="s">
        <v>612</v>
      </c>
      <c r="BJO336" s="50" t="s">
        <v>612</v>
      </c>
      <c r="BJP336" s="50" t="s">
        <v>612</v>
      </c>
      <c r="BJQ336" s="50" t="s">
        <v>612</v>
      </c>
      <c r="BJR336" s="50" t="s">
        <v>612</v>
      </c>
      <c r="BJS336" s="50" t="s">
        <v>612</v>
      </c>
      <c r="BJT336" s="50" t="s">
        <v>612</v>
      </c>
      <c r="BJU336" s="50" t="s">
        <v>612</v>
      </c>
      <c r="BJV336" s="50" t="s">
        <v>612</v>
      </c>
      <c r="BJW336" s="50" t="s">
        <v>612</v>
      </c>
      <c r="BJX336" s="50" t="s">
        <v>612</v>
      </c>
      <c r="BJY336" s="50" t="s">
        <v>612</v>
      </c>
      <c r="BJZ336" s="50" t="s">
        <v>612</v>
      </c>
      <c r="BKA336" s="50" t="s">
        <v>612</v>
      </c>
      <c r="BKB336" s="50" t="s">
        <v>612</v>
      </c>
      <c r="BKC336" s="50" t="s">
        <v>612</v>
      </c>
      <c r="BKD336" s="50" t="s">
        <v>612</v>
      </c>
      <c r="BKE336" s="50" t="s">
        <v>612</v>
      </c>
      <c r="BKF336" s="50" t="s">
        <v>612</v>
      </c>
      <c r="BKG336" s="50" t="s">
        <v>612</v>
      </c>
      <c r="BKH336" s="50" t="s">
        <v>612</v>
      </c>
      <c r="BKI336" s="50" t="s">
        <v>612</v>
      </c>
      <c r="BKJ336" s="50" t="s">
        <v>612</v>
      </c>
      <c r="BKK336" s="50" t="s">
        <v>612</v>
      </c>
      <c r="BKL336" s="50" t="s">
        <v>612</v>
      </c>
      <c r="BKM336" s="50" t="s">
        <v>612</v>
      </c>
      <c r="BKN336" s="50" t="s">
        <v>612</v>
      </c>
      <c r="BKO336" s="50" t="s">
        <v>612</v>
      </c>
      <c r="BKP336" s="50" t="s">
        <v>612</v>
      </c>
      <c r="BKQ336" s="50" t="s">
        <v>612</v>
      </c>
      <c r="BKR336" s="50" t="s">
        <v>612</v>
      </c>
      <c r="BKS336" s="50" t="s">
        <v>612</v>
      </c>
      <c r="BKT336" s="50" t="s">
        <v>612</v>
      </c>
      <c r="BKU336" s="50" t="s">
        <v>612</v>
      </c>
      <c r="BKV336" s="50" t="s">
        <v>612</v>
      </c>
      <c r="BKW336" s="50" t="s">
        <v>612</v>
      </c>
      <c r="BKX336" s="50" t="s">
        <v>612</v>
      </c>
      <c r="BKY336" s="50" t="s">
        <v>612</v>
      </c>
      <c r="BKZ336" s="50" t="s">
        <v>612</v>
      </c>
      <c r="BLA336" s="50" t="s">
        <v>612</v>
      </c>
      <c r="BLB336" s="50" t="s">
        <v>612</v>
      </c>
      <c r="BLC336" s="50" t="s">
        <v>612</v>
      </c>
      <c r="BLD336" s="50" t="s">
        <v>612</v>
      </c>
      <c r="BLE336" s="50" t="s">
        <v>612</v>
      </c>
      <c r="BLF336" s="50" t="s">
        <v>612</v>
      </c>
      <c r="BLG336" s="50" t="s">
        <v>612</v>
      </c>
      <c r="BLH336" s="50" t="s">
        <v>612</v>
      </c>
      <c r="BLI336" s="50" t="s">
        <v>612</v>
      </c>
      <c r="BLJ336" s="50" t="s">
        <v>612</v>
      </c>
      <c r="BLK336" s="50" t="s">
        <v>612</v>
      </c>
      <c r="BLL336" s="50" t="s">
        <v>612</v>
      </c>
      <c r="BLM336" s="50" t="s">
        <v>612</v>
      </c>
      <c r="BLN336" s="50" t="s">
        <v>612</v>
      </c>
      <c r="BLO336" s="50" t="s">
        <v>612</v>
      </c>
      <c r="BLP336" s="50" t="s">
        <v>612</v>
      </c>
      <c r="BLQ336" s="50" t="s">
        <v>612</v>
      </c>
      <c r="BLR336" s="50" t="s">
        <v>612</v>
      </c>
      <c r="BLS336" s="50" t="s">
        <v>612</v>
      </c>
      <c r="BLT336" s="50" t="s">
        <v>612</v>
      </c>
      <c r="BLU336" s="50" t="s">
        <v>612</v>
      </c>
      <c r="BLV336" s="50" t="s">
        <v>612</v>
      </c>
      <c r="BLW336" s="50" t="s">
        <v>612</v>
      </c>
      <c r="BLX336" s="50" t="s">
        <v>612</v>
      </c>
      <c r="BLY336" s="50" t="s">
        <v>612</v>
      </c>
      <c r="BLZ336" s="50" t="s">
        <v>612</v>
      </c>
      <c r="BMA336" s="50" t="s">
        <v>612</v>
      </c>
      <c r="BMB336" s="50" t="s">
        <v>612</v>
      </c>
      <c r="BMC336" s="50" t="s">
        <v>612</v>
      </c>
      <c r="BMD336" s="50" t="s">
        <v>612</v>
      </c>
      <c r="BME336" s="50" t="s">
        <v>612</v>
      </c>
      <c r="BMF336" s="50" t="s">
        <v>612</v>
      </c>
      <c r="BMG336" s="50" t="s">
        <v>612</v>
      </c>
      <c r="BMH336" s="50" t="s">
        <v>612</v>
      </c>
      <c r="BMI336" s="50" t="s">
        <v>612</v>
      </c>
      <c r="BMJ336" s="50" t="s">
        <v>612</v>
      </c>
      <c r="BMK336" s="50" t="s">
        <v>612</v>
      </c>
      <c r="BML336" s="50" t="s">
        <v>612</v>
      </c>
      <c r="BMM336" s="50" t="s">
        <v>612</v>
      </c>
      <c r="BMN336" s="50" t="s">
        <v>612</v>
      </c>
      <c r="BMO336" s="50" t="s">
        <v>612</v>
      </c>
      <c r="BMP336" s="50" t="s">
        <v>612</v>
      </c>
      <c r="BMQ336" s="50" t="s">
        <v>612</v>
      </c>
      <c r="BMR336" s="50" t="s">
        <v>612</v>
      </c>
      <c r="BMS336" s="50" t="s">
        <v>612</v>
      </c>
      <c r="BMT336" s="50" t="s">
        <v>612</v>
      </c>
      <c r="BMU336" s="50" t="s">
        <v>612</v>
      </c>
      <c r="BMV336" s="50" t="s">
        <v>612</v>
      </c>
      <c r="BMW336" s="50" t="s">
        <v>612</v>
      </c>
      <c r="BMX336" s="50" t="s">
        <v>612</v>
      </c>
      <c r="BMY336" s="50" t="s">
        <v>612</v>
      </c>
      <c r="BMZ336" s="50" t="s">
        <v>612</v>
      </c>
      <c r="BNA336" s="50" t="s">
        <v>612</v>
      </c>
      <c r="BNB336" s="50" t="s">
        <v>612</v>
      </c>
      <c r="BNC336" s="50" t="s">
        <v>612</v>
      </c>
      <c r="BND336" s="50" t="s">
        <v>612</v>
      </c>
      <c r="BNE336" s="50" t="s">
        <v>612</v>
      </c>
      <c r="BNF336" s="50" t="s">
        <v>612</v>
      </c>
      <c r="BNG336" s="50" t="s">
        <v>612</v>
      </c>
      <c r="BNH336" s="50" t="s">
        <v>612</v>
      </c>
      <c r="BNI336" s="50" t="s">
        <v>612</v>
      </c>
      <c r="BNJ336" s="50" t="s">
        <v>612</v>
      </c>
      <c r="BNK336" s="50" t="s">
        <v>612</v>
      </c>
      <c r="BNL336" s="50" t="s">
        <v>612</v>
      </c>
      <c r="BNM336" s="50" t="s">
        <v>612</v>
      </c>
      <c r="BNN336" s="50" t="s">
        <v>612</v>
      </c>
      <c r="BNO336" s="50" t="s">
        <v>612</v>
      </c>
      <c r="BNP336" s="50" t="s">
        <v>612</v>
      </c>
      <c r="BNQ336" s="50" t="s">
        <v>612</v>
      </c>
      <c r="BNR336" s="50" t="s">
        <v>612</v>
      </c>
      <c r="BNS336" s="50" t="s">
        <v>612</v>
      </c>
      <c r="BNT336" s="50" t="s">
        <v>612</v>
      </c>
      <c r="BNU336" s="50" t="s">
        <v>612</v>
      </c>
      <c r="BNV336" s="50" t="s">
        <v>612</v>
      </c>
      <c r="BNW336" s="50" t="s">
        <v>612</v>
      </c>
      <c r="BNX336" s="50" t="s">
        <v>612</v>
      </c>
      <c r="BNY336" s="50" t="s">
        <v>612</v>
      </c>
      <c r="BNZ336" s="50" t="s">
        <v>612</v>
      </c>
      <c r="BOA336" s="50" t="s">
        <v>612</v>
      </c>
      <c r="BOB336" s="50" t="s">
        <v>612</v>
      </c>
      <c r="BOC336" s="50" t="s">
        <v>612</v>
      </c>
      <c r="BOD336" s="50" t="s">
        <v>612</v>
      </c>
      <c r="BOE336" s="50" t="s">
        <v>612</v>
      </c>
      <c r="BOF336" s="50" t="s">
        <v>612</v>
      </c>
      <c r="BOG336" s="50" t="s">
        <v>612</v>
      </c>
      <c r="BOH336" s="50" t="s">
        <v>612</v>
      </c>
      <c r="BOI336" s="50" t="s">
        <v>612</v>
      </c>
      <c r="BOJ336" s="50" t="s">
        <v>612</v>
      </c>
      <c r="BOK336" s="50" t="s">
        <v>612</v>
      </c>
      <c r="BOL336" s="50" t="s">
        <v>612</v>
      </c>
      <c r="BOM336" s="50" t="s">
        <v>612</v>
      </c>
      <c r="BON336" s="50" t="s">
        <v>612</v>
      </c>
      <c r="BOO336" s="50" t="s">
        <v>612</v>
      </c>
      <c r="BOP336" s="50" t="s">
        <v>612</v>
      </c>
      <c r="BOQ336" s="50" t="s">
        <v>612</v>
      </c>
      <c r="BOR336" s="50" t="s">
        <v>612</v>
      </c>
      <c r="BOS336" s="50" t="s">
        <v>612</v>
      </c>
      <c r="BOT336" s="50" t="s">
        <v>612</v>
      </c>
      <c r="BOU336" s="50" t="s">
        <v>612</v>
      </c>
      <c r="BOV336" s="50" t="s">
        <v>612</v>
      </c>
      <c r="BOW336" s="50" t="s">
        <v>612</v>
      </c>
      <c r="BOX336" s="50" t="s">
        <v>612</v>
      </c>
      <c r="BOY336" s="50" t="s">
        <v>612</v>
      </c>
      <c r="BOZ336" s="50" t="s">
        <v>612</v>
      </c>
      <c r="BPA336" s="50" t="s">
        <v>612</v>
      </c>
      <c r="BPB336" s="50" t="s">
        <v>612</v>
      </c>
      <c r="BPC336" s="50" t="s">
        <v>612</v>
      </c>
      <c r="BPD336" s="50" t="s">
        <v>612</v>
      </c>
      <c r="BPE336" s="50" t="s">
        <v>612</v>
      </c>
      <c r="BPF336" s="50" t="s">
        <v>612</v>
      </c>
      <c r="BPG336" s="50" t="s">
        <v>612</v>
      </c>
      <c r="BPH336" s="50" t="s">
        <v>612</v>
      </c>
      <c r="BPI336" s="50" t="s">
        <v>612</v>
      </c>
      <c r="BPJ336" s="50" t="s">
        <v>612</v>
      </c>
      <c r="BPK336" s="50" t="s">
        <v>612</v>
      </c>
      <c r="BPL336" s="50" t="s">
        <v>612</v>
      </c>
      <c r="BPM336" s="50" t="s">
        <v>612</v>
      </c>
      <c r="BPN336" s="50" t="s">
        <v>612</v>
      </c>
      <c r="BPO336" s="50" t="s">
        <v>612</v>
      </c>
      <c r="BPP336" s="50" t="s">
        <v>612</v>
      </c>
      <c r="BPQ336" s="50" t="s">
        <v>612</v>
      </c>
      <c r="BPR336" s="50" t="s">
        <v>612</v>
      </c>
      <c r="BPS336" s="50" t="s">
        <v>612</v>
      </c>
      <c r="BPT336" s="50" t="s">
        <v>612</v>
      </c>
      <c r="BPU336" s="50" t="s">
        <v>612</v>
      </c>
      <c r="BPV336" s="50" t="s">
        <v>612</v>
      </c>
      <c r="BPW336" s="50" t="s">
        <v>612</v>
      </c>
      <c r="BPX336" s="50" t="s">
        <v>612</v>
      </c>
      <c r="BPY336" s="50" t="s">
        <v>612</v>
      </c>
      <c r="BPZ336" s="50" t="s">
        <v>612</v>
      </c>
      <c r="BQA336" s="50" t="s">
        <v>612</v>
      </c>
      <c r="BQB336" s="50" t="s">
        <v>612</v>
      </c>
      <c r="BQC336" s="50" t="s">
        <v>612</v>
      </c>
      <c r="BQD336" s="50" t="s">
        <v>612</v>
      </c>
      <c r="BQE336" s="50" t="s">
        <v>612</v>
      </c>
      <c r="BQF336" s="50" t="s">
        <v>612</v>
      </c>
      <c r="BQG336" s="50" t="s">
        <v>612</v>
      </c>
      <c r="BQH336" s="50" t="s">
        <v>612</v>
      </c>
      <c r="BQI336" s="50" t="s">
        <v>612</v>
      </c>
      <c r="BQJ336" s="50" t="s">
        <v>612</v>
      </c>
      <c r="BQK336" s="50" t="s">
        <v>612</v>
      </c>
      <c r="BQL336" s="50" t="s">
        <v>612</v>
      </c>
      <c r="BQM336" s="50" t="s">
        <v>612</v>
      </c>
      <c r="BQN336" s="50" t="s">
        <v>612</v>
      </c>
      <c r="BQO336" s="50" t="s">
        <v>612</v>
      </c>
      <c r="BQP336" s="50" t="s">
        <v>612</v>
      </c>
      <c r="BQQ336" s="50" t="s">
        <v>612</v>
      </c>
      <c r="BQR336" s="50" t="s">
        <v>612</v>
      </c>
      <c r="BQS336" s="50" t="s">
        <v>612</v>
      </c>
      <c r="BQT336" s="50" t="s">
        <v>612</v>
      </c>
      <c r="BQU336" s="50" t="s">
        <v>612</v>
      </c>
      <c r="BQV336" s="50" t="s">
        <v>612</v>
      </c>
      <c r="BQW336" s="50" t="s">
        <v>612</v>
      </c>
      <c r="BQX336" s="50" t="s">
        <v>612</v>
      </c>
      <c r="BQY336" s="50" t="s">
        <v>612</v>
      </c>
      <c r="BQZ336" s="50" t="s">
        <v>612</v>
      </c>
      <c r="BRA336" s="50" t="s">
        <v>612</v>
      </c>
      <c r="BRB336" s="50" t="s">
        <v>612</v>
      </c>
      <c r="BRC336" s="50" t="s">
        <v>612</v>
      </c>
      <c r="BRD336" s="50" t="s">
        <v>612</v>
      </c>
      <c r="BRE336" s="50" t="s">
        <v>612</v>
      </c>
      <c r="BRF336" s="50" t="s">
        <v>612</v>
      </c>
      <c r="BRG336" s="50" t="s">
        <v>612</v>
      </c>
      <c r="BRH336" s="50" t="s">
        <v>612</v>
      </c>
      <c r="BRI336" s="50" t="s">
        <v>612</v>
      </c>
      <c r="BRJ336" s="50" t="s">
        <v>612</v>
      </c>
      <c r="BRK336" s="50" t="s">
        <v>612</v>
      </c>
      <c r="BRL336" s="50" t="s">
        <v>612</v>
      </c>
      <c r="BRM336" s="50" t="s">
        <v>612</v>
      </c>
      <c r="BRN336" s="50" t="s">
        <v>612</v>
      </c>
      <c r="BRO336" s="50" t="s">
        <v>612</v>
      </c>
      <c r="BRP336" s="50" t="s">
        <v>612</v>
      </c>
      <c r="BRQ336" s="50" t="s">
        <v>612</v>
      </c>
      <c r="BRR336" s="50" t="s">
        <v>612</v>
      </c>
      <c r="BRS336" s="50" t="s">
        <v>612</v>
      </c>
      <c r="BRT336" s="50" t="s">
        <v>612</v>
      </c>
      <c r="BRU336" s="50" t="s">
        <v>612</v>
      </c>
      <c r="BRV336" s="50" t="s">
        <v>612</v>
      </c>
      <c r="BRW336" s="50" t="s">
        <v>612</v>
      </c>
      <c r="BRX336" s="50" t="s">
        <v>612</v>
      </c>
      <c r="BRY336" s="50" t="s">
        <v>612</v>
      </c>
      <c r="BRZ336" s="50" t="s">
        <v>612</v>
      </c>
      <c r="BSA336" s="50" t="s">
        <v>612</v>
      </c>
      <c r="BSB336" s="50" t="s">
        <v>612</v>
      </c>
      <c r="BSC336" s="50" t="s">
        <v>612</v>
      </c>
      <c r="BSD336" s="50" t="s">
        <v>612</v>
      </c>
      <c r="BSE336" s="50" t="s">
        <v>612</v>
      </c>
      <c r="BSF336" s="50" t="s">
        <v>612</v>
      </c>
      <c r="BSG336" s="50" t="s">
        <v>612</v>
      </c>
      <c r="BSH336" s="50" t="s">
        <v>612</v>
      </c>
      <c r="BSI336" s="50" t="s">
        <v>612</v>
      </c>
      <c r="BSJ336" s="50" t="s">
        <v>612</v>
      </c>
      <c r="BSK336" s="50" t="s">
        <v>612</v>
      </c>
      <c r="BSL336" s="50" t="s">
        <v>612</v>
      </c>
      <c r="BSM336" s="50" t="s">
        <v>612</v>
      </c>
      <c r="BSN336" s="50" t="s">
        <v>612</v>
      </c>
      <c r="BSO336" s="50" t="s">
        <v>612</v>
      </c>
      <c r="BSP336" s="50" t="s">
        <v>612</v>
      </c>
      <c r="BSQ336" s="50" t="s">
        <v>612</v>
      </c>
      <c r="BSR336" s="50" t="s">
        <v>612</v>
      </c>
      <c r="BSS336" s="50" t="s">
        <v>612</v>
      </c>
      <c r="BST336" s="50" t="s">
        <v>612</v>
      </c>
      <c r="BSU336" s="50" t="s">
        <v>612</v>
      </c>
      <c r="BSV336" s="50" t="s">
        <v>612</v>
      </c>
      <c r="BSW336" s="50" t="s">
        <v>612</v>
      </c>
      <c r="BSX336" s="50" t="s">
        <v>612</v>
      </c>
      <c r="BSY336" s="50" t="s">
        <v>612</v>
      </c>
      <c r="BSZ336" s="50" t="s">
        <v>612</v>
      </c>
      <c r="BTA336" s="50" t="s">
        <v>612</v>
      </c>
      <c r="BTB336" s="50" t="s">
        <v>612</v>
      </c>
      <c r="BTC336" s="50" t="s">
        <v>612</v>
      </c>
      <c r="BTD336" s="50" t="s">
        <v>612</v>
      </c>
      <c r="BTE336" s="50" t="s">
        <v>612</v>
      </c>
      <c r="BTF336" s="50" t="s">
        <v>612</v>
      </c>
      <c r="BTG336" s="50" t="s">
        <v>612</v>
      </c>
      <c r="BTH336" s="50" t="s">
        <v>612</v>
      </c>
      <c r="BTI336" s="50" t="s">
        <v>612</v>
      </c>
      <c r="BTJ336" s="50" t="s">
        <v>612</v>
      </c>
      <c r="BTK336" s="50" t="s">
        <v>612</v>
      </c>
      <c r="BTL336" s="50" t="s">
        <v>612</v>
      </c>
      <c r="BTM336" s="50" t="s">
        <v>612</v>
      </c>
      <c r="BTN336" s="50" t="s">
        <v>612</v>
      </c>
      <c r="BTO336" s="50" t="s">
        <v>612</v>
      </c>
      <c r="BTP336" s="50" t="s">
        <v>612</v>
      </c>
      <c r="BTQ336" s="50" t="s">
        <v>612</v>
      </c>
      <c r="BTR336" s="50" t="s">
        <v>612</v>
      </c>
      <c r="BTS336" s="50" t="s">
        <v>612</v>
      </c>
      <c r="BTT336" s="50" t="s">
        <v>612</v>
      </c>
      <c r="BTU336" s="50" t="s">
        <v>612</v>
      </c>
      <c r="BTV336" s="50" t="s">
        <v>612</v>
      </c>
      <c r="BTW336" s="50" t="s">
        <v>612</v>
      </c>
      <c r="BTX336" s="50" t="s">
        <v>612</v>
      </c>
      <c r="BTY336" s="50" t="s">
        <v>612</v>
      </c>
      <c r="BTZ336" s="50" t="s">
        <v>612</v>
      </c>
      <c r="BUA336" s="50" t="s">
        <v>612</v>
      </c>
      <c r="BUB336" s="50" t="s">
        <v>612</v>
      </c>
      <c r="BUC336" s="50" t="s">
        <v>612</v>
      </c>
      <c r="BUD336" s="50" t="s">
        <v>612</v>
      </c>
      <c r="BUE336" s="50" t="s">
        <v>612</v>
      </c>
      <c r="BUF336" s="50" t="s">
        <v>612</v>
      </c>
      <c r="BUG336" s="50" t="s">
        <v>612</v>
      </c>
      <c r="BUH336" s="50" t="s">
        <v>612</v>
      </c>
      <c r="BUI336" s="50" t="s">
        <v>612</v>
      </c>
      <c r="BUJ336" s="50" t="s">
        <v>612</v>
      </c>
      <c r="BUK336" s="50" t="s">
        <v>612</v>
      </c>
      <c r="BUL336" s="50" t="s">
        <v>612</v>
      </c>
      <c r="BUM336" s="50" t="s">
        <v>612</v>
      </c>
      <c r="BUN336" s="50" t="s">
        <v>612</v>
      </c>
      <c r="BUO336" s="50" t="s">
        <v>612</v>
      </c>
      <c r="BUP336" s="50" t="s">
        <v>612</v>
      </c>
      <c r="BUQ336" s="50" t="s">
        <v>612</v>
      </c>
      <c r="BUR336" s="50" t="s">
        <v>612</v>
      </c>
      <c r="BUS336" s="50" t="s">
        <v>612</v>
      </c>
      <c r="BUT336" s="50" t="s">
        <v>612</v>
      </c>
      <c r="BUU336" s="50" t="s">
        <v>612</v>
      </c>
      <c r="BUV336" s="50" t="s">
        <v>612</v>
      </c>
      <c r="BUW336" s="50" t="s">
        <v>612</v>
      </c>
      <c r="BUX336" s="50" t="s">
        <v>612</v>
      </c>
      <c r="BUY336" s="50" t="s">
        <v>612</v>
      </c>
      <c r="BUZ336" s="50" t="s">
        <v>612</v>
      </c>
      <c r="BVA336" s="50" t="s">
        <v>612</v>
      </c>
      <c r="BVB336" s="50" t="s">
        <v>612</v>
      </c>
      <c r="BVC336" s="50" t="s">
        <v>612</v>
      </c>
      <c r="BVD336" s="50" t="s">
        <v>612</v>
      </c>
      <c r="BVE336" s="50" t="s">
        <v>612</v>
      </c>
      <c r="BVF336" s="50" t="s">
        <v>612</v>
      </c>
      <c r="BVG336" s="50" t="s">
        <v>612</v>
      </c>
      <c r="BVH336" s="50" t="s">
        <v>612</v>
      </c>
      <c r="BVI336" s="50" t="s">
        <v>612</v>
      </c>
      <c r="BVJ336" s="50" t="s">
        <v>612</v>
      </c>
      <c r="BVK336" s="50" t="s">
        <v>612</v>
      </c>
      <c r="BVL336" s="50" t="s">
        <v>612</v>
      </c>
      <c r="BVM336" s="50" t="s">
        <v>612</v>
      </c>
      <c r="BVN336" s="50" t="s">
        <v>612</v>
      </c>
      <c r="BVO336" s="50" t="s">
        <v>612</v>
      </c>
      <c r="BVP336" s="50" t="s">
        <v>612</v>
      </c>
      <c r="BVQ336" s="50" t="s">
        <v>612</v>
      </c>
      <c r="BVR336" s="50" t="s">
        <v>612</v>
      </c>
      <c r="BVS336" s="50" t="s">
        <v>612</v>
      </c>
      <c r="BVT336" s="50" t="s">
        <v>612</v>
      </c>
      <c r="BVU336" s="50" t="s">
        <v>612</v>
      </c>
      <c r="BVV336" s="50" t="s">
        <v>612</v>
      </c>
      <c r="BVW336" s="50" t="s">
        <v>612</v>
      </c>
      <c r="BVX336" s="50" t="s">
        <v>612</v>
      </c>
      <c r="BVY336" s="50" t="s">
        <v>612</v>
      </c>
      <c r="BVZ336" s="50" t="s">
        <v>612</v>
      </c>
      <c r="BWA336" s="50" t="s">
        <v>612</v>
      </c>
      <c r="BWB336" s="50" t="s">
        <v>612</v>
      </c>
      <c r="BWC336" s="50" t="s">
        <v>612</v>
      </c>
      <c r="BWD336" s="50" t="s">
        <v>612</v>
      </c>
      <c r="BWE336" s="50" t="s">
        <v>612</v>
      </c>
      <c r="BWF336" s="50" t="s">
        <v>612</v>
      </c>
      <c r="BWG336" s="50" t="s">
        <v>612</v>
      </c>
      <c r="BWH336" s="50" t="s">
        <v>612</v>
      </c>
      <c r="BWI336" s="50" t="s">
        <v>612</v>
      </c>
      <c r="BWJ336" s="50" t="s">
        <v>612</v>
      </c>
      <c r="BWK336" s="50" t="s">
        <v>612</v>
      </c>
      <c r="BWL336" s="50" t="s">
        <v>612</v>
      </c>
      <c r="BWM336" s="50" t="s">
        <v>612</v>
      </c>
      <c r="BWN336" s="50" t="s">
        <v>612</v>
      </c>
      <c r="BWO336" s="50" t="s">
        <v>612</v>
      </c>
      <c r="BWP336" s="50" t="s">
        <v>612</v>
      </c>
      <c r="BWQ336" s="50" t="s">
        <v>612</v>
      </c>
      <c r="BWR336" s="50" t="s">
        <v>612</v>
      </c>
      <c r="BWS336" s="50" t="s">
        <v>612</v>
      </c>
      <c r="BWT336" s="50" t="s">
        <v>612</v>
      </c>
      <c r="BWU336" s="50" t="s">
        <v>612</v>
      </c>
      <c r="BWV336" s="50" t="s">
        <v>612</v>
      </c>
      <c r="BWW336" s="50" t="s">
        <v>612</v>
      </c>
      <c r="BWX336" s="50" t="s">
        <v>612</v>
      </c>
      <c r="BWY336" s="50" t="s">
        <v>612</v>
      </c>
      <c r="BWZ336" s="50" t="s">
        <v>612</v>
      </c>
      <c r="BXA336" s="50" t="s">
        <v>612</v>
      </c>
      <c r="BXB336" s="50" t="s">
        <v>612</v>
      </c>
      <c r="BXC336" s="50" t="s">
        <v>612</v>
      </c>
      <c r="BXD336" s="50" t="s">
        <v>612</v>
      </c>
      <c r="BXE336" s="50" t="s">
        <v>612</v>
      </c>
      <c r="BXF336" s="50" t="s">
        <v>612</v>
      </c>
      <c r="BXG336" s="50" t="s">
        <v>612</v>
      </c>
      <c r="BXH336" s="50" t="s">
        <v>612</v>
      </c>
      <c r="BXI336" s="50" t="s">
        <v>612</v>
      </c>
      <c r="BXJ336" s="50" t="s">
        <v>612</v>
      </c>
      <c r="BXK336" s="50" t="s">
        <v>612</v>
      </c>
      <c r="BXL336" s="50" t="s">
        <v>612</v>
      </c>
      <c r="BXM336" s="50" t="s">
        <v>612</v>
      </c>
      <c r="BXN336" s="50" t="s">
        <v>612</v>
      </c>
      <c r="BXO336" s="50" t="s">
        <v>612</v>
      </c>
      <c r="BXP336" s="50" t="s">
        <v>612</v>
      </c>
      <c r="BXQ336" s="50" t="s">
        <v>612</v>
      </c>
      <c r="BXR336" s="50" t="s">
        <v>612</v>
      </c>
      <c r="BXS336" s="50" t="s">
        <v>612</v>
      </c>
      <c r="BXT336" s="50" t="s">
        <v>612</v>
      </c>
      <c r="BXU336" s="50" t="s">
        <v>612</v>
      </c>
      <c r="BXV336" s="50" t="s">
        <v>612</v>
      </c>
      <c r="BXW336" s="50" t="s">
        <v>612</v>
      </c>
      <c r="BXX336" s="50" t="s">
        <v>612</v>
      </c>
      <c r="BXY336" s="50" t="s">
        <v>612</v>
      </c>
      <c r="BXZ336" s="50" t="s">
        <v>612</v>
      </c>
      <c r="BYA336" s="50" t="s">
        <v>612</v>
      </c>
      <c r="BYB336" s="50" t="s">
        <v>612</v>
      </c>
      <c r="BYC336" s="50" t="s">
        <v>612</v>
      </c>
      <c r="BYD336" s="50" t="s">
        <v>612</v>
      </c>
      <c r="BYE336" s="50" t="s">
        <v>612</v>
      </c>
      <c r="BYF336" s="50" t="s">
        <v>612</v>
      </c>
      <c r="BYG336" s="50" t="s">
        <v>612</v>
      </c>
      <c r="BYH336" s="50" t="s">
        <v>612</v>
      </c>
      <c r="BYI336" s="50" t="s">
        <v>612</v>
      </c>
      <c r="BYJ336" s="50" t="s">
        <v>612</v>
      </c>
      <c r="BYK336" s="50" t="s">
        <v>612</v>
      </c>
      <c r="BYL336" s="50" t="s">
        <v>612</v>
      </c>
      <c r="BYM336" s="50" t="s">
        <v>612</v>
      </c>
      <c r="BYN336" s="50" t="s">
        <v>612</v>
      </c>
      <c r="BYO336" s="50" t="s">
        <v>612</v>
      </c>
      <c r="BYP336" s="50" t="s">
        <v>612</v>
      </c>
      <c r="BYQ336" s="50" t="s">
        <v>612</v>
      </c>
      <c r="BYR336" s="50" t="s">
        <v>612</v>
      </c>
      <c r="BYS336" s="50" t="s">
        <v>612</v>
      </c>
      <c r="BYT336" s="50" t="s">
        <v>612</v>
      </c>
      <c r="BYU336" s="50" t="s">
        <v>612</v>
      </c>
      <c r="BYV336" s="50" t="s">
        <v>612</v>
      </c>
      <c r="BYW336" s="50" t="s">
        <v>612</v>
      </c>
      <c r="BYX336" s="50" t="s">
        <v>612</v>
      </c>
      <c r="BYY336" s="50" t="s">
        <v>612</v>
      </c>
      <c r="BYZ336" s="50" t="s">
        <v>612</v>
      </c>
      <c r="BZA336" s="50" t="s">
        <v>612</v>
      </c>
      <c r="BZB336" s="50" t="s">
        <v>612</v>
      </c>
      <c r="BZC336" s="50" t="s">
        <v>612</v>
      </c>
      <c r="BZD336" s="50" t="s">
        <v>612</v>
      </c>
      <c r="BZE336" s="50" t="s">
        <v>612</v>
      </c>
      <c r="BZF336" s="50" t="s">
        <v>612</v>
      </c>
      <c r="BZG336" s="50" t="s">
        <v>612</v>
      </c>
      <c r="BZH336" s="50" t="s">
        <v>612</v>
      </c>
      <c r="BZI336" s="50" t="s">
        <v>612</v>
      </c>
      <c r="BZJ336" s="50" t="s">
        <v>612</v>
      </c>
      <c r="BZK336" s="50" t="s">
        <v>612</v>
      </c>
      <c r="BZL336" s="50" t="s">
        <v>612</v>
      </c>
      <c r="BZM336" s="50" t="s">
        <v>612</v>
      </c>
      <c r="BZN336" s="50" t="s">
        <v>612</v>
      </c>
      <c r="BZO336" s="50" t="s">
        <v>612</v>
      </c>
      <c r="BZP336" s="50" t="s">
        <v>612</v>
      </c>
      <c r="BZQ336" s="50" t="s">
        <v>612</v>
      </c>
      <c r="BZR336" s="50" t="s">
        <v>612</v>
      </c>
      <c r="BZS336" s="50" t="s">
        <v>612</v>
      </c>
      <c r="BZT336" s="50" t="s">
        <v>612</v>
      </c>
      <c r="BZU336" s="50" t="s">
        <v>612</v>
      </c>
      <c r="BZV336" s="50" t="s">
        <v>612</v>
      </c>
      <c r="BZW336" s="50" t="s">
        <v>612</v>
      </c>
      <c r="BZX336" s="50" t="s">
        <v>612</v>
      </c>
      <c r="BZY336" s="50" t="s">
        <v>612</v>
      </c>
      <c r="BZZ336" s="50" t="s">
        <v>612</v>
      </c>
      <c r="CAA336" s="50" t="s">
        <v>612</v>
      </c>
      <c r="CAB336" s="50" t="s">
        <v>612</v>
      </c>
      <c r="CAC336" s="50" t="s">
        <v>612</v>
      </c>
      <c r="CAD336" s="50" t="s">
        <v>612</v>
      </c>
      <c r="CAE336" s="50" t="s">
        <v>612</v>
      </c>
      <c r="CAF336" s="50" t="s">
        <v>612</v>
      </c>
      <c r="CAG336" s="50" t="s">
        <v>612</v>
      </c>
      <c r="CAH336" s="50" t="s">
        <v>612</v>
      </c>
      <c r="CAI336" s="50" t="s">
        <v>612</v>
      </c>
      <c r="CAJ336" s="50" t="s">
        <v>612</v>
      </c>
      <c r="CAK336" s="50" t="s">
        <v>612</v>
      </c>
      <c r="CAL336" s="50" t="s">
        <v>612</v>
      </c>
      <c r="CAM336" s="50" t="s">
        <v>612</v>
      </c>
      <c r="CAN336" s="50" t="s">
        <v>612</v>
      </c>
      <c r="CAO336" s="50" t="s">
        <v>612</v>
      </c>
      <c r="CAP336" s="50" t="s">
        <v>612</v>
      </c>
      <c r="CAQ336" s="50" t="s">
        <v>612</v>
      </c>
      <c r="CAR336" s="50" t="s">
        <v>612</v>
      </c>
      <c r="CAS336" s="50" t="s">
        <v>612</v>
      </c>
      <c r="CAT336" s="50" t="s">
        <v>612</v>
      </c>
      <c r="CAU336" s="50" t="s">
        <v>612</v>
      </c>
      <c r="CAV336" s="50" t="s">
        <v>612</v>
      </c>
      <c r="CAW336" s="50" t="s">
        <v>612</v>
      </c>
      <c r="CAX336" s="50" t="s">
        <v>612</v>
      </c>
      <c r="CAY336" s="50" t="s">
        <v>612</v>
      </c>
      <c r="CAZ336" s="50" t="s">
        <v>612</v>
      </c>
      <c r="CBA336" s="50" t="s">
        <v>612</v>
      </c>
      <c r="CBB336" s="50" t="s">
        <v>612</v>
      </c>
      <c r="CBC336" s="50" t="s">
        <v>612</v>
      </c>
      <c r="CBD336" s="50" t="s">
        <v>612</v>
      </c>
      <c r="CBE336" s="50" t="s">
        <v>612</v>
      </c>
      <c r="CBF336" s="50" t="s">
        <v>612</v>
      </c>
      <c r="CBG336" s="50" t="s">
        <v>612</v>
      </c>
      <c r="CBH336" s="50" t="s">
        <v>612</v>
      </c>
      <c r="CBI336" s="50" t="s">
        <v>612</v>
      </c>
      <c r="CBJ336" s="50" t="s">
        <v>612</v>
      </c>
      <c r="CBK336" s="50" t="s">
        <v>612</v>
      </c>
      <c r="CBL336" s="50" t="s">
        <v>612</v>
      </c>
      <c r="CBM336" s="50" t="s">
        <v>612</v>
      </c>
      <c r="CBN336" s="50" t="s">
        <v>612</v>
      </c>
      <c r="CBO336" s="50" t="s">
        <v>612</v>
      </c>
      <c r="CBP336" s="50" t="s">
        <v>612</v>
      </c>
      <c r="CBQ336" s="50" t="s">
        <v>612</v>
      </c>
      <c r="CBR336" s="50" t="s">
        <v>612</v>
      </c>
      <c r="CBS336" s="50" t="s">
        <v>612</v>
      </c>
      <c r="CBT336" s="50" t="s">
        <v>612</v>
      </c>
      <c r="CBU336" s="50" t="s">
        <v>612</v>
      </c>
      <c r="CBV336" s="50" t="s">
        <v>612</v>
      </c>
      <c r="CBW336" s="50" t="s">
        <v>612</v>
      </c>
      <c r="CBX336" s="50" t="s">
        <v>612</v>
      </c>
      <c r="CBY336" s="50" t="s">
        <v>612</v>
      </c>
      <c r="CBZ336" s="50" t="s">
        <v>612</v>
      </c>
      <c r="CCA336" s="50" t="s">
        <v>612</v>
      </c>
      <c r="CCB336" s="50" t="s">
        <v>612</v>
      </c>
      <c r="CCC336" s="50" t="s">
        <v>612</v>
      </c>
      <c r="CCD336" s="50" t="s">
        <v>612</v>
      </c>
      <c r="CCE336" s="50" t="s">
        <v>612</v>
      </c>
      <c r="CCF336" s="50" t="s">
        <v>612</v>
      </c>
      <c r="CCG336" s="50" t="s">
        <v>612</v>
      </c>
      <c r="CCH336" s="50" t="s">
        <v>612</v>
      </c>
      <c r="CCI336" s="50" t="s">
        <v>612</v>
      </c>
      <c r="CCJ336" s="50" t="s">
        <v>612</v>
      </c>
      <c r="CCK336" s="50" t="s">
        <v>612</v>
      </c>
      <c r="CCL336" s="50" t="s">
        <v>612</v>
      </c>
      <c r="CCM336" s="50" t="s">
        <v>612</v>
      </c>
      <c r="CCN336" s="50" t="s">
        <v>612</v>
      </c>
      <c r="CCO336" s="50" t="s">
        <v>612</v>
      </c>
      <c r="CCP336" s="50" t="s">
        <v>612</v>
      </c>
      <c r="CCQ336" s="50" t="s">
        <v>612</v>
      </c>
      <c r="CCR336" s="50" t="s">
        <v>612</v>
      </c>
      <c r="CCS336" s="50" t="s">
        <v>612</v>
      </c>
      <c r="CCT336" s="50" t="s">
        <v>612</v>
      </c>
      <c r="CCU336" s="50" t="s">
        <v>612</v>
      </c>
      <c r="CCV336" s="50" t="s">
        <v>612</v>
      </c>
      <c r="CCW336" s="50" t="s">
        <v>612</v>
      </c>
      <c r="CCX336" s="50" t="s">
        <v>612</v>
      </c>
      <c r="CCY336" s="50" t="s">
        <v>612</v>
      </c>
      <c r="CCZ336" s="50" t="s">
        <v>612</v>
      </c>
      <c r="CDA336" s="50" t="s">
        <v>612</v>
      </c>
      <c r="CDB336" s="50" t="s">
        <v>612</v>
      </c>
      <c r="CDC336" s="50" t="s">
        <v>612</v>
      </c>
      <c r="CDD336" s="50" t="s">
        <v>612</v>
      </c>
      <c r="CDE336" s="50" t="s">
        <v>612</v>
      </c>
      <c r="CDF336" s="50" t="s">
        <v>612</v>
      </c>
      <c r="CDG336" s="50" t="s">
        <v>612</v>
      </c>
      <c r="CDH336" s="50" t="s">
        <v>612</v>
      </c>
      <c r="CDI336" s="50" t="s">
        <v>612</v>
      </c>
      <c r="CDJ336" s="50" t="s">
        <v>612</v>
      </c>
      <c r="CDK336" s="50" t="s">
        <v>612</v>
      </c>
      <c r="CDL336" s="50" t="s">
        <v>612</v>
      </c>
      <c r="CDM336" s="50" t="s">
        <v>612</v>
      </c>
      <c r="CDN336" s="50" t="s">
        <v>612</v>
      </c>
      <c r="CDO336" s="50" t="s">
        <v>612</v>
      </c>
      <c r="CDP336" s="50" t="s">
        <v>612</v>
      </c>
      <c r="CDQ336" s="50" t="s">
        <v>612</v>
      </c>
      <c r="CDR336" s="50" t="s">
        <v>612</v>
      </c>
      <c r="CDS336" s="50" t="s">
        <v>612</v>
      </c>
      <c r="CDT336" s="50" t="s">
        <v>612</v>
      </c>
      <c r="CDU336" s="50" t="s">
        <v>612</v>
      </c>
      <c r="CDV336" s="50" t="s">
        <v>612</v>
      </c>
      <c r="CDW336" s="50" t="s">
        <v>612</v>
      </c>
      <c r="CDX336" s="50" t="s">
        <v>612</v>
      </c>
      <c r="CDY336" s="50" t="s">
        <v>612</v>
      </c>
      <c r="CDZ336" s="50" t="s">
        <v>612</v>
      </c>
      <c r="CEA336" s="50" t="s">
        <v>612</v>
      </c>
      <c r="CEB336" s="50" t="s">
        <v>612</v>
      </c>
      <c r="CEC336" s="50" t="s">
        <v>612</v>
      </c>
      <c r="CED336" s="50" t="s">
        <v>612</v>
      </c>
      <c r="CEE336" s="50" t="s">
        <v>612</v>
      </c>
      <c r="CEF336" s="50" t="s">
        <v>612</v>
      </c>
      <c r="CEG336" s="50" t="s">
        <v>612</v>
      </c>
      <c r="CEH336" s="50" t="s">
        <v>612</v>
      </c>
      <c r="CEI336" s="50" t="s">
        <v>612</v>
      </c>
      <c r="CEJ336" s="50" t="s">
        <v>612</v>
      </c>
      <c r="CEK336" s="50" t="s">
        <v>612</v>
      </c>
      <c r="CEL336" s="50" t="s">
        <v>612</v>
      </c>
      <c r="CEM336" s="50" t="s">
        <v>612</v>
      </c>
      <c r="CEN336" s="50" t="s">
        <v>612</v>
      </c>
      <c r="CEO336" s="50" t="s">
        <v>612</v>
      </c>
      <c r="CEP336" s="50" t="s">
        <v>612</v>
      </c>
      <c r="CEQ336" s="50" t="s">
        <v>612</v>
      </c>
      <c r="CER336" s="50" t="s">
        <v>612</v>
      </c>
      <c r="CES336" s="50" t="s">
        <v>612</v>
      </c>
      <c r="CET336" s="50" t="s">
        <v>612</v>
      </c>
      <c r="CEU336" s="50" t="s">
        <v>612</v>
      </c>
      <c r="CEV336" s="50" t="s">
        <v>612</v>
      </c>
      <c r="CEW336" s="50" t="s">
        <v>612</v>
      </c>
      <c r="CEX336" s="50" t="s">
        <v>612</v>
      </c>
      <c r="CEY336" s="50" t="s">
        <v>612</v>
      </c>
      <c r="CEZ336" s="50" t="s">
        <v>612</v>
      </c>
      <c r="CFA336" s="50" t="s">
        <v>612</v>
      </c>
      <c r="CFB336" s="50" t="s">
        <v>612</v>
      </c>
      <c r="CFC336" s="50" t="s">
        <v>612</v>
      </c>
      <c r="CFD336" s="50" t="s">
        <v>612</v>
      </c>
      <c r="CFE336" s="50" t="s">
        <v>612</v>
      </c>
      <c r="CFF336" s="50" t="s">
        <v>612</v>
      </c>
      <c r="CFG336" s="50" t="s">
        <v>612</v>
      </c>
      <c r="CFH336" s="50" t="s">
        <v>612</v>
      </c>
      <c r="CFI336" s="50" t="s">
        <v>612</v>
      </c>
      <c r="CFJ336" s="50" t="s">
        <v>612</v>
      </c>
      <c r="CFK336" s="50" t="s">
        <v>612</v>
      </c>
      <c r="CFL336" s="50" t="s">
        <v>612</v>
      </c>
      <c r="CFM336" s="50" t="s">
        <v>612</v>
      </c>
      <c r="CFN336" s="50" t="s">
        <v>612</v>
      </c>
      <c r="CFO336" s="50" t="s">
        <v>612</v>
      </c>
      <c r="CFP336" s="50" t="s">
        <v>612</v>
      </c>
      <c r="CFQ336" s="50" t="s">
        <v>612</v>
      </c>
      <c r="CFR336" s="50" t="s">
        <v>612</v>
      </c>
      <c r="CFS336" s="50" t="s">
        <v>612</v>
      </c>
      <c r="CFT336" s="50" t="s">
        <v>612</v>
      </c>
      <c r="CFU336" s="50" t="s">
        <v>612</v>
      </c>
      <c r="CFV336" s="50" t="s">
        <v>612</v>
      </c>
      <c r="CFW336" s="50" t="s">
        <v>612</v>
      </c>
      <c r="CFX336" s="50" t="s">
        <v>612</v>
      </c>
      <c r="CFY336" s="50" t="s">
        <v>612</v>
      </c>
      <c r="CFZ336" s="50" t="s">
        <v>612</v>
      </c>
      <c r="CGA336" s="50" t="s">
        <v>612</v>
      </c>
      <c r="CGB336" s="50" t="s">
        <v>612</v>
      </c>
      <c r="CGC336" s="50" t="s">
        <v>612</v>
      </c>
      <c r="CGD336" s="50" t="s">
        <v>612</v>
      </c>
      <c r="CGE336" s="50" t="s">
        <v>612</v>
      </c>
      <c r="CGF336" s="50" t="s">
        <v>612</v>
      </c>
      <c r="CGG336" s="50" t="s">
        <v>612</v>
      </c>
      <c r="CGH336" s="50" t="s">
        <v>612</v>
      </c>
      <c r="CGI336" s="50" t="s">
        <v>612</v>
      </c>
      <c r="CGJ336" s="50" t="s">
        <v>612</v>
      </c>
      <c r="CGK336" s="50" t="s">
        <v>612</v>
      </c>
      <c r="CGL336" s="50" t="s">
        <v>612</v>
      </c>
      <c r="CGM336" s="50" t="s">
        <v>612</v>
      </c>
      <c r="CGN336" s="50" t="s">
        <v>612</v>
      </c>
      <c r="CGO336" s="50" t="s">
        <v>612</v>
      </c>
      <c r="CGP336" s="50" t="s">
        <v>612</v>
      </c>
      <c r="CGQ336" s="50" t="s">
        <v>612</v>
      </c>
      <c r="CGR336" s="50" t="s">
        <v>612</v>
      </c>
      <c r="CGS336" s="50" t="s">
        <v>612</v>
      </c>
      <c r="CGT336" s="50" t="s">
        <v>612</v>
      </c>
      <c r="CGU336" s="50" t="s">
        <v>612</v>
      </c>
      <c r="CGV336" s="50" t="s">
        <v>612</v>
      </c>
      <c r="CGW336" s="50" t="s">
        <v>612</v>
      </c>
      <c r="CGX336" s="50" t="s">
        <v>612</v>
      </c>
      <c r="CGY336" s="50" t="s">
        <v>612</v>
      </c>
      <c r="CGZ336" s="50" t="s">
        <v>612</v>
      </c>
      <c r="CHA336" s="50" t="s">
        <v>612</v>
      </c>
      <c r="CHB336" s="50" t="s">
        <v>612</v>
      </c>
      <c r="CHC336" s="50" t="s">
        <v>612</v>
      </c>
      <c r="CHD336" s="50" t="s">
        <v>612</v>
      </c>
      <c r="CHE336" s="50" t="s">
        <v>612</v>
      </c>
      <c r="CHF336" s="50" t="s">
        <v>612</v>
      </c>
      <c r="CHG336" s="50" t="s">
        <v>612</v>
      </c>
      <c r="CHH336" s="50" t="s">
        <v>612</v>
      </c>
      <c r="CHI336" s="50" t="s">
        <v>612</v>
      </c>
      <c r="CHJ336" s="50" t="s">
        <v>612</v>
      </c>
      <c r="CHK336" s="50" t="s">
        <v>612</v>
      </c>
      <c r="CHL336" s="50" t="s">
        <v>612</v>
      </c>
      <c r="CHM336" s="50" t="s">
        <v>612</v>
      </c>
      <c r="CHN336" s="50" t="s">
        <v>612</v>
      </c>
      <c r="CHO336" s="50" t="s">
        <v>612</v>
      </c>
      <c r="CHP336" s="50" t="s">
        <v>612</v>
      </c>
      <c r="CHQ336" s="50" t="s">
        <v>612</v>
      </c>
      <c r="CHR336" s="50" t="s">
        <v>612</v>
      </c>
      <c r="CHS336" s="50" t="s">
        <v>612</v>
      </c>
      <c r="CHT336" s="50" t="s">
        <v>612</v>
      </c>
      <c r="CHU336" s="50" t="s">
        <v>612</v>
      </c>
      <c r="CHV336" s="50" t="s">
        <v>612</v>
      </c>
      <c r="CHW336" s="50" t="s">
        <v>612</v>
      </c>
      <c r="CHX336" s="50" t="s">
        <v>612</v>
      </c>
      <c r="CHY336" s="50" t="s">
        <v>612</v>
      </c>
      <c r="CHZ336" s="50" t="s">
        <v>612</v>
      </c>
      <c r="CIA336" s="50" t="s">
        <v>612</v>
      </c>
      <c r="CIB336" s="50" t="s">
        <v>612</v>
      </c>
      <c r="CIC336" s="50" t="s">
        <v>612</v>
      </c>
      <c r="CID336" s="50" t="s">
        <v>612</v>
      </c>
      <c r="CIE336" s="50" t="s">
        <v>612</v>
      </c>
      <c r="CIF336" s="50" t="s">
        <v>612</v>
      </c>
      <c r="CIG336" s="50" t="s">
        <v>612</v>
      </c>
      <c r="CIH336" s="50" t="s">
        <v>612</v>
      </c>
      <c r="CII336" s="50" t="s">
        <v>612</v>
      </c>
      <c r="CIJ336" s="50" t="s">
        <v>612</v>
      </c>
      <c r="CIK336" s="50" t="s">
        <v>612</v>
      </c>
      <c r="CIL336" s="50" t="s">
        <v>612</v>
      </c>
      <c r="CIM336" s="50" t="s">
        <v>612</v>
      </c>
      <c r="CIN336" s="50" t="s">
        <v>612</v>
      </c>
      <c r="CIO336" s="50" t="s">
        <v>612</v>
      </c>
      <c r="CIP336" s="50" t="s">
        <v>612</v>
      </c>
      <c r="CIQ336" s="50" t="s">
        <v>612</v>
      </c>
      <c r="CIR336" s="50" t="s">
        <v>612</v>
      </c>
      <c r="CIS336" s="50" t="s">
        <v>612</v>
      </c>
      <c r="CIT336" s="50" t="s">
        <v>612</v>
      </c>
      <c r="CIU336" s="50" t="s">
        <v>612</v>
      </c>
      <c r="CIV336" s="50" t="s">
        <v>612</v>
      </c>
      <c r="CIW336" s="50" t="s">
        <v>612</v>
      </c>
      <c r="CIX336" s="50" t="s">
        <v>612</v>
      </c>
      <c r="CIY336" s="50" t="s">
        <v>612</v>
      </c>
      <c r="CIZ336" s="50" t="s">
        <v>612</v>
      </c>
      <c r="CJA336" s="50" t="s">
        <v>612</v>
      </c>
      <c r="CJB336" s="50" t="s">
        <v>612</v>
      </c>
      <c r="CJC336" s="50" t="s">
        <v>612</v>
      </c>
      <c r="CJD336" s="50" t="s">
        <v>612</v>
      </c>
      <c r="CJE336" s="50" t="s">
        <v>612</v>
      </c>
      <c r="CJF336" s="50" t="s">
        <v>612</v>
      </c>
      <c r="CJG336" s="50" t="s">
        <v>612</v>
      </c>
      <c r="CJH336" s="50" t="s">
        <v>612</v>
      </c>
      <c r="CJI336" s="50" t="s">
        <v>612</v>
      </c>
      <c r="CJJ336" s="50" t="s">
        <v>612</v>
      </c>
      <c r="CJK336" s="50" t="s">
        <v>612</v>
      </c>
      <c r="CJL336" s="50" t="s">
        <v>612</v>
      </c>
      <c r="CJM336" s="50" t="s">
        <v>612</v>
      </c>
      <c r="CJN336" s="50" t="s">
        <v>612</v>
      </c>
      <c r="CJO336" s="50" t="s">
        <v>612</v>
      </c>
      <c r="CJP336" s="50" t="s">
        <v>612</v>
      </c>
      <c r="CJQ336" s="50" t="s">
        <v>612</v>
      </c>
      <c r="CJR336" s="50" t="s">
        <v>612</v>
      </c>
      <c r="CJS336" s="50" t="s">
        <v>612</v>
      </c>
      <c r="CJT336" s="50" t="s">
        <v>612</v>
      </c>
      <c r="CJU336" s="50" t="s">
        <v>612</v>
      </c>
      <c r="CJV336" s="50" t="s">
        <v>612</v>
      </c>
      <c r="CJW336" s="50" t="s">
        <v>612</v>
      </c>
      <c r="CJX336" s="50" t="s">
        <v>612</v>
      </c>
      <c r="CJY336" s="50" t="s">
        <v>612</v>
      </c>
      <c r="CJZ336" s="50" t="s">
        <v>612</v>
      </c>
      <c r="CKA336" s="50" t="s">
        <v>612</v>
      </c>
      <c r="CKB336" s="50" t="s">
        <v>612</v>
      </c>
      <c r="CKC336" s="50" t="s">
        <v>612</v>
      </c>
      <c r="CKD336" s="50" t="s">
        <v>612</v>
      </c>
      <c r="CKE336" s="50" t="s">
        <v>612</v>
      </c>
      <c r="CKF336" s="50" t="s">
        <v>612</v>
      </c>
      <c r="CKG336" s="50" t="s">
        <v>612</v>
      </c>
      <c r="CKH336" s="50" t="s">
        <v>612</v>
      </c>
      <c r="CKI336" s="50" t="s">
        <v>612</v>
      </c>
      <c r="CKJ336" s="50" t="s">
        <v>612</v>
      </c>
      <c r="CKK336" s="50" t="s">
        <v>612</v>
      </c>
      <c r="CKL336" s="50" t="s">
        <v>612</v>
      </c>
      <c r="CKM336" s="50" t="s">
        <v>612</v>
      </c>
      <c r="CKN336" s="50" t="s">
        <v>612</v>
      </c>
      <c r="CKO336" s="50" t="s">
        <v>612</v>
      </c>
      <c r="CKP336" s="50" t="s">
        <v>612</v>
      </c>
      <c r="CKQ336" s="50" t="s">
        <v>612</v>
      </c>
      <c r="CKR336" s="50" t="s">
        <v>612</v>
      </c>
      <c r="CKS336" s="50" t="s">
        <v>612</v>
      </c>
      <c r="CKT336" s="50" t="s">
        <v>612</v>
      </c>
      <c r="CKU336" s="50" t="s">
        <v>612</v>
      </c>
      <c r="CKV336" s="50" t="s">
        <v>612</v>
      </c>
      <c r="CKW336" s="50" t="s">
        <v>612</v>
      </c>
      <c r="CKX336" s="50" t="s">
        <v>612</v>
      </c>
      <c r="CKY336" s="50" t="s">
        <v>612</v>
      </c>
      <c r="CKZ336" s="50" t="s">
        <v>612</v>
      </c>
      <c r="CLA336" s="50" t="s">
        <v>612</v>
      </c>
      <c r="CLB336" s="50" t="s">
        <v>612</v>
      </c>
      <c r="CLC336" s="50" t="s">
        <v>612</v>
      </c>
      <c r="CLD336" s="50" t="s">
        <v>612</v>
      </c>
      <c r="CLE336" s="50" t="s">
        <v>612</v>
      </c>
      <c r="CLF336" s="50" t="s">
        <v>612</v>
      </c>
      <c r="CLG336" s="50" t="s">
        <v>612</v>
      </c>
      <c r="CLH336" s="50" t="s">
        <v>612</v>
      </c>
      <c r="CLI336" s="50" t="s">
        <v>612</v>
      </c>
      <c r="CLJ336" s="50" t="s">
        <v>612</v>
      </c>
      <c r="CLK336" s="50" t="s">
        <v>612</v>
      </c>
      <c r="CLL336" s="50" t="s">
        <v>612</v>
      </c>
      <c r="CLM336" s="50" t="s">
        <v>612</v>
      </c>
      <c r="CLN336" s="50" t="s">
        <v>612</v>
      </c>
      <c r="CLO336" s="50" t="s">
        <v>612</v>
      </c>
      <c r="CLP336" s="50" t="s">
        <v>612</v>
      </c>
      <c r="CLQ336" s="50" t="s">
        <v>612</v>
      </c>
      <c r="CLR336" s="50" t="s">
        <v>612</v>
      </c>
      <c r="CLS336" s="50" t="s">
        <v>612</v>
      </c>
      <c r="CLT336" s="50" t="s">
        <v>612</v>
      </c>
      <c r="CLU336" s="50" t="s">
        <v>612</v>
      </c>
      <c r="CLV336" s="50" t="s">
        <v>612</v>
      </c>
      <c r="CLW336" s="50" t="s">
        <v>612</v>
      </c>
      <c r="CLX336" s="50" t="s">
        <v>612</v>
      </c>
      <c r="CLY336" s="50" t="s">
        <v>612</v>
      </c>
      <c r="CLZ336" s="50" t="s">
        <v>612</v>
      </c>
      <c r="CMA336" s="50" t="s">
        <v>612</v>
      </c>
      <c r="CMB336" s="50" t="s">
        <v>612</v>
      </c>
      <c r="CMC336" s="50" t="s">
        <v>612</v>
      </c>
      <c r="CMD336" s="50" t="s">
        <v>612</v>
      </c>
      <c r="CME336" s="50" t="s">
        <v>612</v>
      </c>
      <c r="CMF336" s="50" t="s">
        <v>612</v>
      </c>
      <c r="CMG336" s="50" t="s">
        <v>612</v>
      </c>
      <c r="CMH336" s="50" t="s">
        <v>612</v>
      </c>
      <c r="CMI336" s="50" t="s">
        <v>612</v>
      </c>
      <c r="CMJ336" s="50" t="s">
        <v>612</v>
      </c>
      <c r="CMK336" s="50" t="s">
        <v>612</v>
      </c>
      <c r="CML336" s="50" t="s">
        <v>612</v>
      </c>
      <c r="CMM336" s="50" t="s">
        <v>612</v>
      </c>
      <c r="CMN336" s="50" t="s">
        <v>612</v>
      </c>
      <c r="CMO336" s="50" t="s">
        <v>612</v>
      </c>
      <c r="CMP336" s="50" t="s">
        <v>612</v>
      </c>
      <c r="CMQ336" s="50" t="s">
        <v>612</v>
      </c>
      <c r="CMR336" s="50" t="s">
        <v>612</v>
      </c>
      <c r="CMS336" s="50" t="s">
        <v>612</v>
      </c>
      <c r="CMT336" s="50" t="s">
        <v>612</v>
      </c>
      <c r="CMU336" s="50" t="s">
        <v>612</v>
      </c>
      <c r="CMV336" s="50" t="s">
        <v>612</v>
      </c>
      <c r="CMW336" s="50" t="s">
        <v>612</v>
      </c>
      <c r="CMX336" s="50" t="s">
        <v>612</v>
      </c>
      <c r="CMY336" s="50" t="s">
        <v>612</v>
      </c>
      <c r="CMZ336" s="50" t="s">
        <v>612</v>
      </c>
      <c r="CNA336" s="50" t="s">
        <v>612</v>
      </c>
      <c r="CNB336" s="50" t="s">
        <v>612</v>
      </c>
      <c r="CNC336" s="50" t="s">
        <v>612</v>
      </c>
      <c r="CND336" s="50" t="s">
        <v>612</v>
      </c>
      <c r="CNE336" s="50" t="s">
        <v>612</v>
      </c>
      <c r="CNF336" s="50" t="s">
        <v>612</v>
      </c>
      <c r="CNG336" s="50" t="s">
        <v>612</v>
      </c>
      <c r="CNH336" s="50" t="s">
        <v>612</v>
      </c>
      <c r="CNI336" s="50" t="s">
        <v>612</v>
      </c>
      <c r="CNJ336" s="50" t="s">
        <v>612</v>
      </c>
      <c r="CNK336" s="50" t="s">
        <v>612</v>
      </c>
      <c r="CNL336" s="50" t="s">
        <v>612</v>
      </c>
      <c r="CNM336" s="50" t="s">
        <v>612</v>
      </c>
      <c r="CNN336" s="50" t="s">
        <v>612</v>
      </c>
      <c r="CNO336" s="50" t="s">
        <v>612</v>
      </c>
      <c r="CNP336" s="50" t="s">
        <v>612</v>
      </c>
      <c r="CNQ336" s="50" t="s">
        <v>612</v>
      </c>
      <c r="CNR336" s="50" t="s">
        <v>612</v>
      </c>
      <c r="CNS336" s="50" t="s">
        <v>612</v>
      </c>
      <c r="CNT336" s="50" t="s">
        <v>612</v>
      </c>
      <c r="CNU336" s="50" t="s">
        <v>612</v>
      </c>
      <c r="CNV336" s="50" t="s">
        <v>612</v>
      </c>
      <c r="CNW336" s="50" t="s">
        <v>612</v>
      </c>
      <c r="CNX336" s="50" t="s">
        <v>612</v>
      </c>
      <c r="CNY336" s="50" t="s">
        <v>612</v>
      </c>
      <c r="CNZ336" s="50" t="s">
        <v>612</v>
      </c>
      <c r="COA336" s="50" t="s">
        <v>612</v>
      </c>
      <c r="COB336" s="50" t="s">
        <v>612</v>
      </c>
      <c r="COC336" s="50" t="s">
        <v>612</v>
      </c>
      <c r="COD336" s="50" t="s">
        <v>612</v>
      </c>
      <c r="COE336" s="50" t="s">
        <v>612</v>
      </c>
      <c r="COF336" s="50" t="s">
        <v>612</v>
      </c>
      <c r="COG336" s="50" t="s">
        <v>612</v>
      </c>
      <c r="COH336" s="50" t="s">
        <v>612</v>
      </c>
      <c r="COI336" s="50" t="s">
        <v>612</v>
      </c>
      <c r="COJ336" s="50" t="s">
        <v>612</v>
      </c>
      <c r="COK336" s="50" t="s">
        <v>612</v>
      </c>
      <c r="COL336" s="50" t="s">
        <v>612</v>
      </c>
      <c r="COM336" s="50" t="s">
        <v>612</v>
      </c>
      <c r="CON336" s="50" t="s">
        <v>612</v>
      </c>
      <c r="COO336" s="50" t="s">
        <v>612</v>
      </c>
      <c r="COP336" s="50" t="s">
        <v>612</v>
      </c>
      <c r="COQ336" s="50" t="s">
        <v>612</v>
      </c>
      <c r="COR336" s="50" t="s">
        <v>612</v>
      </c>
      <c r="COS336" s="50" t="s">
        <v>612</v>
      </c>
      <c r="COT336" s="50" t="s">
        <v>612</v>
      </c>
      <c r="COU336" s="50" t="s">
        <v>612</v>
      </c>
      <c r="COV336" s="50" t="s">
        <v>612</v>
      </c>
      <c r="COW336" s="50" t="s">
        <v>612</v>
      </c>
      <c r="COX336" s="50" t="s">
        <v>612</v>
      </c>
      <c r="COY336" s="50" t="s">
        <v>612</v>
      </c>
      <c r="COZ336" s="50" t="s">
        <v>612</v>
      </c>
      <c r="CPA336" s="50" t="s">
        <v>612</v>
      </c>
      <c r="CPB336" s="50" t="s">
        <v>612</v>
      </c>
      <c r="CPC336" s="50" t="s">
        <v>612</v>
      </c>
      <c r="CPD336" s="50" t="s">
        <v>612</v>
      </c>
      <c r="CPE336" s="50" t="s">
        <v>612</v>
      </c>
      <c r="CPF336" s="50" t="s">
        <v>612</v>
      </c>
      <c r="CPG336" s="50" t="s">
        <v>612</v>
      </c>
      <c r="CPH336" s="50" t="s">
        <v>612</v>
      </c>
      <c r="CPI336" s="50" t="s">
        <v>612</v>
      </c>
      <c r="CPJ336" s="50" t="s">
        <v>612</v>
      </c>
      <c r="CPK336" s="50" t="s">
        <v>612</v>
      </c>
      <c r="CPL336" s="50" t="s">
        <v>612</v>
      </c>
      <c r="CPM336" s="50" t="s">
        <v>612</v>
      </c>
      <c r="CPN336" s="50" t="s">
        <v>612</v>
      </c>
      <c r="CPO336" s="50" t="s">
        <v>612</v>
      </c>
      <c r="CPP336" s="50" t="s">
        <v>612</v>
      </c>
      <c r="CPQ336" s="50" t="s">
        <v>612</v>
      </c>
      <c r="CPR336" s="50" t="s">
        <v>612</v>
      </c>
      <c r="CPS336" s="50" t="s">
        <v>612</v>
      </c>
      <c r="CPT336" s="50" t="s">
        <v>612</v>
      </c>
      <c r="CPU336" s="50" t="s">
        <v>612</v>
      </c>
      <c r="CPV336" s="50" t="s">
        <v>612</v>
      </c>
      <c r="CPW336" s="50" t="s">
        <v>612</v>
      </c>
      <c r="CPX336" s="50" t="s">
        <v>612</v>
      </c>
      <c r="CPY336" s="50" t="s">
        <v>612</v>
      </c>
      <c r="CPZ336" s="50" t="s">
        <v>612</v>
      </c>
      <c r="CQA336" s="50" t="s">
        <v>612</v>
      </c>
      <c r="CQB336" s="50" t="s">
        <v>612</v>
      </c>
      <c r="CQC336" s="50" t="s">
        <v>612</v>
      </c>
      <c r="CQD336" s="50" t="s">
        <v>612</v>
      </c>
      <c r="CQE336" s="50" t="s">
        <v>612</v>
      </c>
      <c r="CQF336" s="50" t="s">
        <v>612</v>
      </c>
      <c r="CQG336" s="50" t="s">
        <v>612</v>
      </c>
      <c r="CQH336" s="50" t="s">
        <v>612</v>
      </c>
      <c r="CQI336" s="50" t="s">
        <v>612</v>
      </c>
      <c r="CQJ336" s="50" t="s">
        <v>612</v>
      </c>
      <c r="CQK336" s="50" t="s">
        <v>612</v>
      </c>
      <c r="CQL336" s="50" t="s">
        <v>612</v>
      </c>
      <c r="CQM336" s="50" t="s">
        <v>612</v>
      </c>
      <c r="CQN336" s="50" t="s">
        <v>612</v>
      </c>
      <c r="CQO336" s="50" t="s">
        <v>612</v>
      </c>
      <c r="CQP336" s="50" t="s">
        <v>612</v>
      </c>
      <c r="CQQ336" s="50" t="s">
        <v>612</v>
      </c>
      <c r="CQR336" s="50" t="s">
        <v>612</v>
      </c>
      <c r="CQS336" s="50" t="s">
        <v>612</v>
      </c>
      <c r="CQT336" s="50" t="s">
        <v>612</v>
      </c>
      <c r="CQU336" s="50" t="s">
        <v>612</v>
      </c>
      <c r="CQV336" s="50" t="s">
        <v>612</v>
      </c>
      <c r="CQW336" s="50" t="s">
        <v>612</v>
      </c>
      <c r="CQX336" s="50" t="s">
        <v>612</v>
      </c>
      <c r="CQY336" s="50" t="s">
        <v>612</v>
      </c>
      <c r="CQZ336" s="50" t="s">
        <v>612</v>
      </c>
      <c r="CRA336" s="50" t="s">
        <v>612</v>
      </c>
      <c r="CRB336" s="50" t="s">
        <v>612</v>
      </c>
      <c r="CRC336" s="50" t="s">
        <v>612</v>
      </c>
      <c r="CRD336" s="50" t="s">
        <v>612</v>
      </c>
      <c r="CRE336" s="50" t="s">
        <v>612</v>
      </c>
      <c r="CRF336" s="50" t="s">
        <v>612</v>
      </c>
      <c r="CRG336" s="50" t="s">
        <v>612</v>
      </c>
      <c r="CRH336" s="50" t="s">
        <v>612</v>
      </c>
      <c r="CRI336" s="50" t="s">
        <v>612</v>
      </c>
      <c r="CRJ336" s="50" t="s">
        <v>612</v>
      </c>
      <c r="CRK336" s="50" t="s">
        <v>612</v>
      </c>
      <c r="CRL336" s="50" t="s">
        <v>612</v>
      </c>
      <c r="CRM336" s="50" t="s">
        <v>612</v>
      </c>
      <c r="CRN336" s="50" t="s">
        <v>612</v>
      </c>
      <c r="CRO336" s="50" t="s">
        <v>612</v>
      </c>
      <c r="CRP336" s="50" t="s">
        <v>612</v>
      </c>
      <c r="CRQ336" s="50" t="s">
        <v>612</v>
      </c>
      <c r="CRR336" s="50" t="s">
        <v>612</v>
      </c>
      <c r="CRS336" s="50" t="s">
        <v>612</v>
      </c>
      <c r="CRT336" s="50" t="s">
        <v>612</v>
      </c>
      <c r="CRU336" s="50" t="s">
        <v>612</v>
      </c>
      <c r="CRV336" s="50" t="s">
        <v>612</v>
      </c>
      <c r="CRW336" s="50" t="s">
        <v>612</v>
      </c>
      <c r="CRX336" s="50" t="s">
        <v>612</v>
      </c>
      <c r="CRY336" s="50" t="s">
        <v>612</v>
      </c>
      <c r="CRZ336" s="50" t="s">
        <v>612</v>
      </c>
      <c r="CSA336" s="50" t="s">
        <v>612</v>
      </c>
      <c r="CSB336" s="50" t="s">
        <v>612</v>
      </c>
      <c r="CSC336" s="50" t="s">
        <v>612</v>
      </c>
      <c r="CSD336" s="50" t="s">
        <v>612</v>
      </c>
      <c r="CSE336" s="50" t="s">
        <v>612</v>
      </c>
      <c r="CSF336" s="50" t="s">
        <v>612</v>
      </c>
      <c r="CSG336" s="50" t="s">
        <v>612</v>
      </c>
      <c r="CSH336" s="50" t="s">
        <v>612</v>
      </c>
      <c r="CSI336" s="50" t="s">
        <v>612</v>
      </c>
      <c r="CSJ336" s="50" t="s">
        <v>612</v>
      </c>
      <c r="CSK336" s="50" t="s">
        <v>612</v>
      </c>
      <c r="CSL336" s="50" t="s">
        <v>612</v>
      </c>
      <c r="CSM336" s="50" t="s">
        <v>612</v>
      </c>
      <c r="CSN336" s="50" t="s">
        <v>612</v>
      </c>
      <c r="CSO336" s="50" t="s">
        <v>612</v>
      </c>
      <c r="CSP336" s="50" t="s">
        <v>612</v>
      </c>
      <c r="CSQ336" s="50" t="s">
        <v>612</v>
      </c>
      <c r="CSR336" s="50" t="s">
        <v>612</v>
      </c>
      <c r="CSS336" s="50" t="s">
        <v>612</v>
      </c>
      <c r="CST336" s="50" t="s">
        <v>612</v>
      </c>
      <c r="CSU336" s="50" t="s">
        <v>612</v>
      </c>
      <c r="CSV336" s="50" t="s">
        <v>612</v>
      </c>
      <c r="CSW336" s="50" t="s">
        <v>612</v>
      </c>
      <c r="CSX336" s="50" t="s">
        <v>612</v>
      </c>
      <c r="CSY336" s="50" t="s">
        <v>612</v>
      </c>
      <c r="CSZ336" s="50" t="s">
        <v>612</v>
      </c>
      <c r="CTA336" s="50" t="s">
        <v>612</v>
      </c>
      <c r="CTB336" s="50" t="s">
        <v>612</v>
      </c>
      <c r="CTC336" s="50" t="s">
        <v>612</v>
      </c>
      <c r="CTD336" s="50" t="s">
        <v>612</v>
      </c>
      <c r="CTE336" s="50" t="s">
        <v>612</v>
      </c>
      <c r="CTF336" s="50" t="s">
        <v>612</v>
      </c>
      <c r="CTG336" s="50" t="s">
        <v>612</v>
      </c>
      <c r="CTH336" s="50" t="s">
        <v>612</v>
      </c>
      <c r="CTI336" s="50" t="s">
        <v>612</v>
      </c>
      <c r="CTJ336" s="50" t="s">
        <v>612</v>
      </c>
      <c r="CTK336" s="50" t="s">
        <v>612</v>
      </c>
      <c r="CTL336" s="50" t="s">
        <v>612</v>
      </c>
      <c r="CTM336" s="50" t="s">
        <v>612</v>
      </c>
      <c r="CTN336" s="50" t="s">
        <v>612</v>
      </c>
      <c r="CTO336" s="50" t="s">
        <v>612</v>
      </c>
      <c r="CTP336" s="50" t="s">
        <v>612</v>
      </c>
      <c r="CTQ336" s="50" t="s">
        <v>612</v>
      </c>
      <c r="CTR336" s="50" t="s">
        <v>612</v>
      </c>
      <c r="CTS336" s="50" t="s">
        <v>612</v>
      </c>
      <c r="CTT336" s="50" t="s">
        <v>612</v>
      </c>
      <c r="CTU336" s="50" t="s">
        <v>612</v>
      </c>
      <c r="CTV336" s="50" t="s">
        <v>612</v>
      </c>
      <c r="CTW336" s="50" t="s">
        <v>612</v>
      </c>
      <c r="CTX336" s="50" t="s">
        <v>612</v>
      </c>
      <c r="CTY336" s="50" t="s">
        <v>612</v>
      </c>
      <c r="CTZ336" s="50" t="s">
        <v>612</v>
      </c>
      <c r="CUA336" s="50" t="s">
        <v>612</v>
      </c>
      <c r="CUB336" s="50" t="s">
        <v>612</v>
      </c>
      <c r="CUC336" s="50" t="s">
        <v>612</v>
      </c>
      <c r="CUD336" s="50" t="s">
        <v>612</v>
      </c>
      <c r="CUE336" s="50" t="s">
        <v>612</v>
      </c>
      <c r="CUF336" s="50" t="s">
        <v>612</v>
      </c>
      <c r="CUG336" s="50" t="s">
        <v>612</v>
      </c>
      <c r="CUH336" s="50" t="s">
        <v>612</v>
      </c>
      <c r="CUI336" s="50" t="s">
        <v>612</v>
      </c>
      <c r="CUJ336" s="50" t="s">
        <v>612</v>
      </c>
      <c r="CUK336" s="50" t="s">
        <v>612</v>
      </c>
      <c r="CUL336" s="50" t="s">
        <v>612</v>
      </c>
      <c r="CUM336" s="50" t="s">
        <v>612</v>
      </c>
      <c r="CUN336" s="50" t="s">
        <v>612</v>
      </c>
      <c r="CUO336" s="50" t="s">
        <v>612</v>
      </c>
      <c r="CUP336" s="50" t="s">
        <v>612</v>
      </c>
      <c r="CUQ336" s="50" t="s">
        <v>612</v>
      </c>
      <c r="CUR336" s="50" t="s">
        <v>612</v>
      </c>
      <c r="CUS336" s="50" t="s">
        <v>612</v>
      </c>
      <c r="CUT336" s="50" t="s">
        <v>612</v>
      </c>
      <c r="CUU336" s="50" t="s">
        <v>612</v>
      </c>
      <c r="CUV336" s="50" t="s">
        <v>612</v>
      </c>
      <c r="CUW336" s="50" t="s">
        <v>612</v>
      </c>
      <c r="CUX336" s="50" t="s">
        <v>612</v>
      </c>
      <c r="CUY336" s="50" t="s">
        <v>612</v>
      </c>
      <c r="CUZ336" s="50" t="s">
        <v>612</v>
      </c>
      <c r="CVA336" s="50" t="s">
        <v>612</v>
      </c>
      <c r="CVB336" s="50" t="s">
        <v>612</v>
      </c>
      <c r="CVC336" s="50" t="s">
        <v>612</v>
      </c>
      <c r="CVD336" s="50" t="s">
        <v>612</v>
      </c>
      <c r="CVE336" s="50" t="s">
        <v>612</v>
      </c>
      <c r="CVF336" s="50" t="s">
        <v>612</v>
      </c>
      <c r="CVG336" s="50" t="s">
        <v>612</v>
      </c>
      <c r="CVH336" s="50" t="s">
        <v>612</v>
      </c>
      <c r="CVI336" s="50" t="s">
        <v>612</v>
      </c>
      <c r="CVJ336" s="50" t="s">
        <v>612</v>
      </c>
      <c r="CVK336" s="50" t="s">
        <v>612</v>
      </c>
      <c r="CVL336" s="50" t="s">
        <v>612</v>
      </c>
      <c r="CVM336" s="50" t="s">
        <v>612</v>
      </c>
      <c r="CVN336" s="50" t="s">
        <v>612</v>
      </c>
      <c r="CVO336" s="50" t="s">
        <v>612</v>
      </c>
      <c r="CVP336" s="50" t="s">
        <v>612</v>
      </c>
      <c r="CVQ336" s="50" t="s">
        <v>612</v>
      </c>
      <c r="CVR336" s="50" t="s">
        <v>612</v>
      </c>
      <c r="CVS336" s="50" t="s">
        <v>612</v>
      </c>
      <c r="CVT336" s="50" t="s">
        <v>612</v>
      </c>
      <c r="CVU336" s="50" t="s">
        <v>612</v>
      </c>
      <c r="CVV336" s="50" t="s">
        <v>612</v>
      </c>
      <c r="CVW336" s="50" t="s">
        <v>612</v>
      </c>
      <c r="CVX336" s="50" t="s">
        <v>612</v>
      </c>
      <c r="CVY336" s="50" t="s">
        <v>612</v>
      </c>
      <c r="CVZ336" s="50" t="s">
        <v>612</v>
      </c>
      <c r="CWA336" s="50" t="s">
        <v>612</v>
      </c>
      <c r="CWB336" s="50" t="s">
        <v>612</v>
      </c>
      <c r="CWC336" s="50" t="s">
        <v>612</v>
      </c>
      <c r="CWD336" s="50" t="s">
        <v>612</v>
      </c>
      <c r="CWE336" s="50" t="s">
        <v>612</v>
      </c>
      <c r="CWF336" s="50" t="s">
        <v>612</v>
      </c>
      <c r="CWG336" s="50" t="s">
        <v>612</v>
      </c>
      <c r="CWH336" s="50" t="s">
        <v>612</v>
      </c>
      <c r="CWI336" s="50" t="s">
        <v>612</v>
      </c>
      <c r="CWJ336" s="50" t="s">
        <v>612</v>
      </c>
      <c r="CWK336" s="50" t="s">
        <v>612</v>
      </c>
      <c r="CWL336" s="50" t="s">
        <v>612</v>
      </c>
      <c r="CWM336" s="50" t="s">
        <v>612</v>
      </c>
      <c r="CWN336" s="50" t="s">
        <v>612</v>
      </c>
      <c r="CWO336" s="50" t="s">
        <v>612</v>
      </c>
      <c r="CWP336" s="50" t="s">
        <v>612</v>
      </c>
      <c r="CWQ336" s="50" t="s">
        <v>612</v>
      </c>
      <c r="CWR336" s="50" t="s">
        <v>612</v>
      </c>
      <c r="CWS336" s="50" t="s">
        <v>612</v>
      </c>
      <c r="CWT336" s="50" t="s">
        <v>612</v>
      </c>
      <c r="CWU336" s="50" t="s">
        <v>612</v>
      </c>
      <c r="CWV336" s="50" t="s">
        <v>612</v>
      </c>
      <c r="CWW336" s="50" t="s">
        <v>612</v>
      </c>
      <c r="CWX336" s="50" t="s">
        <v>612</v>
      </c>
      <c r="CWY336" s="50" t="s">
        <v>612</v>
      </c>
      <c r="CWZ336" s="50" t="s">
        <v>612</v>
      </c>
      <c r="CXA336" s="50" t="s">
        <v>612</v>
      </c>
      <c r="CXB336" s="50" t="s">
        <v>612</v>
      </c>
      <c r="CXC336" s="50" t="s">
        <v>612</v>
      </c>
      <c r="CXD336" s="50" t="s">
        <v>612</v>
      </c>
      <c r="CXE336" s="50" t="s">
        <v>612</v>
      </c>
      <c r="CXF336" s="50" t="s">
        <v>612</v>
      </c>
      <c r="CXG336" s="50" t="s">
        <v>612</v>
      </c>
      <c r="CXH336" s="50" t="s">
        <v>612</v>
      </c>
      <c r="CXI336" s="50" t="s">
        <v>612</v>
      </c>
      <c r="CXJ336" s="50" t="s">
        <v>612</v>
      </c>
      <c r="CXK336" s="50" t="s">
        <v>612</v>
      </c>
      <c r="CXL336" s="50" t="s">
        <v>612</v>
      </c>
      <c r="CXM336" s="50" t="s">
        <v>612</v>
      </c>
      <c r="CXN336" s="50" t="s">
        <v>612</v>
      </c>
      <c r="CXO336" s="50" t="s">
        <v>612</v>
      </c>
      <c r="CXP336" s="50" t="s">
        <v>612</v>
      </c>
      <c r="CXQ336" s="50" t="s">
        <v>612</v>
      </c>
      <c r="CXR336" s="50" t="s">
        <v>612</v>
      </c>
      <c r="CXS336" s="50" t="s">
        <v>612</v>
      </c>
      <c r="CXT336" s="50" t="s">
        <v>612</v>
      </c>
      <c r="CXU336" s="50" t="s">
        <v>612</v>
      </c>
      <c r="CXV336" s="50" t="s">
        <v>612</v>
      </c>
      <c r="CXW336" s="50" t="s">
        <v>612</v>
      </c>
      <c r="CXX336" s="50" t="s">
        <v>612</v>
      </c>
      <c r="CXY336" s="50" t="s">
        <v>612</v>
      </c>
      <c r="CXZ336" s="50" t="s">
        <v>612</v>
      </c>
      <c r="CYA336" s="50" t="s">
        <v>612</v>
      </c>
      <c r="CYB336" s="50" t="s">
        <v>612</v>
      </c>
      <c r="CYC336" s="50" t="s">
        <v>612</v>
      </c>
      <c r="CYD336" s="50" t="s">
        <v>612</v>
      </c>
      <c r="CYE336" s="50" t="s">
        <v>612</v>
      </c>
      <c r="CYF336" s="50" t="s">
        <v>612</v>
      </c>
      <c r="CYG336" s="50" t="s">
        <v>612</v>
      </c>
      <c r="CYH336" s="50" t="s">
        <v>612</v>
      </c>
      <c r="CYI336" s="50" t="s">
        <v>612</v>
      </c>
      <c r="CYJ336" s="50" t="s">
        <v>612</v>
      </c>
      <c r="CYK336" s="50" t="s">
        <v>612</v>
      </c>
      <c r="CYL336" s="50" t="s">
        <v>612</v>
      </c>
      <c r="CYM336" s="50" t="s">
        <v>612</v>
      </c>
      <c r="CYN336" s="50" t="s">
        <v>612</v>
      </c>
      <c r="CYO336" s="50" t="s">
        <v>612</v>
      </c>
      <c r="CYP336" s="50" t="s">
        <v>612</v>
      </c>
      <c r="CYQ336" s="50" t="s">
        <v>612</v>
      </c>
      <c r="CYR336" s="50" t="s">
        <v>612</v>
      </c>
      <c r="CYS336" s="50" t="s">
        <v>612</v>
      </c>
      <c r="CYT336" s="50" t="s">
        <v>612</v>
      </c>
      <c r="CYU336" s="50" t="s">
        <v>612</v>
      </c>
      <c r="CYV336" s="50" t="s">
        <v>612</v>
      </c>
      <c r="CYW336" s="50" t="s">
        <v>612</v>
      </c>
      <c r="CYX336" s="50" t="s">
        <v>612</v>
      </c>
      <c r="CYY336" s="50" t="s">
        <v>612</v>
      </c>
      <c r="CYZ336" s="50" t="s">
        <v>612</v>
      </c>
      <c r="CZA336" s="50" t="s">
        <v>612</v>
      </c>
      <c r="CZB336" s="50" t="s">
        <v>612</v>
      </c>
      <c r="CZC336" s="50" t="s">
        <v>612</v>
      </c>
      <c r="CZD336" s="50" t="s">
        <v>612</v>
      </c>
      <c r="CZE336" s="50" t="s">
        <v>612</v>
      </c>
      <c r="CZF336" s="50" t="s">
        <v>612</v>
      </c>
      <c r="CZG336" s="50" t="s">
        <v>612</v>
      </c>
      <c r="CZH336" s="50" t="s">
        <v>612</v>
      </c>
      <c r="CZI336" s="50" t="s">
        <v>612</v>
      </c>
      <c r="CZJ336" s="50" t="s">
        <v>612</v>
      </c>
      <c r="CZK336" s="50" t="s">
        <v>612</v>
      </c>
      <c r="CZL336" s="50" t="s">
        <v>612</v>
      </c>
      <c r="CZM336" s="50" t="s">
        <v>612</v>
      </c>
      <c r="CZN336" s="50" t="s">
        <v>612</v>
      </c>
      <c r="CZO336" s="50" t="s">
        <v>612</v>
      </c>
      <c r="CZP336" s="50" t="s">
        <v>612</v>
      </c>
      <c r="CZQ336" s="50" t="s">
        <v>612</v>
      </c>
      <c r="CZR336" s="50" t="s">
        <v>612</v>
      </c>
      <c r="CZS336" s="50" t="s">
        <v>612</v>
      </c>
      <c r="CZT336" s="50" t="s">
        <v>612</v>
      </c>
      <c r="CZU336" s="50" t="s">
        <v>612</v>
      </c>
      <c r="CZV336" s="50" t="s">
        <v>612</v>
      </c>
      <c r="CZW336" s="50" t="s">
        <v>612</v>
      </c>
      <c r="CZX336" s="50" t="s">
        <v>612</v>
      </c>
      <c r="CZY336" s="50" t="s">
        <v>612</v>
      </c>
      <c r="CZZ336" s="50" t="s">
        <v>612</v>
      </c>
      <c r="DAA336" s="50" t="s">
        <v>612</v>
      </c>
      <c r="DAB336" s="50" t="s">
        <v>612</v>
      </c>
      <c r="DAC336" s="50" t="s">
        <v>612</v>
      </c>
      <c r="DAD336" s="50" t="s">
        <v>612</v>
      </c>
      <c r="DAE336" s="50" t="s">
        <v>612</v>
      </c>
      <c r="DAF336" s="50" t="s">
        <v>612</v>
      </c>
      <c r="DAG336" s="50" t="s">
        <v>612</v>
      </c>
      <c r="DAH336" s="50" t="s">
        <v>612</v>
      </c>
      <c r="DAI336" s="50" t="s">
        <v>612</v>
      </c>
      <c r="DAJ336" s="50" t="s">
        <v>612</v>
      </c>
      <c r="DAK336" s="50" t="s">
        <v>612</v>
      </c>
      <c r="DAL336" s="50" t="s">
        <v>612</v>
      </c>
      <c r="DAM336" s="50" t="s">
        <v>612</v>
      </c>
      <c r="DAN336" s="50" t="s">
        <v>612</v>
      </c>
      <c r="DAO336" s="50" t="s">
        <v>612</v>
      </c>
      <c r="DAP336" s="50" t="s">
        <v>612</v>
      </c>
      <c r="DAQ336" s="50" t="s">
        <v>612</v>
      </c>
      <c r="DAR336" s="50" t="s">
        <v>612</v>
      </c>
      <c r="DAS336" s="50" t="s">
        <v>612</v>
      </c>
      <c r="DAT336" s="50" t="s">
        <v>612</v>
      </c>
      <c r="DAU336" s="50" t="s">
        <v>612</v>
      </c>
      <c r="DAV336" s="50" t="s">
        <v>612</v>
      </c>
      <c r="DAW336" s="50" t="s">
        <v>612</v>
      </c>
      <c r="DAX336" s="50" t="s">
        <v>612</v>
      </c>
      <c r="DAY336" s="50" t="s">
        <v>612</v>
      </c>
      <c r="DAZ336" s="50" t="s">
        <v>612</v>
      </c>
      <c r="DBA336" s="50" t="s">
        <v>612</v>
      </c>
      <c r="DBB336" s="50" t="s">
        <v>612</v>
      </c>
      <c r="DBC336" s="50" t="s">
        <v>612</v>
      </c>
      <c r="DBD336" s="50" t="s">
        <v>612</v>
      </c>
      <c r="DBE336" s="50" t="s">
        <v>612</v>
      </c>
      <c r="DBF336" s="50" t="s">
        <v>612</v>
      </c>
      <c r="DBG336" s="50" t="s">
        <v>612</v>
      </c>
      <c r="DBH336" s="50" t="s">
        <v>612</v>
      </c>
      <c r="DBI336" s="50" t="s">
        <v>612</v>
      </c>
      <c r="DBJ336" s="50" t="s">
        <v>612</v>
      </c>
      <c r="DBK336" s="50" t="s">
        <v>612</v>
      </c>
      <c r="DBL336" s="50" t="s">
        <v>612</v>
      </c>
      <c r="DBM336" s="50" t="s">
        <v>612</v>
      </c>
      <c r="DBN336" s="50" t="s">
        <v>612</v>
      </c>
      <c r="DBO336" s="50" t="s">
        <v>612</v>
      </c>
      <c r="DBP336" s="50" t="s">
        <v>612</v>
      </c>
      <c r="DBQ336" s="50" t="s">
        <v>612</v>
      </c>
      <c r="DBR336" s="50" t="s">
        <v>612</v>
      </c>
      <c r="DBS336" s="50" t="s">
        <v>612</v>
      </c>
      <c r="DBT336" s="50" t="s">
        <v>612</v>
      </c>
      <c r="DBU336" s="50" t="s">
        <v>612</v>
      </c>
      <c r="DBV336" s="50" t="s">
        <v>612</v>
      </c>
      <c r="DBW336" s="50" t="s">
        <v>612</v>
      </c>
      <c r="DBX336" s="50" t="s">
        <v>612</v>
      </c>
      <c r="DBY336" s="50" t="s">
        <v>612</v>
      </c>
      <c r="DBZ336" s="50" t="s">
        <v>612</v>
      </c>
      <c r="DCA336" s="50" t="s">
        <v>612</v>
      </c>
      <c r="DCB336" s="50" t="s">
        <v>612</v>
      </c>
      <c r="DCC336" s="50" t="s">
        <v>612</v>
      </c>
      <c r="DCD336" s="50" t="s">
        <v>612</v>
      </c>
      <c r="DCE336" s="50" t="s">
        <v>612</v>
      </c>
      <c r="DCF336" s="50" t="s">
        <v>612</v>
      </c>
      <c r="DCG336" s="50" t="s">
        <v>612</v>
      </c>
      <c r="DCH336" s="50" t="s">
        <v>612</v>
      </c>
      <c r="DCI336" s="50" t="s">
        <v>612</v>
      </c>
      <c r="DCJ336" s="50" t="s">
        <v>612</v>
      </c>
      <c r="DCK336" s="50" t="s">
        <v>612</v>
      </c>
      <c r="DCL336" s="50" t="s">
        <v>612</v>
      </c>
      <c r="DCM336" s="50" t="s">
        <v>612</v>
      </c>
      <c r="DCN336" s="50" t="s">
        <v>612</v>
      </c>
      <c r="DCO336" s="50" t="s">
        <v>612</v>
      </c>
      <c r="DCP336" s="50" t="s">
        <v>612</v>
      </c>
      <c r="DCQ336" s="50" t="s">
        <v>612</v>
      </c>
      <c r="DCR336" s="50" t="s">
        <v>612</v>
      </c>
      <c r="DCS336" s="50" t="s">
        <v>612</v>
      </c>
      <c r="DCT336" s="50" t="s">
        <v>612</v>
      </c>
      <c r="DCU336" s="50" t="s">
        <v>612</v>
      </c>
      <c r="DCV336" s="50" t="s">
        <v>612</v>
      </c>
      <c r="DCW336" s="50" t="s">
        <v>612</v>
      </c>
      <c r="DCX336" s="50" t="s">
        <v>612</v>
      </c>
      <c r="DCY336" s="50" t="s">
        <v>612</v>
      </c>
      <c r="DCZ336" s="50" t="s">
        <v>612</v>
      </c>
      <c r="DDA336" s="50" t="s">
        <v>612</v>
      </c>
      <c r="DDB336" s="50" t="s">
        <v>612</v>
      </c>
      <c r="DDC336" s="50" t="s">
        <v>612</v>
      </c>
      <c r="DDD336" s="50" t="s">
        <v>612</v>
      </c>
      <c r="DDE336" s="50" t="s">
        <v>612</v>
      </c>
      <c r="DDF336" s="50" t="s">
        <v>612</v>
      </c>
      <c r="DDG336" s="50" t="s">
        <v>612</v>
      </c>
      <c r="DDH336" s="50" t="s">
        <v>612</v>
      </c>
      <c r="DDI336" s="50" t="s">
        <v>612</v>
      </c>
      <c r="DDJ336" s="50" t="s">
        <v>612</v>
      </c>
      <c r="DDK336" s="50" t="s">
        <v>612</v>
      </c>
      <c r="DDL336" s="50" t="s">
        <v>612</v>
      </c>
      <c r="DDM336" s="50" t="s">
        <v>612</v>
      </c>
      <c r="DDN336" s="50" t="s">
        <v>612</v>
      </c>
      <c r="DDO336" s="50" t="s">
        <v>612</v>
      </c>
      <c r="DDP336" s="50" t="s">
        <v>612</v>
      </c>
      <c r="DDQ336" s="50" t="s">
        <v>612</v>
      </c>
      <c r="DDR336" s="50" t="s">
        <v>612</v>
      </c>
      <c r="DDS336" s="50" t="s">
        <v>612</v>
      </c>
      <c r="DDT336" s="50" t="s">
        <v>612</v>
      </c>
      <c r="DDU336" s="50" t="s">
        <v>612</v>
      </c>
      <c r="DDV336" s="50" t="s">
        <v>612</v>
      </c>
      <c r="DDW336" s="50" t="s">
        <v>612</v>
      </c>
      <c r="DDX336" s="50" t="s">
        <v>612</v>
      </c>
      <c r="DDY336" s="50" t="s">
        <v>612</v>
      </c>
      <c r="DDZ336" s="50" t="s">
        <v>612</v>
      </c>
      <c r="DEA336" s="50" t="s">
        <v>612</v>
      </c>
      <c r="DEB336" s="50" t="s">
        <v>612</v>
      </c>
      <c r="DEC336" s="50" t="s">
        <v>612</v>
      </c>
      <c r="DED336" s="50" t="s">
        <v>612</v>
      </c>
      <c r="DEE336" s="50" t="s">
        <v>612</v>
      </c>
      <c r="DEF336" s="50" t="s">
        <v>612</v>
      </c>
      <c r="DEG336" s="50" t="s">
        <v>612</v>
      </c>
      <c r="DEH336" s="50" t="s">
        <v>612</v>
      </c>
      <c r="DEI336" s="50" t="s">
        <v>612</v>
      </c>
      <c r="DEJ336" s="50" t="s">
        <v>612</v>
      </c>
      <c r="DEK336" s="50" t="s">
        <v>612</v>
      </c>
      <c r="DEL336" s="50" t="s">
        <v>612</v>
      </c>
      <c r="DEM336" s="50" t="s">
        <v>612</v>
      </c>
      <c r="DEN336" s="50" t="s">
        <v>612</v>
      </c>
      <c r="DEO336" s="50" t="s">
        <v>612</v>
      </c>
      <c r="DEP336" s="50" t="s">
        <v>612</v>
      </c>
      <c r="DEQ336" s="50" t="s">
        <v>612</v>
      </c>
      <c r="DER336" s="50" t="s">
        <v>612</v>
      </c>
      <c r="DES336" s="50" t="s">
        <v>612</v>
      </c>
      <c r="DET336" s="50" t="s">
        <v>612</v>
      </c>
      <c r="DEU336" s="50" t="s">
        <v>612</v>
      </c>
      <c r="DEV336" s="50" t="s">
        <v>612</v>
      </c>
      <c r="DEW336" s="50" t="s">
        <v>612</v>
      </c>
      <c r="DEX336" s="50" t="s">
        <v>612</v>
      </c>
      <c r="DEY336" s="50" t="s">
        <v>612</v>
      </c>
      <c r="DEZ336" s="50" t="s">
        <v>612</v>
      </c>
      <c r="DFA336" s="50" t="s">
        <v>612</v>
      </c>
      <c r="DFB336" s="50" t="s">
        <v>612</v>
      </c>
      <c r="DFC336" s="50" t="s">
        <v>612</v>
      </c>
      <c r="DFD336" s="50" t="s">
        <v>612</v>
      </c>
      <c r="DFE336" s="50" t="s">
        <v>612</v>
      </c>
      <c r="DFF336" s="50" t="s">
        <v>612</v>
      </c>
      <c r="DFG336" s="50" t="s">
        <v>612</v>
      </c>
      <c r="DFH336" s="50" t="s">
        <v>612</v>
      </c>
      <c r="DFI336" s="50" t="s">
        <v>612</v>
      </c>
      <c r="DFJ336" s="50" t="s">
        <v>612</v>
      </c>
      <c r="DFK336" s="50" t="s">
        <v>612</v>
      </c>
      <c r="DFL336" s="50" t="s">
        <v>612</v>
      </c>
      <c r="DFM336" s="50" t="s">
        <v>612</v>
      </c>
      <c r="DFN336" s="50" t="s">
        <v>612</v>
      </c>
      <c r="DFO336" s="50" t="s">
        <v>612</v>
      </c>
      <c r="DFP336" s="50" t="s">
        <v>612</v>
      </c>
      <c r="DFQ336" s="50" t="s">
        <v>612</v>
      </c>
      <c r="DFR336" s="50" t="s">
        <v>612</v>
      </c>
      <c r="DFS336" s="50" t="s">
        <v>612</v>
      </c>
      <c r="DFT336" s="50" t="s">
        <v>612</v>
      </c>
      <c r="DFU336" s="50" t="s">
        <v>612</v>
      </c>
      <c r="DFV336" s="50" t="s">
        <v>612</v>
      </c>
      <c r="DFW336" s="50" t="s">
        <v>612</v>
      </c>
      <c r="DFX336" s="50" t="s">
        <v>612</v>
      </c>
      <c r="DFY336" s="50" t="s">
        <v>612</v>
      </c>
      <c r="DFZ336" s="50" t="s">
        <v>612</v>
      </c>
      <c r="DGA336" s="50" t="s">
        <v>612</v>
      </c>
      <c r="DGB336" s="50" t="s">
        <v>612</v>
      </c>
      <c r="DGC336" s="50" t="s">
        <v>612</v>
      </c>
      <c r="DGD336" s="50" t="s">
        <v>612</v>
      </c>
      <c r="DGE336" s="50" t="s">
        <v>612</v>
      </c>
      <c r="DGF336" s="50" t="s">
        <v>612</v>
      </c>
      <c r="DGG336" s="50" t="s">
        <v>612</v>
      </c>
      <c r="DGH336" s="50" t="s">
        <v>612</v>
      </c>
      <c r="DGI336" s="50" t="s">
        <v>612</v>
      </c>
      <c r="DGJ336" s="50" t="s">
        <v>612</v>
      </c>
      <c r="DGK336" s="50" t="s">
        <v>612</v>
      </c>
      <c r="DGL336" s="50" t="s">
        <v>612</v>
      </c>
      <c r="DGM336" s="50" t="s">
        <v>612</v>
      </c>
      <c r="DGN336" s="50" t="s">
        <v>612</v>
      </c>
      <c r="DGO336" s="50" t="s">
        <v>612</v>
      </c>
      <c r="DGP336" s="50" t="s">
        <v>612</v>
      </c>
      <c r="DGQ336" s="50" t="s">
        <v>612</v>
      </c>
      <c r="DGR336" s="50" t="s">
        <v>612</v>
      </c>
      <c r="DGS336" s="50" t="s">
        <v>612</v>
      </c>
      <c r="DGT336" s="50" t="s">
        <v>612</v>
      </c>
      <c r="DGU336" s="50" t="s">
        <v>612</v>
      </c>
      <c r="DGV336" s="50" t="s">
        <v>612</v>
      </c>
      <c r="DGW336" s="50" t="s">
        <v>612</v>
      </c>
      <c r="DGX336" s="50" t="s">
        <v>612</v>
      </c>
      <c r="DGY336" s="50" t="s">
        <v>612</v>
      </c>
      <c r="DGZ336" s="50" t="s">
        <v>612</v>
      </c>
      <c r="DHA336" s="50" t="s">
        <v>612</v>
      </c>
      <c r="DHB336" s="50" t="s">
        <v>612</v>
      </c>
      <c r="DHC336" s="50" t="s">
        <v>612</v>
      </c>
      <c r="DHD336" s="50" t="s">
        <v>612</v>
      </c>
      <c r="DHE336" s="50" t="s">
        <v>612</v>
      </c>
      <c r="DHF336" s="50" t="s">
        <v>612</v>
      </c>
      <c r="DHG336" s="50" t="s">
        <v>612</v>
      </c>
      <c r="DHH336" s="50" t="s">
        <v>612</v>
      </c>
      <c r="DHI336" s="50" t="s">
        <v>612</v>
      </c>
      <c r="DHJ336" s="50" t="s">
        <v>612</v>
      </c>
      <c r="DHK336" s="50" t="s">
        <v>612</v>
      </c>
      <c r="DHL336" s="50" t="s">
        <v>612</v>
      </c>
      <c r="DHM336" s="50" t="s">
        <v>612</v>
      </c>
      <c r="DHN336" s="50" t="s">
        <v>612</v>
      </c>
      <c r="DHO336" s="50" t="s">
        <v>612</v>
      </c>
      <c r="DHP336" s="50" t="s">
        <v>612</v>
      </c>
      <c r="DHQ336" s="50" t="s">
        <v>612</v>
      </c>
      <c r="DHR336" s="50" t="s">
        <v>612</v>
      </c>
      <c r="DHS336" s="50" t="s">
        <v>612</v>
      </c>
      <c r="DHT336" s="50" t="s">
        <v>612</v>
      </c>
      <c r="DHU336" s="50" t="s">
        <v>612</v>
      </c>
      <c r="DHV336" s="50" t="s">
        <v>612</v>
      </c>
      <c r="DHW336" s="50" t="s">
        <v>612</v>
      </c>
      <c r="DHX336" s="50" t="s">
        <v>612</v>
      </c>
      <c r="DHY336" s="50" t="s">
        <v>612</v>
      </c>
      <c r="DHZ336" s="50" t="s">
        <v>612</v>
      </c>
      <c r="DIA336" s="50" t="s">
        <v>612</v>
      </c>
      <c r="DIB336" s="50" t="s">
        <v>612</v>
      </c>
      <c r="DIC336" s="50" t="s">
        <v>612</v>
      </c>
      <c r="DID336" s="50" t="s">
        <v>612</v>
      </c>
      <c r="DIE336" s="50" t="s">
        <v>612</v>
      </c>
      <c r="DIF336" s="50" t="s">
        <v>612</v>
      </c>
      <c r="DIG336" s="50" t="s">
        <v>612</v>
      </c>
      <c r="DIH336" s="50" t="s">
        <v>612</v>
      </c>
      <c r="DII336" s="50" t="s">
        <v>612</v>
      </c>
      <c r="DIJ336" s="50" t="s">
        <v>612</v>
      </c>
      <c r="DIK336" s="50" t="s">
        <v>612</v>
      </c>
      <c r="DIL336" s="50" t="s">
        <v>612</v>
      </c>
      <c r="DIM336" s="50" t="s">
        <v>612</v>
      </c>
      <c r="DIN336" s="50" t="s">
        <v>612</v>
      </c>
      <c r="DIO336" s="50" t="s">
        <v>612</v>
      </c>
      <c r="DIP336" s="50" t="s">
        <v>612</v>
      </c>
      <c r="DIQ336" s="50" t="s">
        <v>612</v>
      </c>
      <c r="DIR336" s="50" t="s">
        <v>612</v>
      </c>
      <c r="DIS336" s="50" t="s">
        <v>612</v>
      </c>
      <c r="DIT336" s="50" t="s">
        <v>612</v>
      </c>
      <c r="DIU336" s="50" t="s">
        <v>612</v>
      </c>
      <c r="DIV336" s="50" t="s">
        <v>612</v>
      </c>
      <c r="DIW336" s="50" t="s">
        <v>612</v>
      </c>
      <c r="DIX336" s="50" t="s">
        <v>612</v>
      </c>
      <c r="DIY336" s="50" t="s">
        <v>612</v>
      </c>
      <c r="DIZ336" s="50" t="s">
        <v>612</v>
      </c>
      <c r="DJA336" s="50" t="s">
        <v>612</v>
      </c>
      <c r="DJB336" s="50" t="s">
        <v>612</v>
      </c>
      <c r="DJC336" s="50" t="s">
        <v>612</v>
      </c>
      <c r="DJD336" s="50" t="s">
        <v>612</v>
      </c>
      <c r="DJE336" s="50" t="s">
        <v>612</v>
      </c>
      <c r="DJF336" s="50" t="s">
        <v>612</v>
      </c>
      <c r="DJG336" s="50" t="s">
        <v>612</v>
      </c>
      <c r="DJH336" s="50" t="s">
        <v>612</v>
      </c>
      <c r="DJI336" s="50" t="s">
        <v>612</v>
      </c>
      <c r="DJJ336" s="50" t="s">
        <v>612</v>
      </c>
      <c r="DJK336" s="50" t="s">
        <v>612</v>
      </c>
      <c r="DJL336" s="50" t="s">
        <v>612</v>
      </c>
      <c r="DJM336" s="50" t="s">
        <v>612</v>
      </c>
      <c r="DJN336" s="50" t="s">
        <v>612</v>
      </c>
      <c r="DJO336" s="50" t="s">
        <v>612</v>
      </c>
      <c r="DJP336" s="50" t="s">
        <v>612</v>
      </c>
      <c r="DJQ336" s="50" t="s">
        <v>612</v>
      </c>
      <c r="DJR336" s="50" t="s">
        <v>612</v>
      </c>
      <c r="DJS336" s="50" t="s">
        <v>612</v>
      </c>
      <c r="DJT336" s="50" t="s">
        <v>612</v>
      </c>
      <c r="DJU336" s="50" t="s">
        <v>612</v>
      </c>
      <c r="DJV336" s="50" t="s">
        <v>612</v>
      </c>
      <c r="DJW336" s="50" t="s">
        <v>612</v>
      </c>
      <c r="DJX336" s="50" t="s">
        <v>612</v>
      </c>
      <c r="DJY336" s="50" t="s">
        <v>612</v>
      </c>
      <c r="DJZ336" s="50" t="s">
        <v>612</v>
      </c>
      <c r="DKA336" s="50" t="s">
        <v>612</v>
      </c>
      <c r="DKB336" s="50" t="s">
        <v>612</v>
      </c>
      <c r="DKC336" s="50" t="s">
        <v>612</v>
      </c>
      <c r="DKD336" s="50" t="s">
        <v>612</v>
      </c>
      <c r="DKE336" s="50" t="s">
        <v>612</v>
      </c>
      <c r="DKF336" s="50" t="s">
        <v>612</v>
      </c>
      <c r="DKG336" s="50" t="s">
        <v>612</v>
      </c>
      <c r="DKH336" s="50" t="s">
        <v>612</v>
      </c>
      <c r="DKI336" s="50" t="s">
        <v>612</v>
      </c>
      <c r="DKJ336" s="50" t="s">
        <v>612</v>
      </c>
      <c r="DKK336" s="50" t="s">
        <v>612</v>
      </c>
      <c r="DKL336" s="50" t="s">
        <v>612</v>
      </c>
      <c r="DKM336" s="50" t="s">
        <v>612</v>
      </c>
      <c r="DKN336" s="50" t="s">
        <v>612</v>
      </c>
      <c r="DKO336" s="50" t="s">
        <v>612</v>
      </c>
      <c r="DKP336" s="50" t="s">
        <v>612</v>
      </c>
      <c r="DKQ336" s="50" t="s">
        <v>612</v>
      </c>
      <c r="DKR336" s="50" t="s">
        <v>612</v>
      </c>
      <c r="DKS336" s="50" t="s">
        <v>612</v>
      </c>
      <c r="DKT336" s="50" t="s">
        <v>612</v>
      </c>
      <c r="DKU336" s="50" t="s">
        <v>612</v>
      </c>
      <c r="DKV336" s="50" t="s">
        <v>612</v>
      </c>
      <c r="DKW336" s="50" t="s">
        <v>612</v>
      </c>
      <c r="DKX336" s="50" t="s">
        <v>612</v>
      </c>
      <c r="DKY336" s="50" t="s">
        <v>612</v>
      </c>
      <c r="DKZ336" s="50" t="s">
        <v>612</v>
      </c>
      <c r="DLA336" s="50" t="s">
        <v>612</v>
      </c>
      <c r="DLB336" s="50" t="s">
        <v>612</v>
      </c>
      <c r="DLC336" s="50" t="s">
        <v>612</v>
      </c>
      <c r="DLD336" s="50" t="s">
        <v>612</v>
      </c>
      <c r="DLE336" s="50" t="s">
        <v>612</v>
      </c>
      <c r="DLF336" s="50" t="s">
        <v>612</v>
      </c>
      <c r="DLG336" s="50" t="s">
        <v>612</v>
      </c>
      <c r="DLH336" s="50" t="s">
        <v>612</v>
      </c>
      <c r="DLI336" s="50" t="s">
        <v>612</v>
      </c>
      <c r="DLJ336" s="50" t="s">
        <v>612</v>
      </c>
      <c r="DLK336" s="50" t="s">
        <v>612</v>
      </c>
      <c r="DLL336" s="50" t="s">
        <v>612</v>
      </c>
      <c r="DLM336" s="50" t="s">
        <v>612</v>
      </c>
      <c r="DLN336" s="50" t="s">
        <v>612</v>
      </c>
      <c r="DLO336" s="50" t="s">
        <v>612</v>
      </c>
      <c r="DLP336" s="50" t="s">
        <v>612</v>
      </c>
      <c r="DLQ336" s="50" t="s">
        <v>612</v>
      </c>
      <c r="DLR336" s="50" t="s">
        <v>612</v>
      </c>
      <c r="DLS336" s="50" t="s">
        <v>612</v>
      </c>
      <c r="DLT336" s="50" t="s">
        <v>612</v>
      </c>
      <c r="DLU336" s="50" t="s">
        <v>612</v>
      </c>
      <c r="DLV336" s="50" t="s">
        <v>612</v>
      </c>
      <c r="DLW336" s="50" t="s">
        <v>612</v>
      </c>
      <c r="DLX336" s="50" t="s">
        <v>612</v>
      </c>
      <c r="DLY336" s="50" t="s">
        <v>612</v>
      </c>
      <c r="DLZ336" s="50" t="s">
        <v>612</v>
      </c>
      <c r="DMA336" s="50" t="s">
        <v>612</v>
      </c>
      <c r="DMB336" s="50" t="s">
        <v>612</v>
      </c>
      <c r="DMC336" s="50" t="s">
        <v>612</v>
      </c>
      <c r="DMD336" s="50" t="s">
        <v>612</v>
      </c>
      <c r="DME336" s="50" t="s">
        <v>612</v>
      </c>
      <c r="DMF336" s="50" t="s">
        <v>612</v>
      </c>
      <c r="DMG336" s="50" t="s">
        <v>612</v>
      </c>
      <c r="DMH336" s="50" t="s">
        <v>612</v>
      </c>
      <c r="DMI336" s="50" t="s">
        <v>612</v>
      </c>
      <c r="DMJ336" s="50" t="s">
        <v>612</v>
      </c>
      <c r="DMK336" s="50" t="s">
        <v>612</v>
      </c>
      <c r="DML336" s="50" t="s">
        <v>612</v>
      </c>
      <c r="DMM336" s="50" t="s">
        <v>612</v>
      </c>
      <c r="DMN336" s="50" t="s">
        <v>612</v>
      </c>
      <c r="DMO336" s="50" t="s">
        <v>612</v>
      </c>
      <c r="DMP336" s="50" t="s">
        <v>612</v>
      </c>
      <c r="DMQ336" s="50" t="s">
        <v>612</v>
      </c>
      <c r="DMR336" s="50" t="s">
        <v>612</v>
      </c>
      <c r="DMS336" s="50" t="s">
        <v>612</v>
      </c>
      <c r="DMT336" s="50" t="s">
        <v>612</v>
      </c>
      <c r="DMU336" s="50" t="s">
        <v>612</v>
      </c>
      <c r="DMV336" s="50" t="s">
        <v>612</v>
      </c>
      <c r="DMW336" s="50" t="s">
        <v>612</v>
      </c>
      <c r="DMX336" s="50" t="s">
        <v>612</v>
      </c>
      <c r="DMY336" s="50" t="s">
        <v>612</v>
      </c>
      <c r="DMZ336" s="50" t="s">
        <v>612</v>
      </c>
      <c r="DNA336" s="50" t="s">
        <v>612</v>
      </c>
      <c r="DNB336" s="50" t="s">
        <v>612</v>
      </c>
      <c r="DNC336" s="50" t="s">
        <v>612</v>
      </c>
      <c r="DND336" s="50" t="s">
        <v>612</v>
      </c>
      <c r="DNE336" s="50" t="s">
        <v>612</v>
      </c>
      <c r="DNF336" s="50" t="s">
        <v>612</v>
      </c>
      <c r="DNG336" s="50" t="s">
        <v>612</v>
      </c>
      <c r="DNH336" s="50" t="s">
        <v>612</v>
      </c>
      <c r="DNI336" s="50" t="s">
        <v>612</v>
      </c>
      <c r="DNJ336" s="50" t="s">
        <v>612</v>
      </c>
      <c r="DNK336" s="50" t="s">
        <v>612</v>
      </c>
      <c r="DNL336" s="50" t="s">
        <v>612</v>
      </c>
      <c r="DNM336" s="50" t="s">
        <v>612</v>
      </c>
      <c r="DNN336" s="50" t="s">
        <v>612</v>
      </c>
      <c r="DNO336" s="50" t="s">
        <v>612</v>
      </c>
      <c r="DNP336" s="50" t="s">
        <v>612</v>
      </c>
      <c r="DNQ336" s="50" t="s">
        <v>612</v>
      </c>
      <c r="DNR336" s="50" t="s">
        <v>612</v>
      </c>
      <c r="DNS336" s="50" t="s">
        <v>612</v>
      </c>
      <c r="DNT336" s="50" t="s">
        <v>612</v>
      </c>
      <c r="DNU336" s="50" t="s">
        <v>612</v>
      </c>
      <c r="DNV336" s="50" t="s">
        <v>612</v>
      </c>
      <c r="DNW336" s="50" t="s">
        <v>612</v>
      </c>
      <c r="DNX336" s="50" t="s">
        <v>612</v>
      </c>
      <c r="DNY336" s="50" t="s">
        <v>612</v>
      </c>
      <c r="DNZ336" s="50" t="s">
        <v>612</v>
      </c>
      <c r="DOA336" s="50" t="s">
        <v>612</v>
      </c>
      <c r="DOB336" s="50" t="s">
        <v>612</v>
      </c>
      <c r="DOC336" s="50" t="s">
        <v>612</v>
      </c>
      <c r="DOD336" s="50" t="s">
        <v>612</v>
      </c>
      <c r="DOE336" s="50" t="s">
        <v>612</v>
      </c>
      <c r="DOF336" s="50" t="s">
        <v>612</v>
      </c>
      <c r="DOG336" s="50" t="s">
        <v>612</v>
      </c>
      <c r="DOH336" s="50" t="s">
        <v>612</v>
      </c>
      <c r="DOI336" s="50" t="s">
        <v>612</v>
      </c>
      <c r="DOJ336" s="50" t="s">
        <v>612</v>
      </c>
      <c r="DOK336" s="50" t="s">
        <v>612</v>
      </c>
      <c r="DOL336" s="50" t="s">
        <v>612</v>
      </c>
      <c r="DOM336" s="50" t="s">
        <v>612</v>
      </c>
      <c r="DON336" s="50" t="s">
        <v>612</v>
      </c>
      <c r="DOO336" s="50" t="s">
        <v>612</v>
      </c>
      <c r="DOP336" s="50" t="s">
        <v>612</v>
      </c>
      <c r="DOQ336" s="50" t="s">
        <v>612</v>
      </c>
      <c r="DOR336" s="50" t="s">
        <v>612</v>
      </c>
      <c r="DOS336" s="50" t="s">
        <v>612</v>
      </c>
      <c r="DOT336" s="50" t="s">
        <v>612</v>
      </c>
      <c r="DOU336" s="50" t="s">
        <v>612</v>
      </c>
      <c r="DOV336" s="50" t="s">
        <v>612</v>
      </c>
      <c r="DOW336" s="50" t="s">
        <v>612</v>
      </c>
      <c r="DOX336" s="50" t="s">
        <v>612</v>
      </c>
      <c r="DOY336" s="50" t="s">
        <v>612</v>
      </c>
      <c r="DOZ336" s="50" t="s">
        <v>612</v>
      </c>
      <c r="DPA336" s="50" t="s">
        <v>612</v>
      </c>
      <c r="DPB336" s="50" t="s">
        <v>612</v>
      </c>
      <c r="DPC336" s="50" t="s">
        <v>612</v>
      </c>
      <c r="DPD336" s="50" t="s">
        <v>612</v>
      </c>
      <c r="DPE336" s="50" t="s">
        <v>612</v>
      </c>
      <c r="DPF336" s="50" t="s">
        <v>612</v>
      </c>
      <c r="DPG336" s="50" t="s">
        <v>612</v>
      </c>
      <c r="DPH336" s="50" t="s">
        <v>612</v>
      </c>
      <c r="DPI336" s="50" t="s">
        <v>612</v>
      </c>
      <c r="DPJ336" s="50" t="s">
        <v>612</v>
      </c>
      <c r="DPK336" s="50" t="s">
        <v>612</v>
      </c>
      <c r="DPL336" s="50" t="s">
        <v>612</v>
      </c>
      <c r="DPM336" s="50" t="s">
        <v>612</v>
      </c>
      <c r="DPN336" s="50" t="s">
        <v>612</v>
      </c>
      <c r="DPO336" s="50" t="s">
        <v>612</v>
      </c>
      <c r="DPP336" s="50" t="s">
        <v>612</v>
      </c>
      <c r="DPQ336" s="50" t="s">
        <v>612</v>
      </c>
      <c r="DPR336" s="50" t="s">
        <v>612</v>
      </c>
      <c r="DPS336" s="50" t="s">
        <v>612</v>
      </c>
      <c r="DPT336" s="50" t="s">
        <v>612</v>
      </c>
      <c r="DPU336" s="50" t="s">
        <v>612</v>
      </c>
      <c r="DPV336" s="50" t="s">
        <v>612</v>
      </c>
      <c r="DPW336" s="50" t="s">
        <v>612</v>
      </c>
      <c r="DPX336" s="50" t="s">
        <v>612</v>
      </c>
      <c r="DPY336" s="50" t="s">
        <v>612</v>
      </c>
      <c r="DPZ336" s="50" t="s">
        <v>612</v>
      </c>
      <c r="DQA336" s="50" t="s">
        <v>612</v>
      </c>
      <c r="DQB336" s="50" t="s">
        <v>612</v>
      </c>
      <c r="DQC336" s="50" t="s">
        <v>612</v>
      </c>
      <c r="DQD336" s="50" t="s">
        <v>612</v>
      </c>
      <c r="DQE336" s="50" t="s">
        <v>612</v>
      </c>
      <c r="DQF336" s="50" t="s">
        <v>612</v>
      </c>
      <c r="DQG336" s="50" t="s">
        <v>612</v>
      </c>
      <c r="DQH336" s="50" t="s">
        <v>612</v>
      </c>
      <c r="DQI336" s="50" t="s">
        <v>612</v>
      </c>
      <c r="DQJ336" s="50" t="s">
        <v>612</v>
      </c>
      <c r="DQK336" s="50" t="s">
        <v>612</v>
      </c>
      <c r="DQL336" s="50" t="s">
        <v>612</v>
      </c>
      <c r="DQM336" s="50" t="s">
        <v>612</v>
      </c>
      <c r="DQN336" s="50" t="s">
        <v>612</v>
      </c>
      <c r="DQO336" s="50" t="s">
        <v>612</v>
      </c>
      <c r="DQP336" s="50" t="s">
        <v>612</v>
      </c>
      <c r="DQQ336" s="50" t="s">
        <v>612</v>
      </c>
      <c r="DQR336" s="50" t="s">
        <v>612</v>
      </c>
      <c r="DQS336" s="50" t="s">
        <v>612</v>
      </c>
      <c r="DQT336" s="50" t="s">
        <v>612</v>
      </c>
      <c r="DQU336" s="50" t="s">
        <v>612</v>
      </c>
      <c r="DQV336" s="50" t="s">
        <v>612</v>
      </c>
      <c r="DQW336" s="50" t="s">
        <v>612</v>
      </c>
      <c r="DQX336" s="50" t="s">
        <v>612</v>
      </c>
      <c r="DQY336" s="50" t="s">
        <v>612</v>
      </c>
      <c r="DQZ336" s="50" t="s">
        <v>612</v>
      </c>
      <c r="DRA336" s="50" t="s">
        <v>612</v>
      </c>
      <c r="DRB336" s="50" t="s">
        <v>612</v>
      </c>
      <c r="DRC336" s="50" t="s">
        <v>612</v>
      </c>
      <c r="DRD336" s="50" t="s">
        <v>612</v>
      </c>
      <c r="DRE336" s="50" t="s">
        <v>612</v>
      </c>
      <c r="DRF336" s="50" t="s">
        <v>612</v>
      </c>
      <c r="DRG336" s="50" t="s">
        <v>612</v>
      </c>
      <c r="DRH336" s="50" t="s">
        <v>612</v>
      </c>
      <c r="DRI336" s="50" t="s">
        <v>612</v>
      </c>
      <c r="DRJ336" s="50" t="s">
        <v>612</v>
      </c>
      <c r="DRK336" s="50" t="s">
        <v>612</v>
      </c>
      <c r="DRL336" s="50" t="s">
        <v>612</v>
      </c>
      <c r="DRM336" s="50" t="s">
        <v>612</v>
      </c>
      <c r="DRN336" s="50" t="s">
        <v>612</v>
      </c>
      <c r="DRO336" s="50" t="s">
        <v>612</v>
      </c>
      <c r="DRP336" s="50" t="s">
        <v>612</v>
      </c>
      <c r="DRQ336" s="50" t="s">
        <v>612</v>
      </c>
      <c r="DRR336" s="50" t="s">
        <v>612</v>
      </c>
      <c r="DRS336" s="50" t="s">
        <v>612</v>
      </c>
      <c r="DRT336" s="50" t="s">
        <v>612</v>
      </c>
      <c r="DRU336" s="50" t="s">
        <v>612</v>
      </c>
      <c r="DRV336" s="50" t="s">
        <v>612</v>
      </c>
      <c r="DRW336" s="50" t="s">
        <v>612</v>
      </c>
      <c r="DRX336" s="50" t="s">
        <v>612</v>
      </c>
      <c r="DRY336" s="50" t="s">
        <v>612</v>
      </c>
      <c r="DRZ336" s="50" t="s">
        <v>612</v>
      </c>
      <c r="DSA336" s="50" t="s">
        <v>612</v>
      </c>
      <c r="DSB336" s="50" t="s">
        <v>612</v>
      </c>
      <c r="DSC336" s="50" t="s">
        <v>612</v>
      </c>
      <c r="DSD336" s="50" t="s">
        <v>612</v>
      </c>
      <c r="DSE336" s="50" t="s">
        <v>612</v>
      </c>
      <c r="DSF336" s="50" t="s">
        <v>612</v>
      </c>
      <c r="DSG336" s="50" t="s">
        <v>612</v>
      </c>
      <c r="DSH336" s="50" t="s">
        <v>612</v>
      </c>
      <c r="DSI336" s="50" t="s">
        <v>612</v>
      </c>
      <c r="DSJ336" s="50" t="s">
        <v>612</v>
      </c>
      <c r="DSK336" s="50" t="s">
        <v>612</v>
      </c>
      <c r="DSL336" s="50" t="s">
        <v>612</v>
      </c>
      <c r="DSM336" s="50" t="s">
        <v>612</v>
      </c>
      <c r="DSN336" s="50" t="s">
        <v>612</v>
      </c>
      <c r="DSO336" s="50" t="s">
        <v>612</v>
      </c>
      <c r="DSP336" s="50" t="s">
        <v>612</v>
      </c>
      <c r="DSQ336" s="50" t="s">
        <v>612</v>
      </c>
      <c r="DSR336" s="50" t="s">
        <v>612</v>
      </c>
      <c r="DSS336" s="50" t="s">
        <v>612</v>
      </c>
      <c r="DST336" s="50" t="s">
        <v>612</v>
      </c>
      <c r="DSU336" s="50" t="s">
        <v>612</v>
      </c>
      <c r="DSV336" s="50" t="s">
        <v>612</v>
      </c>
      <c r="DSW336" s="50" t="s">
        <v>612</v>
      </c>
      <c r="DSX336" s="50" t="s">
        <v>612</v>
      </c>
      <c r="DSY336" s="50" t="s">
        <v>612</v>
      </c>
      <c r="DSZ336" s="50" t="s">
        <v>612</v>
      </c>
      <c r="DTA336" s="50" t="s">
        <v>612</v>
      </c>
      <c r="DTB336" s="50" t="s">
        <v>612</v>
      </c>
      <c r="DTC336" s="50" t="s">
        <v>612</v>
      </c>
      <c r="DTD336" s="50" t="s">
        <v>612</v>
      </c>
      <c r="DTE336" s="50" t="s">
        <v>612</v>
      </c>
      <c r="DTF336" s="50" t="s">
        <v>612</v>
      </c>
      <c r="DTG336" s="50" t="s">
        <v>612</v>
      </c>
      <c r="DTH336" s="50" t="s">
        <v>612</v>
      </c>
      <c r="DTI336" s="50" t="s">
        <v>612</v>
      </c>
      <c r="DTJ336" s="50" t="s">
        <v>612</v>
      </c>
      <c r="DTK336" s="50" t="s">
        <v>612</v>
      </c>
      <c r="DTL336" s="50" t="s">
        <v>612</v>
      </c>
      <c r="DTM336" s="50" t="s">
        <v>612</v>
      </c>
      <c r="DTN336" s="50" t="s">
        <v>612</v>
      </c>
      <c r="DTO336" s="50" t="s">
        <v>612</v>
      </c>
      <c r="DTP336" s="50" t="s">
        <v>612</v>
      </c>
      <c r="DTQ336" s="50" t="s">
        <v>612</v>
      </c>
      <c r="DTR336" s="50" t="s">
        <v>612</v>
      </c>
      <c r="DTS336" s="50" t="s">
        <v>612</v>
      </c>
      <c r="DTT336" s="50" t="s">
        <v>612</v>
      </c>
      <c r="DTU336" s="50" t="s">
        <v>612</v>
      </c>
      <c r="DTV336" s="50" t="s">
        <v>612</v>
      </c>
      <c r="DTW336" s="50" t="s">
        <v>612</v>
      </c>
      <c r="DTX336" s="50" t="s">
        <v>612</v>
      </c>
      <c r="DTY336" s="50" t="s">
        <v>612</v>
      </c>
      <c r="DTZ336" s="50" t="s">
        <v>612</v>
      </c>
      <c r="DUA336" s="50" t="s">
        <v>612</v>
      </c>
      <c r="DUB336" s="50" t="s">
        <v>612</v>
      </c>
      <c r="DUC336" s="50" t="s">
        <v>612</v>
      </c>
      <c r="DUD336" s="50" t="s">
        <v>612</v>
      </c>
      <c r="DUE336" s="50" t="s">
        <v>612</v>
      </c>
      <c r="DUF336" s="50" t="s">
        <v>612</v>
      </c>
      <c r="DUG336" s="50" t="s">
        <v>612</v>
      </c>
      <c r="DUH336" s="50" t="s">
        <v>612</v>
      </c>
      <c r="DUI336" s="50" t="s">
        <v>612</v>
      </c>
      <c r="DUJ336" s="50" t="s">
        <v>612</v>
      </c>
      <c r="DUK336" s="50" t="s">
        <v>612</v>
      </c>
      <c r="DUL336" s="50" t="s">
        <v>612</v>
      </c>
      <c r="DUM336" s="50" t="s">
        <v>612</v>
      </c>
      <c r="DUN336" s="50" t="s">
        <v>612</v>
      </c>
      <c r="DUO336" s="50" t="s">
        <v>612</v>
      </c>
      <c r="DUP336" s="50" t="s">
        <v>612</v>
      </c>
      <c r="DUQ336" s="50" t="s">
        <v>612</v>
      </c>
      <c r="DUR336" s="50" t="s">
        <v>612</v>
      </c>
      <c r="DUS336" s="50" t="s">
        <v>612</v>
      </c>
      <c r="DUT336" s="50" t="s">
        <v>612</v>
      </c>
      <c r="DUU336" s="50" t="s">
        <v>612</v>
      </c>
      <c r="DUV336" s="50" t="s">
        <v>612</v>
      </c>
      <c r="DUW336" s="50" t="s">
        <v>612</v>
      </c>
      <c r="DUX336" s="50" t="s">
        <v>612</v>
      </c>
      <c r="DUY336" s="50" t="s">
        <v>612</v>
      </c>
      <c r="DUZ336" s="50" t="s">
        <v>612</v>
      </c>
      <c r="DVA336" s="50" t="s">
        <v>612</v>
      </c>
      <c r="DVB336" s="50" t="s">
        <v>612</v>
      </c>
      <c r="DVC336" s="50" t="s">
        <v>612</v>
      </c>
      <c r="DVD336" s="50" t="s">
        <v>612</v>
      </c>
      <c r="DVE336" s="50" t="s">
        <v>612</v>
      </c>
      <c r="DVF336" s="50" t="s">
        <v>612</v>
      </c>
      <c r="DVG336" s="50" t="s">
        <v>612</v>
      </c>
      <c r="DVH336" s="50" t="s">
        <v>612</v>
      </c>
      <c r="DVI336" s="50" t="s">
        <v>612</v>
      </c>
      <c r="DVJ336" s="50" t="s">
        <v>612</v>
      </c>
      <c r="DVK336" s="50" t="s">
        <v>612</v>
      </c>
      <c r="DVL336" s="50" t="s">
        <v>612</v>
      </c>
      <c r="DVM336" s="50" t="s">
        <v>612</v>
      </c>
      <c r="DVN336" s="50" t="s">
        <v>612</v>
      </c>
      <c r="DVO336" s="50" t="s">
        <v>612</v>
      </c>
      <c r="DVP336" s="50" t="s">
        <v>612</v>
      </c>
      <c r="DVQ336" s="50" t="s">
        <v>612</v>
      </c>
      <c r="DVR336" s="50" t="s">
        <v>612</v>
      </c>
      <c r="DVS336" s="50" t="s">
        <v>612</v>
      </c>
      <c r="DVT336" s="50" t="s">
        <v>612</v>
      </c>
      <c r="DVU336" s="50" t="s">
        <v>612</v>
      </c>
      <c r="DVV336" s="50" t="s">
        <v>612</v>
      </c>
      <c r="DVW336" s="50" t="s">
        <v>612</v>
      </c>
      <c r="DVX336" s="50" t="s">
        <v>612</v>
      </c>
      <c r="DVY336" s="50" t="s">
        <v>612</v>
      </c>
      <c r="DVZ336" s="50" t="s">
        <v>612</v>
      </c>
      <c r="DWA336" s="50" t="s">
        <v>612</v>
      </c>
      <c r="DWB336" s="50" t="s">
        <v>612</v>
      </c>
      <c r="DWC336" s="50" t="s">
        <v>612</v>
      </c>
      <c r="DWD336" s="50" t="s">
        <v>612</v>
      </c>
      <c r="DWE336" s="50" t="s">
        <v>612</v>
      </c>
      <c r="DWF336" s="50" t="s">
        <v>612</v>
      </c>
      <c r="DWG336" s="50" t="s">
        <v>612</v>
      </c>
      <c r="DWH336" s="50" t="s">
        <v>612</v>
      </c>
      <c r="DWI336" s="50" t="s">
        <v>612</v>
      </c>
      <c r="DWJ336" s="50" t="s">
        <v>612</v>
      </c>
      <c r="DWK336" s="50" t="s">
        <v>612</v>
      </c>
      <c r="DWL336" s="50" t="s">
        <v>612</v>
      </c>
      <c r="DWM336" s="50" t="s">
        <v>612</v>
      </c>
      <c r="DWN336" s="50" t="s">
        <v>612</v>
      </c>
      <c r="DWO336" s="50" t="s">
        <v>612</v>
      </c>
      <c r="DWP336" s="50" t="s">
        <v>612</v>
      </c>
      <c r="DWQ336" s="50" t="s">
        <v>612</v>
      </c>
      <c r="DWR336" s="50" t="s">
        <v>612</v>
      </c>
      <c r="DWS336" s="50" t="s">
        <v>612</v>
      </c>
      <c r="DWT336" s="50" t="s">
        <v>612</v>
      </c>
      <c r="DWU336" s="50" t="s">
        <v>612</v>
      </c>
      <c r="DWV336" s="50" t="s">
        <v>612</v>
      </c>
      <c r="DWW336" s="50" t="s">
        <v>612</v>
      </c>
      <c r="DWX336" s="50" t="s">
        <v>612</v>
      </c>
      <c r="DWY336" s="50" t="s">
        <v>612</v>
      </c>
      <c r="DWZ336" s="50" t="s">
        <v>612</v>
      </c>
      <c r="DXA336" s="50" t="s">
        <v>612</v>
      </c>
      <c r="DXB336" s="50" t="s">
        <v>612</v>
      </c>
      <c r="DXC336" s="50" t="s">
        <v>612</v>
      </c>
      <c r="DXD336" s="50" t="s">
        <v>612</v>
      </c>
      <c r="DXE336" s="50" t="s">
        <v>612</v>
      </c>
      <c r="DXF336" s="50" t="s">
        <v>612</v>
      </c>
      <c r="DXG336" s="50" t="s">
        <v>612</v>
      </c>
      <c r="DXH336" s="50" t="s">
        <v>612</v>
      </c>
      <c r="DXI336" s="50" t="s">
        <v>612</v>
      </c>
      <c r="DXJ336" s="50" t="s">
        <v>612</v>
      </c>
      <c r="DXK336" s="50" t="s">
        <v>612</v>
      </c>
      <c r="DXL336" s="50" t="s">
        <v>612</v>
      </c>
      <c r="DXM336" s="50" t="s">
        <v>612</v>
      </c>
      <c r="DXN336" s="50" t="s">
        <v>612</v>
      </c>
      <c r="DXO336" s="50" t="s">
        <v>612</v>
      </c>
      <c r="DXP336" s="50" t="s">
        <v>612</v>
      </c>
      <c r="DXQ336" s="50" t="s">
        <v>612</v>
      </c>
      <c r="DXR336" s="50" t="s">
        <v>612</v>
      </c>
      <c r="DXS336" s="50" t="s">
        <v>612</v>
      </c>
      <c r="DXT336" s="50" t="s">
        <v>612</v>
      </c>
      <c r="DXU336" s="50" t="s">
        <v>612</v>
      </c>
      <c r="DXV336" s="50" t="s">
        <v>612</v>
      </c>
      <c r="DXW336" s="50" t="s">
        <v>612</v>
      </c>
      <c r="DXX336" s="50" t="s">
        <v>612</v>
      </c>
      <c r="DXY336" s="50" t="s">
        <v>612</v>
      </c>
      <c r="DXZ336" s="50" t="s">
        <v>612</v>
      </c>
      <c r="DYA336" s="50" t="s">
        <v>612</v>
      </c>
      <c r="DYB336" s="50" t="s">
        <v>612</v>
      </c>
      <c r="DYC336" s="50" t="s">
        <v>612</v>
      </c>
      <c r="DYD336" s="50" t="s">
        <v>612</v>
      </c>
      <c r="DYE336" s="50" t="s">
        <v>612</v>
      </c>
      <c r="DYF336" s="50" t="s">
        <v>612</v>
      </c>
      <c r="DYG336" s="50" t="s">
        <v>612</v>
      </c>
      <c r="DYH336" s="50" t="s">
        <v>612</v>
      </c>
      <c r="DYI336" s="50" t="s">
        <v>612</v>
      </c>
      <c r="DYJ336" s="50" t="s">
        <v>612</v>
      </c>
      <c r="DYK336" s="50" t="s">
        <v>612</v>
      </c>
      <c r="DYL336" s="50" t="s">
        <v>612</v>
      </c>
      <c r="DYM336" s="50" t="s">
        <v>612</v>
      </c>
      <c r="DYN336" s="50" t="s">
        <v>612</v>
      </c>
      <c r="DYO336" s="50" t="s">
        <v>612</v>
      </c>
      <c r="DYP336" s="50" t="s">
        <v>612</v>
      </c>
      <c r="DYQ336" s="50" t="s">
        <v>612</v>
      </c>
      <c r="DYR336" s="50" t="s">
        <v>612</v>
      </c>
      <c r="DYS336" s="50" t="s">
        <v>612</v>
      </c>
      <c r="DYT336" s="50" t="s">
        <v>612</v>
      </c>
      <c r="DYU336" s="50" t="s">
        <v>612</v>
      </c>
      <c r="DYV336" s="50" t="s">
        <v>612</v>
      </c>
      <c r="DYW336" s="50" t="s">
        <v>612</v>
      </c>
      <c r="DYX336" s="50" t="s">
        <v>612</v>
      </c>
      <c r="DYY336" s="50" t="s">
        <v>612</v>
      </c>
      <c r="DYZ336" s="50" t="s">
        <v>612</v>
      </c>
      <c r="DZA336" s="50" t="s">
        <v>612</v>
      </c>
      <c r="DZB336" s="50" t="s">
        <v>612</v>
      </c>
      <c r="DZC336" s="50" t="s">
        <v>612</v>
      </c>
      <c r="DZD336" s="50" t="s">
        <v>612</v>
      </c>
      <c r="DZE336" s="50" t="s">
        <v>612</v>
      </c>
      <c r="DZF336" s="50" t="s">
        <v>612</v>
      </c>
      <c r="DZG336" s="50" t="s">
        <v>612</v>
      </c>
      <c r="DZH336" s="50" t="s">
        <v>612</v>
      </c>
      <c r="DZI336" s="50" t="s">
        <v>612</v>
      </c>
      <c r="DZJ336" s="50" t="s">
        <v>612</v>
      </c>
      <c r="DZK336" s="50" t="s">
        <v>612</v>
      </c>
      <c r="DZL336" s="50" t="s">
        <v>612</v>
      </c>
      <c r="DZM336" s="50" t="s">
        <v>612</v>
      </c>
      <c r="DZN336" s="50" t="s">
        <v>612</v>
      </c>
      <c r="DZO336" s="50" t="s">
        <v>612</v>
      </c>
      <c r="DZP336" s="50" t="s">
        <v>612</v>
      </c>
      <c r="DZQ336" s="50" t="s">
        <v>612</v>
      </c>
      <c r="DZR336" s="50" t="s">
        <v>612</v>
      </c>
      <c r="DZS336" s="50" t="s">
        <v>612</v>
      </c>
      <c r="DZT336" s="50" t="s">
        <v>612</v>
      </c>
      <c r="DZU336" s="50" t="s">
        <v>612</v>
      </c>
      <c r="DZV336" s="50" t="s">
        <v>612</v>
      </c>
      <c r="DZW336" s="50" t="s">
        <v>612</v>
      </c>
      <c r="DZX336" s="50" t="s">
        <v>612</v>
      </c>
      <c r="DZY336" s="50" t="s">
        <v>612</v>
      </c>
      <c r="DZZ336" s="50" t="s">
        <v>612</v>
      </c>
      <c r="EAA336" s="50" t="s">
        <v>612</v>
      </c>
      <c r="EAB336" s="50" t="s">
        <v>612</v>
      </c>
      <c r="EAC336" s="50" t="s">
        <v>612</v>
      </c>
      <c r="EAD336" s="50" t="s">
        <v>612</v>
      </c>
      <c r="EAE336" s="50" t="s">
        <v>612</v>
      </c>
      <c r="EAF336" s="50" t="s">
        <v>612</v>
      </c>
      <c r="EAG336" s="50" t="s">
        <v>612</v>
      </c>
      <c r="EAH336" s="50" t="s">
        <v>612</v>
      </c>
      <c r="EAI336" s="50" t="s">
        <v>612</v>
      </c>
      <c r="EAJ336" s="50" t="s">
        <v>612</v>
      </c>
      <c r="EAK336" s="50" t="s">
        <v>612</v>
      </c>
      <c r="EAL336" s="50" t="s">
        <v>612</v>
      </c>
      <c r="EAM336" s="50" t="s">
        <v>612</v>
      </c>
      <c r="EAN336" s="50" t="s">
        <v>612</v>
      </c>
      <c r="EAO336" s="50" t="s">
        <v>612</v>
      </c>
      <c r="EAP336" s="50" t="s">
        <v>612</v>
      </c>
      <c r="EAQ336" s="50" t="s">
        <v>612</v>
      </c>
      <c r="EAR336" s="50" t="s">
        <v>612</v>
      </c>
      <c r="EAS336" s="50" t="s">
        <v>612</v>
      </c>
      <c r="EAT336" s="50" t="s">
        <v>612</v>
      </c>
      <c r="EAU336" s="50" t="s">
        <v>612</v>
      </c>
      <c r="EAV336" s="50" t="s">
        <v>612</v>
      </c>
      <c r="EAW336" s="50" t="s">
        <v>612</v>
      </c>
      <c r="EAX336" s="50" t="s">
        <v>612</v>
      </c>
      <c r="EAY336" s="50" t="s">
        <v>612</v>
      </c>
      <c r="EAZ336" s="50" t="s">
        <v>612</v>
      </c>
      <c r="EBA336" s="50" t="s">
        <v>612</v>
      </c>
      <c r="EBB336" s="50" t="s">
        <v>612</v>
      </c>
      <c r="EBC336" s="50" t="s">
        <v>612</v>
      </c>
      <c r="EBD336" s="50" t="s">
        <v>612</v>
      </c>
      <c r="EBE336" s="50" t="s">
        <v>612</v>
      </c>
      <c r="EBF336" s="50" t="s">
        <v>612</v>
      </c>
      <c r="EBG336" s="50" t="s">
        <v>612</v>
      </c>
      <c r="EBH336" s="50" t="s">
        <v>612</v>
      </c>
      <c r="EBI336" s="50" t="s">
        <v>612</v>
      </c>
      <c r="EBJ336" s="50" t="s">
        <v>612</v>
      </c>
      <c r="EBK336" s="50" t="s">
        <v>612</v>
      </c>
      <c r="EBL336" s="50" t="s">
        <v>612</v>
      </c>
      <c r="EBM336" s="50" t="s">
        <v>612</v>
      </c>
      <c r="EBN336" s="50" t="s">
        <v>612</v>
      </c>
      <c r="EBO336" s="50" t="s">
        <v>612</v>
      </c>
      <c r="EBP336" s="50" t="s">
        <v>612</v>
      </c>
      <c r="EBQ336" s="50" t="s">
        <v>612</v>
      </c>
      <c r="EBR336" s="50" t="s">
        <v>612</v>
      </c>
      <c r="EBS336" s="50" t="s">
        <v>612</v>
      </c>
      <c r="EBT336" s="50" t="s">
        <v>612</v>
      </c>
      <c r="EBU336" s="50" t="s">
        <v>612</v>
      </c>
      <c r="EBV336" s="50" t="s">
        <v>612</v>
      </c>
      <c r="EBW336" s="50" t="s">
        <v>612</v>
      </c>
      <c r="EBX336" s="50" t="s">
        <v>612</v>
      </c>
      <c r="EBY336" s="50" t="s">
        <v>612</v>
      </c>
      <c r="EBZ336" s="50" t="s">
        <v>612</v>
      </c>
      <c r="ECA336" s="50" t="s">
        <v>612</v>
      </c>
      <c r="ECB336" s="50" t="s">
        <v>612</v>
      </c>
      <c r="ECC336" s="50" t="s">
        <v>612</v>
      </c>
      <c r="ECD336" s="50" t="s">
        <v>612</v>
      </c>
      <c r="ECE336" s="50" t="s">
        <v>612</v>
      </c>
      <c r="ECF336" s="50" t="s">
        <v>612</v>
      </c>
      <c r="ECG336" s="50" t="s">
        <v>612</v>
      </c>
      <c r="ECH336" s="50" t="s">
        <v>612</v>
      </c>
      <c r="ECI336" s="50" t="s">
        <v>612</v>
      </c>
      <c r="ECJ336" s="50" t="s">
        <v>612</v>
      </c>
      <c r="ECK336" s="50" t="s">
        <v>612</v>
      </c>
      <c r="ECL336" s="50" t="s">
        <v>612</v>
      </c>
      <c r="ECM336" s="50" t="s">
        <v>612</v>
      </c>
      <c r="ECN336" s="50" t="s">
        <v>612</v>
      </c>
      <c r="ECO336" s="50" t="s">
        <v>612</v>
      </c>
      <c r="ECP336" s="50" t="s">
        <v>612</v>
      </c>
      <c r="ECQ336" s="50" t="s">
        <v>612</v>
      </c>
      <c r="ECR336" s="50" t="s">
        <v>612</v>
      </c>
      <c r="ECS336" s="50" t="s">
        <v>612</v>
      </c>
      <c r="ECT336" s="50" t="s">
        <v>612</v>
      </c>
      <c r="ECU336" s="50" t="s">
        <v>612</v>
      </c>
      <c r="ECV336" s="50" t="s">
        <v>612</v>
      </c>
      <c r="ECW336" s="50" t="s">
        <v>612</v>
      </c>
      <c r="ECX336" s="50" t="s">
        <v>612</v>
      </c>
      <c r="ECY336" s="50" t="s">
        <v>612</v>
      </c>
      <c r="ECZ336" s="50" t="s">
        <v>612</v>
      </c>
      <c r="EDA336" s="50" t="s">
        <v>612</v>
      </c>
      <c r="EDB336" s="50" t="s">
        <v>612</v>
      </c>
      <c r="EDC336" s="50" t="s">
        <v>612</v>
      </c>
      <c r="EDD336" s="50" t="s">
        <v>612</v>
      </c>
      <c r="EDE336" s="50" t="s">
        <v>612</v>
      </c>
      <c r="EDF336" s="50" t="s">
        <v>612</v>
      </c>
      <c r="EDG336" s="50" t="s">
        <v>612</v>
      </c>
      <c r="EDH336" s="50" t="s">
        <v>612</v>
      </c>
      <c r="EDI336" s="50" t="s">
        <v>612</v>
      </c>
      <c r="EDJ336" s="50" t="s">
        <v>612</v>
      </c>
      <c r="EDK336" s="50" t="s">
        <v>612</v>
      </c>
      <c r="EDL336" s="50" t="s">
        <v>612</v>
      </c>
      <c r="EDM336" s="50" t="s">
        <v>612</v>
      </c>
      <c r="EDN336" s="50" t="s">
        <v>612</v>
      </c>
      <c r="EDO336" s="50" t="s">
        <v>612</v>
      </c>
      <c r="EDP336" s="50" t="s">
        <v>612</v>
      </c>
      <c r="EDQ336" s="50" t="s">
        <v>612</v>
      </c>
      <c r="EDR336" s="50" t="s">
        <v>612</v>
      </c>
      <c r="EDS336" s="50" t="s">
        <v>612</v>
      </c>
      <c r="EDT336" s="50" t="s">
        <v>612</v>
      </c>
      <c r="EDU336" s="50" t="s">
        <v>612</v>
      </c>
      <c r="EDV336" s="50" t="s">
        <v>612</v>
      </c>
      <c r="EDW336" s="50" t="s">
        <v>612</v>
      </c>
      <c r="EDX336" s="50" t="s">
        <v>612</v>
      </c>
      <c r="EDY336" s="50" t="s">
        <v>612</v>
      </c>
      <c r="EDZ336" s="50" t="s">
        <v>612</v>
      </c>
      <c r="EEA336" s="50" t="s">
        <v>612</v>
      </c>
      <c r="EEB336" s="50" t="s">
        <v>612</v>
      </c>
      <c r="EEC336" s="50" t="s">
        <v>612</v>
      </c>
      <c r="EED336" s="50" t="s">
        <v>612</v>
      </c>
      <c r="EEE336" s="50" t="s">
        <v>612</v>
      </c>
      <c r="EEF336" s="50" t="s">
        <v>612</v>
      </c>
      <c r="EEG336" s="50" t="s">
        <v>612</v>
      </c>
      <c r="EEH336" s="50" t="s">
        <v>612</v>
      </c>
      <c r="EEI336" s="50" t="s">
        <v>612</v>
      </c>
      <c r="EEJ336" s="50" t="s">
        <v>612</v>
      </c>
      <c r="EEK336" s="50" t="s">
        <v>612</v>
      </c>
      <c r="EEL336" s="50" t="s">
        <v>612</v>
      </c>
      <c r="EEM336" s="50" t="s">
        <v>612</v>
      </c>
      <c r="EEN336" s="50" t="s">
        <v>612</v>
      </c>
      <c r="EEO336" s="50" t="s">
        <v>612</v>
      </c>
      <c r="EEP336" s="50" t="s">
        <v>612</v>
      </c>
      <c r="EEQ336" s="50" t="s">
        <v>612</v>
      </c>
      <c r="EER336" s="50" t="s">
        <v>612</v>
      </c>
      <c r="EES336" s="50" t="s">
        <v>612</v>
      </c>
      <c r="EET336" s="50" t="s">
        <v>612</v>
      </c>
      <c r="EEU336" s="50" t="s">
        <v>612</v>
      </c>
      <c r="EEV336" s="50" t="s">
        <v>612</v>
      </c>
      <c r="EEW336" s="50" t="s">
        <v>612</v>
      </c>
      <c r="EEX336" s="50" t="s">
        <v>612</v>
      </c>
      <c r="EEY336" s="50" t="s">
        <v>612</v>
      </c>
      <c r="EEZ336" s="50" t="s">
        <v>612</v>
      </c>
      <c r="EFA336" s="50" t="s">
        <v>612</v>
      </c>
      <c r="EFB336" s="50" t="s">
        <v>612</v>
      </c>
      <c r="EFC336" s="50" t="s">
        <v>612</v>
      </c>
      <c r="EFD336" s="50" t="s">
        <v>612</v>
      </c>
      <c r="EFE336" s="50" t="s">
        <v>612</v>
      </c>
      <c r="EFF336" s="50" t="s">
        <v>612</v>
      </c>
      <c r="EFG336" s="50" t="s">
        <v>612</v>
      </c>
      <c r="EFH336" s="50" t="s">
        <v>612</v>
      </c>
      <c r="EFI336" s="50" t="s">
        <v>612</v>
      </c>
      <c r="EFJ336" s="50" t="s">
        <v>612</v>
      </c>
      <c r="EFK336" s="50" t="s">
        <v>612</v>
      </c>
      <c r="EFL336" s="50" t="s">
        <v>612</v>
      </c>
      <c r="EFM336" s="50" t="s">
        <v>612</v>
      </c>
      <c r="EFN336" s="50" t="s">
        <v>612</v>
      </c>
      <c r="EFO336" s="50" t="s">
        <v>612</v>
      </c>
      <c r="EFP336" s="50" t="s">
        <v>612</v>
      </c>
      <c r="EFQ336" s="50" t="s">
        <v>612</v>
      </c>
      <c r="EFR336" s="50" t="s">
        <v>612</v>
      </c>
      <c r="EFS336" s="50" t="s">
        <v>612</v>
      </c>
      <c r="EFT336" s="50" t="s">
        <v>612</v>
      </c>
      <c r="EFU336" s="50" t="s">
        <v>612</v>
      </c>
      <c r="EFV336" s="50" t="s">
        <v>612</v>
      </c>
      <c r="EFW336" s="50" t="s">
        <v>612</v>
      </c>
      <c r="EFX336" s="50" t="s">
        <v>612</v>
      </c>
      <c r="EFY336" s="50" t="s">
        <v>612</v>
      </c>
      <c r="EFZ336" s="50" t="s">
        <v>612</v>
      </c>
      <c r="EGA336" s="50" t="s">
        <v>612</v>
      </c>
      <c r="EGB336" s="50" t="s">
        <v>612</v>
      </c>
      <c r="EGC336" s="50" t="s">
        <v>612</v>
      </c>
      <c r="EGD336" s="50" t="s">
        <v>612</v>
      </c>
      <c r="EGE336" s="50" t="s">
        <v>612</v>
      </c>
      <c r="EGF336" s="50" t="s">
        <v>612</v>
      </c>
      <c r="EGG336" s="50" t="s">
        <v>612</v>
      </c>
      <c r="EGH336" s="50" t="s">
        <v>612</v>
      </c>
      <c r="EGI336" s="50" t="s">
        <v>612</v>
      </c>
      <c r="EGJ336" s="50" t="s">
        <v>612</v>
      </c>
      <c r="EGK336" s="50" t="s">
        <v>612</v>
      </c>
      <c r="EGL336" s="50" t="s">
        <v>612</v>
      </c>
      <c r="EGM336" s="50" t="s">
        <v>612</v>
      </c>
      <c r="EGN336" s="50" t="s">
        <v>612</v>
      </c>
      <c r="EGO336" s="50" t="s">
        <v>612</v>
      </c>
      <c r="EGP336" s="50" t="s">
        <v>612</v>
      </c>
      <c r="EGQ336" s="50" t="s">
        <v>612</v>
      </c>
      <c r="EGR336" s="50" t="s">
        <v>612</v>
      </c>
      <c r="EGS336" s="50" t="s">
        <v>612</v>
      </c>
      <c r="EGT336" s="50" t="s">
        <v>612</v>
      </c>
      <c r="EGU336" s="50" t="s">
        <v>612</v>
      </c>
      <c r="EGV336" s="50" t="s">
        <v>612</v>
      </c>
      <c r="EGW336" s="50" t="s">
        <v>612</v>
      </c>
      <c r="EGX336" s="50" t="s">
        <v>612</v>
      </c>
      <c r="EGY336" s="50" t="s">
        <v>612</v>
      </c>
      <c r="EGZ336" s="50" t="s">
        <v>612</v>
      </c>
      <c r="EHA336" s="50" t="s">
        <v>612</v>
      </c>
      <c r="EHB336" s="50" t="s">
        <v>612</v>
      </c>
      <c r="EHC336" s="50" t="s">
        <v>612</v>
      </c>
      <c r="EHD336" s="50" t="s">
        <v>612</v>
      </c>
      <c r="EHE336" s="50" t="s">
        <v>612</v>
      </c>
      <c r="EHF336" s="50" t="s">
        <v>612</v>
      </c>
      <c r="EHG336" s="50" t="s">
        <v>612</v>
      </c>
      <c r="EHH336" s="50" t="s">
        <v>612</v>
      </c>
      <c r="EHI336" s="50" t="s">
        <v>612</v>
      </c>
      <c r="EHJ336" s="50" t="s">
        <v>612</v>
      </c>
      <c r="EHK336" s="50" t="s">
        <v>612</v>
      </c>
      <c r="EHL336" s="50" t="s">
        <v>612</v>
      </c>
      <c r="EHM336" s="50" t="s">
        <v>612</v>
      </c>
      <c r="EHN336" s="50" t="s">
        <v>612</v>
      </c>
      <c r="EHO336" s="50" t="s">
        <v>612</v>
      </c>
      <c r="EHP336" s="50" t="s">
        <v>612</v>
      </c>
      <c r="EHQ336" s="50" t="s">
        <v>612</v>
      </c>
      <c r="EHR336" s="50" t="s">
        <v>612</v>
      </c>
      <c r="EHS336" s="50" t="s">
        <v>612</v>
      </c>
      <c r="EHT336" s="50" t="s">
        <v>612</v>
      </c>
      <c r="EHU336" s="50" t="s">
        <v>612</v>
      </c>
      <c r="EHV336" s="50" t="s">
        <v>612</v>
      </c>
      <c r="EHW336" s="50" t="s">
        <v>612</v>
      </c>
      <c r="EHX336" s="50" t="s">
        <v>612</v>
      </c>
      <c r="EHY336" s="50" t="s">
        <v>612</v>
      </c>
      <c r="EHZ336" s="50" t="s">
        <v>612</v>
      </c>
      <c r="EIA336" s="50" t="s">
        <v>612</v>
      </c>
      <c r="EIB336" s="50" t="s">
        <v>612</v>
      </c>
      <c r="EIC336" s="50" t="s">
        <v>612</v>
      </c>
      <c r="EID336" s="50" t="s">
        <v>612</v>
      </c>
      <c r="EIE336" s="50" t="s">
        <v>612</v>
      </c>
      <c r="EIF336" s="50" t="s">
        <v>612</v>
      </c>
      <c r="EIG336" s="50" t="s">
        <v>612</v>
      </c>
      <c r="EIH336" s="50" t="s">
        <v>612</v>
      </c>
      <c r="EII336" s="50" t="s">
        <v>612</v>
      </c>
      <c r="EIJ336" s="50" t="s">
        <v>612</v>
      </c>
      <c r="EIK336" s="50" t="s">
        <v>612</v>
      </c>
      <c r="EIL336" s="50" t="s">
        <v>612</v>
      </c>
      <c r="EIM336" s="50" t="s">
        <v>612</v>
      </c>
      <c r="EIN336" s="50" t="s">
        <v>612</v>
      </c>
      <c r="EIO336" s="50" t="s">
        <v>612</v>
      </c>
      <c r="EIP336" s="50" t="s">
        <v>612</v>
      </c>
      <c r="EIQ336" s="50" t="s">
        <v>612</v>
      </c>
      <c r="EIR336" s="50" t="s">
        <v>612</v>
      </c>
      <c r="EIS336" s="50" t="s">
        <v>612</v>
      </c>
      <c r="EIT336" s="50" t="s">
        <v>612</v>
      </c>
      <c r="EIU336" s="50" t="s">
        <v>612</v>
      </c>
      <c r="EIV336" s="50" t="s">
        <v>612</v>
      </c>
      <c r="EIW336" s="50" t="s">
        <v>612</v>
      </c>
      <c r="EIX336" s="50" t="s">
        <v>612</v>
      </c>
      <c r="EIY336" s="50" t="s">
        <v>612</v>
      </c>
      <c r="EIZ336" s="50" t="s">
        <v>612</v>
      </c>
      <c r="EJA336" s="50" t="s">
        <v>612</v>
      </c>
      <c r="EJB336" s="50" t="s">
        <v>612</v>
      </c>
      <c r="EJC336" s="50" t="s">
        <v>612</v>
      </c>
      <c r="EJD336" s="50" t="s">
        <v>612</v>
      </c>
      <c r="EJE336" s="50" t="s">
        <v>612</v>
      </c>
      <c r="EJF336" s="50" t="s">
        <v>612</v>
      </c>
      <c r="EJG336" s="50" t="s">
        <v>612</v>
      </c>
      <c r="EJH336" s="50" t="s">
        <v>612</v>
      </c>
      <c r="EJI336" s="50" t="s">
        <v>612</v>
      </c>
      <c r="EJJ336" s="50" t="s">
        <v>612</v>
      </c>
      <c r="EJK336" s="50" t="s">
        <v>612</v>
      </c>
      <c r="EJL336" s="50" t="s">
        <v>612</v>
      </c>
      <c r="EJM336" s="50" t="s">
        <v>612</v>
      </c>
      <c r="EJN336" s="50" t="s">
        <v>612</v>
      </c>
      <c r="EJO336" s="50" t="s">
        <v>612</v>
      </c>
      <c r="EJP336" s="50" t="s">
        <v>612</v>
      </c>
      <c r="EJQ336" s="50" t="s">
        <v>612</v>
      </c>
      <c r="EJR336" s="50" t="s">
        <v>612</v>
      </c>
      <c r="EJS336" s="50" t="s">
        <v>612</v>
      </c>
      <c r="EJT336" s="50" t="s">
        <v>612</v>
      </c>
      <c r="EJU336" s="50" t="s">
        <v>612</v>
      </c>
      <c r="EJV336" s="50" t="s">
        <v>612</v>
      </c>
      <c r="EJW336" s="50" t="s">
        <v>612</v>
      </c>
      <c r="EJX336" s="50" t="s">
        <v>612</v>
      </c>
      <c r="EJY336" s="50" t="s">
        <v>612</v>
      </c>
      <c r="EJZ336" s="50" t="s">
        <v>612</v>
      </c>
      <c r="EKA336" s="50" t="s">
        <v>612</v>
      </c>
      <c r="EKB336" s="50" t="s">
        <v>612</v>
      </c>
      <c r="EKC336" s="50" t="s">
        <v>612</v>
      </c>
      <c r="EKD336" s="50" t="s">
        <v>612</v>
      </c>
      <c r="EKE336" s="50" t="s">
        <v>612</v>
      </c>
      <c r="EKF336" s="50" t="s">
        <v>612</v>
      </c>
      <c r="EKG336" s="50" t="s">
        <v>612</v>
      </c>
      <c r="EKH336" s="50" t="s">
        <v>612</v>
      </c>
      <c r="EKI336" s="50" t="s">
        <v>612</v>
      </c>
      <c r="EKJ336" s="50" t="s">
        <v>612</v>
      </c>
      <c r="EKK336" s="50" t="s">
        <v>612</v>
      </c>
      <c r="EKL336" s="50" t="s">
        <v>612</v>
      </c>
      <c r="EKM336" s="50" t="s">
        <v>612</v>
      </c>
      <c r="EKN336" s="50" t="s">
        <v>612</v>
      </c>
      <c r="EKO336" s="50" t="s">
        <v>612</v>
      </c>
      <c r="EKP336" s="50" t="s">
        <v>612</v>
      </c>
      <c r="EKQ336" s="50" t="s">
        <v>612</v>
      </c>
      <c r="EKR336" s="50" t="s">
        <v>612</v>
      </c>
      <c r="EKS336" s="50" t="s">
        <v>612</v>
      </c>
      <c r="EKT336" s="50" t="s">
        <v>612</v>
      </c>
      <c r="EKU336" s="50" t="s">
        <v>612</v>
      </c>
      <c r="EKV336" s="50" t="s">
        <v>612</v>
      </c>
      <c r="EKW336" s="50" t="s">
        <v>612</v>
      </c>
      <c r="EKX336" s="50" t="s">
        <v>612</v>
      </c>
      <c r="EKY336" s="50" t="s">
        <v>612</v>
      </c>
      <c r="EKZ336" s="50" t="s">
        <v>612</v>
      </c>
      <c r="ELA336" s="50" t="s">
        <v>612</v>
      </c>
      <c r="ELB336" s="50" t="s">
        <v>612</v>
      </c>
      <c r="ELC336" s="50" t="s">
        <v>612</v>
      </c>
      <c r="ELD336" s="50" t="s">
        <v>612</v>
      </c>
      <c r="ELE336" s="50" t="s">
        <v>612</v>
      </c>
      <c r="ELF336" s="50" t="s">
        <v>612</v>
      </c>
      <c r="ELG336" s="50" t="s">
        <v>612</v>
      </c>
      <c r="ELH336" s="50" t="s">
        <v>612</v>
      </c>
      <c r="ELI336" s="50" t="s">
        <v>612</v>
      </c>
      <c r="ELJ336" s="50" t="s">
        <v>612</v>
      </c>
      <c r="ELK336" s="50" t="s">
        <v>612</v>
      </c>
      <c r="ELL336" s="50" t="s">
        <v>612</v>
      </c>
      <c r="ELM336" s="50" t="s">
        <v>612</v>
      </c>
      <c r="ELN336" s="50" t="s">
        <v>612</v>
      </c>
      <c r="ELO336" s="50" t="s">
        <v>612</v>
      </c>
      <c r="ELP336" s="50" t="s">
        <v>612</v>
      </c>
      <c r="ELQ336" s="50" t="s">
        <v>612</v>
      </c>
      <c r="ELR336" s="50" t="s">
        <v>612</v>
      </c>
      <c r="ELS336" s="50" t="s">
        <v>612</v>
      </c>
      <c r="ELT336" s="50" t="s">
        <v>612</v>
      </c>
      <c r="ELU336" s="50" t="s">
        <v>612</v>
      </c>
      <c r="ELV336" s="50" t="s">
        <v>612</v>
      </c>
      <c r="ELW336" s="50" t="s">
        <v>612</v>
      </c>
      <c r="ELX336" s="50" t="s">
        <v>612</v>
      </c>
      <c r="ELY336" s="50" t="s">
        <v>612</v>
      </c>
      <c r="ELZ336" s="50" t="s">
        <v>612</v>
      </c>
      <c r="EMA336" s="50" t="s">
        <v>612</v>
      </c>
      <c r="EMB336" s="50" t="s">
        <v>612</v>
      </c>
      <c r="EMC336" s="50" t="s">
        <v>612</v>
      </c>
      <c r="EMD336" s="50" t="s">
        <v>612</v>
      </c>
      <c r="EME336" s="50" t="s">
        <v>612</v>
      </c>
      <c r="EMF336" s="50" t="s">
        <v>612</v>
      </c>
      <c r="EMG336" s="50" t="s">
        <v>612</v>
      </c>
      <c r="EMH336" s="50" t="s">
        <v>612</v>
      </c>
      <c r="EMI336" s="50" t="s">
        <v>612</v>
      </c>
      <c r="EMJ336" s="50" t="s">
        <v>612</v>
      </c>
      <c r="EMK336" s="50" t="s">
        <v>612</v>
      </c>
      <c r="EML336" s="50" t="s">
        <v>612</v>
      </c>
      <c r="EMM336" s="50" t="s">
        <v>612</v>
      </c>
      <c r="EMN336" s="50" t="s">
        <v>612</v>
      </c>
      <c r="EMO336" s="50" t="s">
        <v>612</v>
      </c>
      <c r="EMP336" s="50" t="s">
        <v>612</v>
      </c>
      <c r="EMQ336" s="50" t="s">
        <v>612</v>
      </c>
      <c r="EMR336" s="50" t="s">
        <v>612</v>
      </c>
      <c r="EMS336" s="50" t="s">
        <v>612</v>
      </c>
      <c r="EMT336" s="50" t="s">
        <v>612</v>
      </c>
      <c r="EMU336" s="50" t="s">
        <v>612</v>
      </c>
      <c r="EMV336" s="50" t="s">
        <v>612</v>
      </c>
      <c r="EMW336" s="50" t="s">
        <v>612</v>
      </c>
      <c r="EMX336" s="50" t="s">
        <v>612</v>
      </c>
      <c r="EMY336" s="50" t="s">
        <v>612</v>
      </c>
      <c r="EMZ336" s="50" t="s">
        <v>612</v>
      </c>
      <c r="ENA336" s="50" t="s">
        <v>612</v>
      </c>
      <c r="ENB336" s="50" t="s">
        <v>612</v>
      </c>
      <c r="ENC336" s="50" t="s">
        <v>612</v>
      </c>
      <c r="END336" s="50" t="s">
        <v>612</v>
      </c>
      <c r="ENE336" s="50" t="s">
        <v>612</v>
      </c>
      <c r="ENF336" s="50" t="s">
        <v>612</v>
      </c>
      <c r="ENG336" s="50" t="s">
        <v>612</v>
      </c>
      <c r="ENH336" s="50" t="s">
        <v>612</v>
      </c>
      <c r="ENI336" s="50" t="s">
        <v>612</v>
      </c>
      <c r="ENJ336" s="50" t="s">
        <v>612</v>
      </c>
      <c r="ENK336" s="50" t="s">
        <v>612</v>
      </c>
      <c r="ENL336" s="50" t="s">
        <v>612</v>
      </c>
      <c r="ENM336" s="50" t="s">
        <v>612</v>
      </c>
      <c r="ENN336" s="50" t="s">
        <v>612</v>
      </c>
      <c r="ENO336" s="50" t="s">
        <v>612</v>
      </c>
      <c r="ENP336" s="50" t="s">
        <v>612</v>
      </c>
      <c r="ENQ336" s="50" t="s">
        <v>612</v>
      </c>
      <c r="ENR336" s="50" t="s">
        <v>612</v>
      </c>
      <c r="ENS336" s="50" t="s">
        <v>612</v>
      </c>
      <c r="ENT336" s="50" t="s">
        <v>612</v>
      </c>
      <c r="ENU336" s="50" t="s">
        <v>612</v>
      </c>
      <c r="ENV336" s="50" t="s">
        <v>612</v>
      </c>
      <c r="ENW336" s="50" t="s">
        <v>612</v>
      </c>
      <c r="ENX336" s="50" t="s">
        <v>612</v>
      </c>
      <c r="ENY336" s="50" t="s">
        <v>612</v>
      </c>
      <c r="ENZ336" s="50" t="s">
        <v>612</v>
      </c>
      <c r="EOA336" s="50" t="s">
        <v>612</v>
      </c>
      <c r="EOB336" s="50" t="s">
        <v>612</v>
      </c>
      <c r="EOC336" s="50" t="s">
        <v>612</v>
      </c>
      <c r="EOD336" s="50" t="s">
        <v>612</v>
      </c>
      <c r="EOE336" s="50" t="s">
        <v>612</v>
      </c>
      <c r="EOF336" s="50" t="s">
        <v>612</v>
      </c>
      <c r="EOG336" s="50" t="s">
        <v>612</v>
      </c>
      <c r="EOH336" s="50" t="s">
        <v>612</v>
      </c>
      <c r="EOI336" s="50" t="s">
        <v>612</v>
      </c>
      <c r="EOJ336" s="50" t="s">
        <v>612</v>
      </c>
      <c r="EOK336" s="50" t="s">
        <v>612</v>
      </c>
      <c r="EOL336" s="50" t="s">
        <v>612</v>
      </c>
      <c r="EOM336" s="50" t="s">
        <v>612</v>
      </c>
      <c r="EON336" s="50" t="s">
        <v>612</v>
      </c>
      <c r="EOO336" s="50" t="s">
        <v>612</v>
      </c>
      <c r="EOP336" s="50" t="s">
        <v>612</v>
      </c>
      <c r="EOQ336" s="50" t="s">
        <v>612</v>
      </c>
      <c r="EOR336" s="50" t="s">
        <v>612</v>
      </c>
      <c r="EOS336" s="50" t="s">
        <v>612</v>
      </c>
      <c r="EOT336" s="50" t="s">
        <v>612</v>
      </c>
      <c r="EOU336" s="50" t="s">
        <v>612</v>
      </c>
      <c r="EOV336" s="50" t="s">
        <v>612</v>
      </c>
      <c r="EOW336" s="50" t="s">
        <v>612</v>
      </c>
      <c r="EOX336" s="50" t="s">
        <v>612</v>
      </c>
      <c r="EOY336" s="50" t="s">
        <v>612</v>
      </c>
      <c r="EOZ336" s="50" t="s">
        <v>612</v>
      </c>
      <c r="EPA336" s="50" t="s">
        <v>612</v>
      </c>
      <c r="EPB336" s="50" t="s">
        <v>612</v>
      </c>
      <c r="EPC336" s="50" t="s">
        <v>612</v>
      </c>
      <c r="EPD336" s="50" t="s">
        <v>612</v>
      </c>
      <c r="EPE336" s="50" t="s">
        <v>612</v>
      </c>
      <c r="EPF336" s="50" t="s">
        <v>612</v>
      </c>
      <c r="EPG336" s="50" t="s">
        <v>612</v>
      </c>
      <c r="EPH336" s="50" t="s">
        <v>612</v>
      </c>
      <c r="EPI336" s="50" t="s">
        <v>612</v>
      </c>
      <c r="EPJ336" s="50" t="s">
        <v>612</v>
      </c>
      <c r="EPK336" s="50" t="s">
        <v>612</v>
      </c>
      <c r="EPL336" s="50" t="s">
        <v>612</v>
      </c>
      <c r="EPM336" s="50" t="s">
        <v>612</v>
      </c>
      <c r="EPN336" s="50" t="s">
        <v>612</v>
      </c>
      <c r="EPO336" s="50" t="s">
        <v>612</v>
      </c>
      <c r="EPP336" s="50" t="s">
        <v>612</v>
      </c>
      <c r="EPQ336" s="50" t="s">
        <v>612</v>
      </c>
      <c r="EPR336" s="50" t="s">
        <v>612</v>
      </c>
      <c r="EPS336" s="50" t="s">
        <v>612</v>
      </c>
      <c r="EPT336" s="50" t="s">
        <v>612</v>
      </c>
      <c r="EPU336" s="50" t="s">
        <v>612</v>
      </c>
      <c r="EPV336" s="50" t="s">
        <v>612</v>
      </c>
      <c r="EPW336" s="50" t="s">
        <v>612</v>
      </c>
      <c r="EPX336" s="50" t="s">
        <v>612</v>
      </c>
      <c r="EPY336" s="50" t="s">
        <v>612</v>
      </c>
      <c r="EPZ336" s="50" t="s">
        <v>612</v>
      </c>
      <c r="EQA336" s="50" t="s">
        <v>612</v>
      </c>
      <c r="EQB336" s="50" t="s">
        <v>612</v>
      </c>
      <c r="EQC336" s="50" t="s">
        <v>612</v>
      </c>
      <c r="EQD336" s="50" t="s">
        <v>612</v>
      </c>
      <c r="EQE336" s="50" t="s">
        <v>612</v>
      </c>
      <c r="EQF336" s="50" t="s">
        <v>612</v>
      </c>
      <c r="EQG336" s="50" t="s">
        <v>612</v>
      </c>
      <c r="EQH336" s="50" t="s">
        <v>612</v>
      </c>
      <c r="EQI336" s="50" t="s">
        <v>612</v>
      </c>
      <c r="EQJ336" s="50" t="s">
        <v>612</v>
      </c>
      <c r="EQK336" s="50" t="s">
        <v>612</v>
      </c>
      <c r="EQL336" s="50" t="s">
        <v>612</v>
      </c>
      <c r="EQM336" s="50" t="s">
        <v>612</v>
      </c>
      <c r="EQN336" s="50" t="s">
        <v>612</v>
      </c>
      <c r="EQO336" s="50" t="s">
        <v>612</v>
      </c>
      <c r="EQP336" s="50" t="s">
        <v>612</v>
      </c>
      <c r="EQQ336" s="50" t="s">
        <v>612</v>
      </c>
      <c r="EQR336" s="50" t="s">
        <v>612</v>
      </c>
      <c r="EQS336" s="50" t="s">
        <v>612</v>
      </c>
      <c r="EQT336" s="50" t="s">
        <v>612</v>
      </c>
      <c r="EQU336" s="50" t="s">
        <v>612</v>
      </c>
      <c r="EQV336" s="50" t="s">
        <v>612</v>
      </c>
      <c r="EQW336" s="50" t="s">
        <v>612</v>
      </c>
      <c r="EQX336" s="50" t="s">
        <v>612</v>
      </c>
      <c r="EQY336" s="50" t="s">
        <v>612</v>
      </c>
      <c r="EQZ336" s="50" t="s">
        <v>612</v>
      </c>
      <c r="ERA336" s="50" t="s">
        <v>612</v>
      </c>
      <c r="ERB336" s="50" t="s">
        <v>612</v>
      </c>
      <c r="ERC336" s="50" t="s">
        <v>612</v>
      </c>
      <c r="ERD336" s="50" t="s">
        <v>612</v>
      </c>
      <c r="ERE336" s="50" t="s">
        <v>612</v>
      </c>
      <c r="ERF336" s="50" t="s">
        <v>612</v>
      </c>
      <c r="ERG336" s="50" t="s">
        <v>612</v>
      </c>
      <c r="ERH336" s="50" t="s">
        <v>612</v>
      </c>
      <c r="ERI336" s="50" t="s">
        <v>612</v>
      </c>
      <c r="ERJ336" s="50" t="s">
        <v>612</v>
      </c>
      <c r="ERK336" s="50" t="s">
        <v>612</v>
      </c>
      <c r="ERL336" s="50" t="s">
        <v>612</v>
      </c>
      <c r="ERM336" s="50" t="s">
        <v>612</v>
      </c>
      <c r="ERN336" s="50" t="s">
        <v>612</v>
      </c>
      <c r="ERO336" s="50" t="s">
        <v>612</v>
      </c>
      <c r="ERP336" s="50" t="s">
        <v>612</v>
      </c>
      <c r="ERQ336" s="50" t="s">
        <v>612</v>
      </c>
      <c r="ERR336" s="50" t="s">
        <v>612</v>
      </c>
      <c r="ERS336" s="50" t="s">
        <v>612</v>
      </c>
      <c r="ERT336" s="50" t="s">
        <v>612</v>
      </c>
      <c r="ERU336" s="50" t="s">
        <v>612</v>
      </c>
      <c r="ERV336" s="50" t="s">
        <v>612</v>
      </c>
      <c r="ERW336" s="50" t="s">
        <v>612</v>
      </c>
      <c r="ERX336" s="50" t="s">
        <v>612</v>
      </c>
      <c r="ERY336" s="50" t="s">
        <v>612</v>
      </c>
      <c r="ERZ336" s="50" t="s">
        <v>612</v>
      </c>
      <c r="ESA336" s="50" t="s">
        <v>612</v>
      </c>
      <c r="ESB336" s="50" t="s">
        <v>612</v>
      </c>
      <c r="ESC336" s="50" t="s">
        <v>612</v>
      </c>
      <c r="ESD336" s="50" t="s">
        <v>612</v>
      </c>
      <c r="ESE336" s="50" t="s">
        <v>612</v>
      </c>
      <c r="ESF336" s="50" t="s">
        <v>612</v>
      </c>
      <c r="ESG336" s="50" t="s">
        <v>612</v>
      </c>
      <c r="ESH336" s="50" t="s">
        <v>612</v>
      </c>
      <c r="ESI336" s="50" t="s">
        <v>612</v>
      </c>
      <c r="ESJ336" s="50" t="s">
        <v>612</v>
      </c>
      <c r="ESK336" s="50" t="s">
        <v>612</v>
      </c>
      <c r="ESL336" s="50" t="s">
        <v>612</v>
      </c>
      <c r="ESM336" s="50" t="s">
        <v>612</v>
      </c>
      <c r="ESN336" s="50" t="s">
        <v>612</v>
      </c>
      <c r="ESO336" s="50" t="s">
        <v>612</v>
      </c>
      <c r="ESP336" s="50" t="s">
        <v>612</v>
      </c>
      <c r="ESQ336" s="50" t="s">
        <v>612</v>
      </c>
      <c r="ESR336" s="50" t="s">
        <v>612</v>
      </c>
      <c r="ESS336" s="50" t="s">
        <v>612</v>
      </c>
      <c r="EST336" s="50" t="s">
        <v>612</v>
      </c>
      <c r="ESU336" s="50" t="s">
        <v>612</v>
      </c>
      <c r="ESV336" s="50" t="s">
        <v>612</v>
      </c>
      <c r="ESW336" s="50" t="s">
        <v>612</v>
      </c>
      <c r="ESX336" s="50" t="s">
        <v>612</v>
      </c>
      <c r="ESY336" s="50" t="s">
        <v>612</v>
      </c>
      <c r="ESZ336" s="50" t="s">
        <v>612</v>
      </c>
      <c r="ETA336" s="50" t="s">
        <v>612</v>
      </c>
      <c r="ETB336" s="50" t="s">
        <v>612</v>
      </c>
      <c r="ETC336" s="50" t="s">
        <v>612</v>
      </c>
      <c r="ETD336" s="50" t="s">
        <v>612</v>
      </c>
      <c r="ETE336" s="50" t="s">
        <v>612</v>
      </c>
      <c r="ETF336" s="50" t="s">
        <v>612</v>
      </c>
      <c r="ETG336" s="50" t="s">
        <v>612</v>
      </c>
      <c r="ETH336" s="50" t="s">
        <v>612</v>
      </c>
      <c r="ETI336" s="50" t="s">
        <v>612</v>
      </c>
      <c r="ETJ336" s="50" t="s">
        <v>612</v>
      </c>
      <c r="ETK336" s="50" t="s">
        <v>612</v>
      </c>
      <c r="ETL336" s="50" t="s">
        <v>612</v>
      </c>
      <c r="ETM336" s="50" t="s">
        <v>612</v>
      </c>
      <c r="ETN336" s="50" t="s">
        <v>612</v>
      </c>
      <c r="ETO336" s="50" t="s">
        <v>612</v>
      </c>
      <c r="ETP336" s="50" t="s">
        <v>612</v>
      </c>
      <c r="ETQ336" s="50" t="s">
        <v>612</v>
      </c>
      <c r="ETR336" s="50" t="s">
        <v>612</v>
      </c>
      <c r="ETS336" s="50" t="s">
        <v>612</v>
      </c>
      <c r="ETT336" s="50" t="s">
        <v>612</v>
      </c>
      <c r="ETU336" s="50" t="s">
        <v>612</v>
      </c>
      <c r="ETV336" s="50" t="s">
        <v>612</v>
      </c>
      <c r="ETW336" s="50" t="s">
        <v>612</v>
      </c>
      <c r="ETX336" s="50" t="s">
        <v>612</v>
      </c>
      <c r="ETY336" s="50" t="s">
        <v>612</v>
      </c>
      <c r="ETZ336" s="50" t="s">
        <v>612</v>
      </c>
      <c r="EUA336" s="50" t="s">
        <v>612</v>
      </c>
      <c r="EUB336" s="50" t="s">
        <v>612</v>
      </c>
      <c r="EUC336" s="50" t="s">
        <v>612</v>
      </c>
      <c r="EUD336" s="50" t="s">
        <v>612</v>
      </c>
      <c r="EUE336" s="50" t="s">
        <v>612</v>
      </c>
      <c r="EUF336" s="50" t="s">
        <v>612</v>
      </c>
      <c r="EUG336" s="50" t="s">
        <v>612</v>
      </c>
      <c r="EUH336" s="50" t="s">
        <v>612</v>
      </c>
      <c r="EUI336" s="50" t="s">
        <v>612</v>
      </c>
      <c r="EUJ336" s="50" t="s">
        <v>612</v>
      </c>
      <c r="EUK336" s="50" t="s">
        <v>612</v>
      </c>
      <c r="EUL336" s="50" t="s">
        <v>612</v>
      </c>
      <c r="EUM336" s="50" t="s">
        <v>612</v>
      </c>
      <c r="EUN336" s="50" t="s">
        <v>612</v>
      </c>
      <c r="EUO336" s="50" t="s">
        <v>612</v>
      </c>
      <c r="EUP336" s="50" t="s">
        <v>612</v>
      </c>
      <c r="EUQ336" s="50" t="s">
        <v>612</v>
      </c>
      <c r="EUR336" s="50" t="s">
        <v>612</v>
      </c>
      <c r="EUS336" s="50" t="s">
        <v>612</v>
      </c>
      <c r="EUT336" s="50" t="s">
        <v>612</v>
      </c>
      <c r="EUU336" s="50" t="s">
        <v>612</v>
      </c>
      <c r="EUV336" s="50" t="s">
        <v>612</v>
      </c>
      <c r="EUW336" s="50" t="s">
        <v>612</v>
      </c>
      <c r="EUX336" s="50" t="s">
        <v>612</v>
      </c>
      <c r="EUY336" s="50" t="s">
        <v>612</v>
      </c>
      <c r="EUZ336" s="50" t="s">
        <v>612</v>
      </c>
      <c r="EVA336" s="50" t="s">
        <v>612</v>
      </c>
      <c r="EVB336" s="50" t="s">
        <v>612</v>
      </c>
      <c r="EVC336" s="50" t="s">
        <v>612</v>
      </c>
      <c r="EVD336" s="50" t="s">
        <v>612</v>
      </c>
      <c r="EVE336" s="50" t="s">
        <v>612</v>
      </c>
      <c r="EVF336" s="50" t="s">
        <v>612</v>
      </c>
      <c r="EVG336" s="50" t="s">
        <v>612</v>
      </c>
      <c r="EVH336" s="50" t="s">
        <v>612</v>
      </c>
      <c r="EVI336" s="50" t="s">
        <v>612</v>
      </c>
      <c r="EVJ336" s="50" t="s">
        <v>612</v>
      </c>
      <c r="EVK336" s="50" t="s">
        <v>612</v>
      </c>
      <c r="EVL336" s="50" t="s">
        <v>612</v>
      </c>
      <c r="EVM336" s="50" t="s">
        <v>612</v>
      </c>
      <c r="EVN336" s="50" t="s">
        <v>612</v>
      </c>
      <c r="EVO336" s="50" t="s">
        <v>612</v>
      </c>
      <c r="EVP336" s="50" t="s">
        <v>612</v>
      </c>
      <c r="EVQ336" s="50" t="s">
        <v>612</v>
      </c>
      <c r="EVR336" s="50" t="s">
        <v>612</v>
      </c>
      <c r="EVS336" s="50" t="s">
        <v>612</v>
      </c>
      <c r="EVT336" s="50" t="s">
        <v>612</v>
      </c>
      <c r="EVU336" s="50" t="s">
        <v>612</v>
      </c>
      <c r="EVV336" s="50" t="s">
        <v>612</v>
      </c>
      <c r="EVW336" s="50" t="s">
        <v>612</v>
      </c>
      <c r="EVX336" s="50" t="s">
        <v>612</v>
      </c>
      <c r="EVY336" s="50" t="s">
        <v>612</v>
      </c>
      <c r="EVZ336" s="50" t="s">
        <v>612</v>
      </c>
      <c r="EWA336" s="50" t="s">
        <v>612</v>
      </c>
      <c r="EWB336" s="50" t="s">
        <v>612</v>
      </c>
      <c r="EWC336" s="50" t="s">
        <v>612</v>
      </c>
      <c r="EWD336" s="50" t="s">
        <v>612</v>
      </c>
      <c r="EWE336" s="50" t="s">
        <v>612</v>
      </c>
      <c r="EWF336" s="50" t="s">
        <v>612</v>
      </c>
      <c r="EWG336" s="50" t="s">
        <v>612</v>
      </c>
      <c r="EWH336" s="50" t="s">
        <v>612</v>
      </c>
      <c r="EWI336" s="50" t="s">
        <v>612</v>
      </c>
      <c r="EWJ336" s="50" t="s">
        <v>612</v>
      </c>
      <c r="EWK336" s="50" t="s">
        <v>612</v>
      </c>
      <c r="EWL336" s="50" t="s">
        <v>612</v>
      </c>
      <c r="EWM336" s="50" t="s">
        <v>612</v>
      </c>
      <c r="EWN336" s="50" t="s">
        <v>612</v>
      </c>
      <c r="EWO336" s="50" t="s">
        <v>612</v>
      </c>
      <c r="EWP336" s="50" t="s">
        <v>612</v>
      </c>
      <c r="EWQ336" s="50" t="s">
        <v>612</v>
      </c>
      <c r="EWR336" s="50" t="s">
        <v>612</v>
      </c>
      <c r="EWS336" s="50" t="s">
        <v>612</v>
      </c>
      <c r="EWT336" s="50" t="s">
        <v>612</v>
      </c>
      <c r="EWU336" s="50" t="s">
        <v>612</v>
      </c>
      <c r="EWV336" s="50" t="s">
        <v>612</v>
      </c>
      <c r="EWW336" s="50" t="s">
        <v>612</v>
      </c>
      <c r="EWX336" s="50" t="s">
        <v>612</v>
      </c>
      <c r="EWY336" s="50" t="s">
        <v>612</v>
      </c>
      <c r="EWZ336" s="50" t="s">
        <v>612</v>
      </c>
      <c r="EXA336" s="50" t="s">
        <v>612</v>
      </c>
      <c r="EXB336" s="50" t="s">
        <v>612</v>
      </c>
      <c r="EXC336" s="50" t="s">
        <v>612</v>
      </c>
      <c r="EXD336" s="50" t="s">
        <v>612</v>
      </c>
      <c r="EXE336" s="50" t="s">
        <v>612</v>
      </c>
      <c r="EXF336" s="50" t="s">
        <v>612</v>
      </c>
      <c r="EXG336" s="50" t="s">
        <v>612</v>
      </c>
      <c r="EXH336" s="50" t="s">
        <v>612</v>
      </c>
      <c r="EXI336" s="50" t="s">
        <v>612</v>
      </c>
      <c r="EXJ336" s="50" t="s">
        <v>612</v>
      </c>
      <c r="EXK336" s="50" t="s">
        <v>612</v>
      </c>
      <c r="EXL336" s="50" t="s">
        <v>612</v>
      </c>
      <c r="EXM336" s="50" t="s">
        <v>612</v>
      </c>
      <c r="EXN336" s="50" t="s">
        <v>612</v>
      </c>
      <c r="EXO336" s="50" t="s">
        <v>612</v>
      </c>
      <c r="EXP336" s="50" t="s">
        <v>612</v>
      </c>
      <c r="EXQ336" s="50" t="s">
        <v>612</v>
      </c>
      <c r="EXR336" s="50" t="s">
        <v>612</v>
      </c>
      <c r="EXS336" s="50" t="s">
        <v>612</v>
      </c>
      <c r="EXT336" s="50" t="s">
        <v>612</v>
      </c>
      <c r="EXU336" s="50" t="s">
        <v>612</v>
      </c>
      <c r="EXV336" s="50" t="s">
        <v>612</v>
      </c>
      <c r="EXW336" s="50" t="s">
        <v>612</v>
      </c>
      <c r="EXX336" s="50" t="s">
        <v>612</v>
      </c>
      <c r="EXY336" s="50" t="s">
        <v>612</v>
      </c>
      <c r="EXZ336" s="50" t="s">
        <v>612</v>
      </c>
      <c r="EYA336" s="50" t="s">
        <v>612</v>
      </c>
      <c r="EYB336" s="50" t="s">
        <v>612</v>
      </c>
      <c r="EYC336" s="50" t="s">
        <v>612</v>
      </c>
      <c r="EYD336" s="50" t="s">
        <v>612</v>
      </c>
      <c r="EYE336" s="50" t="s">
        <v>612</v>
      </c>
      <c r="EYF336" s="50" t="s">
        <v>612</v>
      </c>
      <c r="EYG336" s="50" t="s">
        <v>612</v>
      </c>
      <c r="EYH336" s="50" t="s">
        <v>612</v>
      </c>
      <c r="EYI336" s="50" t="s">
        <v>612</v>
      </c>
      <c r="EYJ336" s="50" t="s">
        <v>612</v>
      </c>
      <c r="EYK336" s="50" t="s">
        <v>612</v>
      </c>
      <c r="EYL336" s="50" t="s">
        <v>612</v>
      </c>
      <c r="EYM336" s="50" t="s">
        <v>612</v>
      </c>
      <c r="EYN336" s="50" t="s">
        <v>612</v>
      </c>
      <c r="EYO336" s="50" t="s">
        <v>612</v>
      </c>
      <c r="EYP336" s="50" t="s">
        <v>612</v>
      </c>
      <c r="EYQ336" s="50" t="s">
        <v>612</v>
      </c>
      <c r="EYR336" s="50" t="s">
        <v>612</v>
      </c>
      <c r="EYS336" s="50" t="s">
        <v>612</v>
      </c>
      <c r="EYT336" s="50" t="s">
        <v>612</v>
      </c>
      <c r="EYU336" s="50" t="s">
        <v>612</v>
      </c>
      <c r="EYV336" s="50" t="s">
        <v>612</v>
      </c>
      <c r="EYW336" s="50" t="s">
        <v>612</v>
      </c>
      <c r="EYX336" s="50" t="s">
        <v>612</v>
      </c>
      <c r="EYY336" s="50" t="s">
        <v>612</v>
      </c>
      <c r="EYZ336" s="50" t="s">
        <v>612</v>
      </c>
      <c r="EZA336" s="50" t="s">
        <v>612</v>
      </c>
      <c r="EZB336" s="50" t="s">
        <v>612</v>
      </c>
      <c r="EZC336" s="50" t="s">
        <v>612</v>
      </c>
      <c r="EZD336" s="50" t="s">
        <v>612</v>
      </c>
      <c r="EZE336" s="50" t="s">
        <v>612</v>
      </c>
      <c r="EZF336" s="50" t="s">
        <v>612</v>
      </c>
      <c r="EZG336" s="50" t="s">
        <v>612</v>
      </c>
      <c r="EZH336" s="50" t="s">
        <v>612</v>
      </c>
      <c r="EZI336" s="50" t="s">
        <v>612</v>
      </c>
      <c r="EZJ336" s="50" t="s">
        <v>612</v>
      </c>
      <c r="EZK336" s="50" t="s">
        <v>612</v>
      </c>
      <c r="EZL336" s="50" t="s">
        <v>612</v>
      </c>
      <c r="EZM336" s="50" t="s">
        <v>612</v>
      </c>
      <c r="EZN336" s="50" t="s">
        <v>612</v>
      </c>
      <c r="EZO336" s="50" t="s">
        <v>612</v>
      </c>
      <c r="EZP336" s="50" t="s">
        <v>612</v>
      </c>
      <c r="EZQ336" s="50" t="s">
        <v>612</v>
      </c>
      <c r="EZR336" s="50" t="s">
        <v>612</v>
      </c>
      <c r="EZS336" s="50" t="s">
        <v>612</v>
      </c>
      <c r="EZT336" s="50" t="s">
        <v>612</v>
      </c>
      <c r="EZU336" s="50" t="s">
        <v>612</v>
      </c>
      <c r="EZV336" s="50" t="s">
        <v>612</v>
      </c>
      <c r="EZW336" s="50" t="s">
        <v>612</v>
      </c>
      <c r="EZX336" s="50" t="s">
        <v>612</v>
      </c>
      <c r="EZY336" s="50" t="s">
        <v>612</v>
      </c>
      <c r="EZZ336" s="50" t="s">
        <v>612</v>
      </c>
      <c r="FAA336" s="50" t="s">
        <v>612</v>
      </c>
      <c r="FAB336" s="50" t="s">
        <v>612</v>
      </c>
      <c r="FAC336" s="50" t="s">
        <v>612</v>
      </c>
      <c r="FAD336" s="50" t="s">
        <v>612</v>
      </c>
      <c r="FAE336" s="50" t="s">
        <v>612</v>
      </c>
      <c r="FAF336" s="50" t="s">
        <v>612</v>
      </c>
      <c r="FAG336" s="50" t="s">
        <v>612</v>
      </c>
      <c r="FAH336" s="50" t="s">
        <v>612</v>
      </c>
      <c r="FAI336" s="50" t="s">
        <v>612</v>
      </c>
      <c r="FAJ336" s="50" t="s">
        <v>612</v>
      </c>
      <c r="FAK336" s="50" t="s">
        <v>612</v>
      </c>
      <c r="FAL336" s="50" t="s">
        <v>612</v>
      </c>
      <c r="FAM336" s="50" t="s">
        <v>612</v>
      </c>
      <c r="FAN336" s="50" t="s">
        <v>612</v>
      </c>
      <c r="FAO336" s="50" t="s">
        <v>612</v>
      </c>
      <c r="FAP336" s="50" t="s">
        <v>612</v>
      </c>
      <c r="FAQ336" s="50" t="s">
        <v>612</v>
      </c>
      <c r="FAR336" s="50" t="s">
        <v>612</v>
      </c>
      <c r="FAS336" s="50" t="s">
        <v>612</v>
      </c>
      <c r="FAT336" s="50" t="s">
        <v>612</v>
      </c>
      <c r="FAU336" s="50" t="s">
        <v>612</v>
      </c>
      <c r="FAV336" s="50" t="s">
        <v>612</v>
      </c>
      <c r="FAW336" s="50" t="s">
        <v>612</v>
      </c>
      <c r="FAX336" s="50" t="s">
        <v>612</v>
      </c>
      <c r="FAY336" s="50" t="s">
        <v>612</v>
      </c>
      <c r="FAZ336" s="50" t="s">
        <v>612</v>
      </c>
      <c r="FBA336" s="50" t="s">
        <v>612</v>
      </c>
      <c r="FBB336" s="50" t="s">
        <v>612</v>
      </c>
      <c r="FBC336" s="50" t="s">
        <v>612</v>
      </c>
      <c r="FBD336" s="50" t="s">
        <v>612</v>
      </c>
      <c r="FBE336" s="50" t="s">
        <v>612</v>
      </c>
      <c r="FBF336" s="50" t="s">
        <v>612</v>
      </c>
      <c r="FBG336" s="50" t="s">
        <v>612</v>
      </c>
      <c r="FBH336" s="50" t="s">
        <v>612</v>
      </c>
      <c r="FBI336" s="50" t="s">
        <v>612</v>
      </c>
      <c r="FBJ336" s="50" t="s">
        <v>612</v>
      </c>
      <c r="FBK336" s="50" t="s">
        <v>612</v>
      </c>
      <c r="FBL336" s="50" t="s">
        <v>612</v>
      </c>
      <c r="FBM336" s="50" t="s">
        <v>612</v>
      </c>
      <c r="FBN336" s="50" t="s">
        <v>612</v>
      </c>
      <c r="FBO336" s="50" t="s">
        <v>612</v>
      </c>
      <c r="FBP336" s="50" t="s">
        <v>612</v>
      </c>
      <c r="FBQ336" s="50" t="s">
        <v>612</v>
      </c>
      <c r="FBR336" s="50" t="s">
        <v>612</v>
      </c>
      <c r="FBS336" s="50" t="s">
        <v>612</v>
      </c>
      <c r="FBT336" s="50" t="s">
        <v>612</v>
      </c>
      <c r="FBU336" s="50" t="s">
        <v>612</v>
      </c>
      <c r="FBV336" s="50" t="s">
        <v>612</v>
      </c>
      <c r="FBW336" s="50" t="s">
        <v>612</v>
      </c>
      <c r="FBX336" s="50" t="s">
        <v>612</v>
      </c>
      <c r="FBY336" s="50" t="s">
        <v>612</v>
      </c>
      <c r="FBZ336" s="50" t="s">
        <v>612</v>
      </c>
      <c r="FCA336" s="50" t="s">
        <v>612</v>
      </c>
      <c r="FCB336" s="50" t="s">
        <v>612</v>
      </c>
      <c r="FCC336" s="50" t="s">
        <v>612</v>
      </c>
      <c r="FCD336" s="50" t="s">
        <v>612</v>
      </c>
      <c r="FCE336" s="50" t="s">
        <v>612</v>
      </c>
      <c r="FCF336" s="50" t="s">
        <v>612</v>
      </c>
      <c r="FCG336" s="50" t="s">
        <v>612</v>
      </c>
      <c r="FCH336" s="50" t="s">
        <v>612</v>
      </c>
      <c r="FCI336" s="50" t="s">
        <v>612</v>
      </c>
      <c r="FCJ336" s="50" t="s">
        <v>612</v>
      </c>
      <c r="FCK336" s="50" t="s">
        <v>612</v>
      </c>
      <c r="FCL336" s="50" t="s">
        <v>612</v>
      </c>
      <c r="FCM336" s="50" t="s">
        <v>612</v>
      </c>
      <c r="FCN336" s="50" t="s">
        <v>612</v>
      </c>
      <c r="FCO336" s="50" t="s">
        <v>612</v>
      </c>
      <c r="FCP336" s="50" t="s">
        <v>612</v>
      </c>
      <c r="FCQ336" s="50" t="s">
        <v>612</v>
      </c>
      <c r="FCR336" s="50" t="s">
        <v>612</v>
      </c>
      <c r="FCS336" s="50" t="s">
        <v>612</v>
      </c>
      <c r="FCT336" s="50" t="s">
        <v>612</v>
      </c>
      <c r="FCU336" s="50" t="s">
        <v>612</v>
      </c>
      <c r="FCV336" s="50" t="s">
        <v>612</v>
      </c>
      <c r="FCW336" s="50" t="s">
        <v>612</v>
      </c>
      <c r="FCX336" s="50" t="s">
        <v>612</v>
      </c>
      <c r="FCY336" s="50" t="s">
        <v>612</v>
      </c>
      <c r="FCZ336" s="50" t="s">
        <v>612</v>
      </c>
      <c r="FDA336" s="50" t="s">
        <v>612</v>
      </c>
      <c r="FDB336" s="50" t="s">
        <v>612</v>
      </c>
      <c r="FDC336" s="50" t="s">
        <v>612</v>
      </c>
      <c r="FDD336" s="50" t="s">
        <v>612</v>
      </c>
      <c r="FDE336" s="50" t="s">
        <v>612</v>
      </c>
      <c r="FDF336" s="50" t="s">
        <v>612</v>
      </c>
      <c r="FDG336" s="50" t="s">
        <v>612</v>
      </c>
      <c r="FDH336" s="50" t="s">
        <v>612</v>
      </c>
      <c r="FDI336" s="50" t="s">
        <v>612</v>
      </c>
      <c r="FDJ336" s="50" t="s">
        <v>612</v>
      </c>
      <c r="FDK336" s="50" t="s">
        <v>612</v>
      </c>
      <c r="FDL336" s="50" t="s">
        <v>612</v>
      </c>
      <c r="FDM336" s="50" t="s">
        <v>612</v>
      </c>
      <c r="FDN336" s="50" t="s">
        <v>612</v>
      </c>
      <c r="FDO336" s="50" t="s">
        <v>612</v>
      </c>
      <c r="FDP336" s="50" t="s">
        <v>612</v>
      </c>
      <c r="FDQ336" s="50" t="s">
        <v>612</v>
      </c>
      <c r="FDR336" s="50" t="s">
        <v>612</v>
      </c>
      <c r="FDS336" s="50" t="s">
        <v>612</v>
      </c>
      <c r="FDT336" s="50" t="s">
        <v>612</v>
      </c>
      <c r="FDU336" s="50" t="s">
        <v>612</v>
      </c>
      <c r="FDV336" s="50" t="s">
        <v>612</v>
      </c>
      <c r="FDW336" s="50" t="s">
        <v>612</v>
      </c>
      <c r="FDX336" s="50" t="s">
        <v>612</v>
      </c>
      <c r="FDY336" s="50" t="s">
        <v>612</v>
      </c>
      <c r="FDZ336" s="50" t="s">
        <v>612</v>
      </c>
      <c r="FEA336" s="50" t="s">
        <v>612</v>
      </c>
      <c r="FEB336" s="50" t="s">
        <v>612</v>
      </c>
      <c r="FEC336" s="50" t="s">
        <v>612</v>
      </c>
      <c r="FED336" s="50" t="s">
        <v>612</v>
      </c>
      <c r="FEE336" s="50" t="s">
        <v>612</v>
      </c>
      <c r="FEF336" s="50" t="s">
        <v>612</v>
      </c>
      <c r="FEG336" s="50" t="s">
        <v>612</v>
      </c>
      <c r="FEH336" s="50" t="s">
        <v>612</v>
      </c>
      <c r="FEI336" s="50" t="s">
        <v>612</v>
      </c>
      <c r="FEJ336" s="50" t="s">
        <v>612</v>
      </c>
      <c r="FEK336" s="50" t="s">
        <v>612</v>
      </c>
      <c r="FEL336" s="50" t="s">
        <v>612</v>
      </c>
      <c r="FEM336" s="50" t="s">
        <v>612</v>
      </c>
      <c r="FEN336" s="50" t="s">
        <v>612</v>
      </c>
      <c r="FEO336" s="50" t="s">
        <v>612</v>
      </c>
      <c r="FEP336" s="50" t="s">
        <v>612</v>
      </c>
      <c r="FEQ336" s="50" t="s">
        <v>612</v>
      </c>
      <c r="FER336" s="50" t="s">
        <v>612</v>
      </c>
      <c r="FES336" s="50" t="s">
        <v>612</v>
      </c>
      <c r="FET336" s="50" t="s">
        <v>612</v>
      </c>
      <c r="FEU336" s="50" t="s">
        <v>612</v>
      </c>
      <c r="FEV336" s="50" t="s">
        <v>612</v>
      </c>
      <c r="FEW336" s="50" t="s">
        <v>612</v>
      </c>
      <c r="FEX336" s="50" t="s">
        <v>612</v>
      </c>
      <c r="FEY336" s="50" t="s">
        <v>612</v>
      </c>
      <c r="FEZ336" s="50" t="s">
        <v>612</v>
      </c>
      <c r="FFA336" s="50" t="s">
        <v>612</v>
      </c>
      <c r="FFB336" s="50" t="s">
        <v>612</v>
      </c>
      <c r="FFC336" s="50" t="s">
        <v>612</v>
      </c>
      <c r="FFD336" s="50" t="s">
        <v>612</v>
      </c>
      <c r="FFE336" s="50" t="s">
        <v>612</v>
      </c>
      <c r="FFF336" s="50" t="s">
        <v>612</v>
      </c>
      <c r="FFG336" s="50" t="s">
        <v>612</v>
      </c>
      <c r="FFH336" s="50" t="s">
        <v>612</v>
      </c>
      <c r="FFI336" s="50" t="s">
        <v>612</v>
      </c>
      <c r="FFJ336" s="50" t="s">
        <v>612</v>
      </c>
      <c r="FFK336" s="50" t="s">
        <v>612</v>
      </c>
      <c r="FFL336" s="50" t="s">
        <v>612</v>
      </c>
      <c r="FFM336" s="50" t="s">
        <v>612</v>
      </c>
      <c r="FFN336" s="50" t="s">
        <v>612</v>
      </c>
      <c r="FFO336" s="50" t="s">
        <v>612</v>
      </c>
      <c r="FFP336" s="50" t="s">
        <v>612</v>
      </c>
      <c r="FFQ336" s="50" t="s">
        <v>612</v>
      </c>
      <c r="FFR336" s="50" t="s">
        <v>612</v>
      </c>
      <c r="FFS336" s="50" t="s">
        <v>612</v>
      </c>
      <c r="FFT336" s="50" t="s">
        <v>612</v>
      </c>
      <c r="FFU336" s="50" t="s">
        <v>612</v>
      </c>
      <c r="FFV336" s="50" t="s">
        <v>612</v>
      </c>
      <c r="FFW336" s="50" t="s">
        <v>612</v>
      </c>
      <c r="FFX336" s="50" t="s">
        <v>612</v>
      </c>
      <c r="FFY336" s="50" t="s">
        <v>612</v>
      </c>
      <c r="FFZ336" s="50" t="s">
        <v>612</v>
      </c>
      <c r="FGA336" s="50" t="s">
        <v>612</v>
      </c>
      <c r="FGB336" s="50" t="s">
        <v>612</v>
      </c>
      <c r="FGC336" s="50" t="s">
        <v>612</v>
      </c>
      <c r="FGD336" s="50" t="s">
        <v>612</v>
      </c>
      <c r="FGE336" s="50" t="s">
        <v>612</v>
      </c>
      <c r="FGF336" s="50" t="s">
        <v>612</v>
      </c>
      <c r="FGG336" s="50" t="s">
        <v>612</v>
      </c>
      <c r="FGH336" s="50" t="s">
        <v>612</v>
      </c>
      <c r="FGI336" s="50" t="s">
        <v>612</v>
      </c>
      <c r="FGJ336" s="50" t="s">
        <v>612</v>
      </c>
      <c r="FGK336" s="50" t="s">
        <v>612</v>
      </c>
      <c r="FGL336" s="50" t="s">
        <v>612</v>
      </c>
      <c r="FGM336" s="50" t="s">
        <v>612</v>
      </c>
      <c r="FGN336" s="50" t="s">
        <v>612</v>
      </c>
      <c r="FGO336" s="50" t="s">
        <v>612</v>
      </c>
      <c r="FGP336" s="50" t="s">
        <v>612</v>
      </c>
      <c r="FGQ336" s="50" t="s">
        <v>612</v>
      </c>
      <c r="FGR336" s="50" t="s">
        <v>612</v>
      </c>
      <c r="FGS336" s="50" t="s">
        <v>612</v>
      </c>
      <c r="FGT336" s="50" t="s">
        <v>612</v>
      </c>
      <c r="FGU336" s="50" t="s">
        <v>612</v>
      </c>
      <c r="FGV336" s="50" t="s">
        <v>612</v>
      </c>
      <c r="FGW336" s="50" t="s">
        <v>612</v>
      </c>
      <c r="FGX336" s="50" t="s">
        <v>612</v>
      </c>
      <c r="FGY336" s="50" t="s">
        <v>612</v>
      </c>
      <c r="FGZ336" s="50" t="s">
        <v>612</v>
      </c>
      <c r="FHA336" s="50" t="s">
        <v>612</v>
      </c>
      <c r="FHB336" s="50" t="s">
        <v>612</v>
      </c>
      <c r="FHC336" s="50" t="s">
        <v>612</v>
      </c>
      <c r="FHD336" s="50" t="s">
        <v>612</v>
      </c>
      <c r="FHE336" s="50" t="s">
        <v>612</v>
      </c>
      <c r="FHF336" s="50" t="s">
        <v>612</v>
      </c>
      <c r="FHG336" s="50" t="s">
        <v>612</v>
      </c>
      <c r="FHH336" s="50" t="s">
        <v>612</v>
      </c>
      <c r="FHI336" s="50" t="s">
        <v>612</v>
      </c>
      <c r="FHJ336" s="50" t="s">
        <v>612</v>
      </c>
      <c r="FHK336" s="50" t="s">
        <v>612</v>
      </c>
      <c r="FHL336" s="50" t="s">
        <v>612</v>
      </c>
      <c r="FHM336" s="50" t="s">
        <v>612</v>
      </c>
      <c r="FHN336" s="50" t="s">
        <v>612</v>
      </c>
      <c r="FHO336" s="50" t="s">
        <v>612</v>
      </c>
      <c r="FHP336" s="50" t="s">
        <v>612</v>
      </c>
      <c r="FHQ336" s="50" t="s">
        <v>612</v>
      </c>
      <c r="FHR336" s="50" t="s">
        <v>612</v>
      </c>
      <c r="FHS336" s="50" t="s">
        <v>612</v>
      </c>
      <c r="FHT336" s="50" t="s">
        <v>612</v>
      </c>
      <c r="FHU336" s="50" t="s">
        <v>612</v>
      </c>
      <c r="FHV336" s="50" t="s">
        <v>612</v>
      </c>
      <c r="FHW336" s="50" t="s">
        <v>612</v>
      </c>
      <c r="FHX336" s="50" t="s">
        <v>612</v>
      </c>
      <c r="FHY336" s="50" t="s">
        <v>612</v>
      </c>
      <c r="FHZ336" s="50" t="s">
        <v>612</v>
      </c>
      <c r="FIA336" s="50" t="s">
        <v>612</v>
      </c>
      <c r="FIB336" s="50" t="s">
        <v>612</v>
      </c>
      <c r="FIC336" s="50" t="s">
        <v>612</v>
      </c>
      <c r="FID336" s="50" t="s">
        <v>612</v>
      </c>
      <c r="FIE336" s="50" t="s">
        <v>612</v>
      </c>
      <c r="FIF336" s="50" t="s">
        <v>612</v>
      </c>
      <c r="FIG336" s="50" t="s">
        <v>612</v>
      </c>
      <c r="FIH336" s="50" t="s">
        <v>612</v>
      </c>
      <c r="FII336" s="50" t="s">
        <v>612</v>
      </c>
      <c r="FIJ336" s="50" t="s">
        <v>612</v>
      </c>
      <c r="FIK336" s="50" t="s">
        <v>612</v>
      </c>
      <c r="FIL336" s="50" t="s">
        <v>612</v>
      </c>
      <c r="FIM336" s="50" t="s">
        <v>612</v>
      </c>
      <c r="FIN336" s="50" t="s">
        <v>612</v>
      </c>
      <c r="FIO336" s="50" t="s">
        <v>612</v>
      </c>
      <c r="FIP336" s="50" t="s">
        <v>612</v>
      </c>
      <c r="FIQ336" s="50" t="s">
        <v>612</v>
      </c>
      <c r="FIR336" s="50" t="s">
        <v>612</v>
      </c>
      <c r="FIS336" s="50" t="s">
        <v>612</v>
      </c>
      <c r="FIT336" s="50" t="s">
        <v>612</v>
      </c>
      <c r="FIU336" s="50" t="s">
        <v>612</v>
      </c>
      <c r="FIV336" s="50" t="s">
        <v>612</v>
      </c>
      <c r="FIW336" s="50" t="s">
        <v>612</v>
      </c>
      <c r="FIX336" s="50" t="s">
        <v>612</v>
      </c>
      <c r="FIY336" s="50" t="s">
        <v>612</v>
      </c>
      <c r="FIZ336" s="50" t="s">
        <v>612</v>
      </c>
      <c r="FJA336" s="50" t="s">
        <v>612</v>
      </c>
      <c r="FJB336" s="50" t="s">
        <v>612</v>
      </c>
      <c r="FJC336" s="50" t="s">
        <v>612</v>
      </c>
      <c r="FJD336" s="50" t="s">
        <v>612</v>
      </c>
      <c r="FJE336" s="50" t="s">
        <v>612</v>
      </c>
      <c r="FJF336" s="50" t="s">
        <v>612</v>
      </c>
      <c r="FJG336" s="50" t="s">
        <v>612</v>
      </c>
      <c r="FJH336" s="50" t="s">
        <v>612</v>
      </c>
      <c r="FJI336" s="50" t="s">
        <v>612</v>
      </c>
      <c r="FJJ336" s="50" t="s">
        <v>612</v>
      </c>
      <c r="FJK336" s="50" t="s">
        <v>612</v>
      </c>
      <c r="FJL336" s="50" t="s">
        <v>612</v>
      </c>
      <c r="FJM336" s="50" t="s">
        <v>612</v>
      </c>
      <c r="FJN336" s="50" t="s">
        <v>612</v>
      </c>
      <c r="FJO336" s="50" t="s">
        <v>612</v>
      </c>
      <c r="FJP336" s="50" t="s">
        <v>612</v>
      </c>
      <c r="FJQ336" s="50" t="s">
        <v>612</v>
      </c>
      <c r="FJR336" s="50" t="s">
        <v>612</v>
      </c>
      <c r="FJS336" s="50" t="s">
        <v>612</v>
      </c>
      <c r="FJT336" s="50" t="s">
        <v>612</v>
      </c>
      <c r="FJU336" s="50" t="s">
        <v>612</v>
      </c>
      <c r="FJV336" s="50" t="s">
        <v>612</v>
      </c>
      <c r="FJW336" s="50" t="s">
        <v>612</v>
      </c>
      <c r="FJX336" s="50" t="s">
        <v>612</v>
      </c>
      <c r="FJY336" s="50" t="s">
        <v>612</v>
      </c>
      <c r="FJZ336" s="50" t="s">
        <v>612</v>
      </c>
      <c r="FKA336" s="50" t="s">
        <v>612</v>
      </c>
      <c r="FKB336" s="50" t="s">
        <v>612</v>
      </c>
      <c r="FKC336" s="50" t="s">
        <v>612</v>
      </c>
      <c r="FKD336" s="50" t="s">
        <v>612</v>
      </c>
      <c r="FKE336" s="50" t="s">
        <v>612</v>
      </c>
      <c r="FKF336" s="50" t="s">
        <v>612</v>
      </c>
      <c r="FKG336" s="50" t="s">
        <v>612</v>
      </c>
      <c r="FKH336" s="50" t="s">
        <v>612</v>
      </c>
      <c r="FKI336" s="50" t="s">
        <v>612</v>
      </c>
      <c r="FKJ336" s="50" t="s">
        <v>612</v>
      </c>
      <c r="FKK336" s="50" t="s">
        <v>612</v>
      </c>
      <c r="FKL336" s="50" t="s">
        <v>612</v>
      </c>
      <c r="FKM336" s="50" t="s">
        <v>612</v>
      </c>
      <c r="FKN336" s="50" t="s">
        <v>612</v>
      </c>
      <c r="FKO336" s="50" t="s">
        <v>612</v>
      </c>
      <c r="FKP336" s="50" t="s">
        <v>612</v>
      </c>
      <c r="FKQ336" s="50" t="s">
        <v>612</v>
      </c>
      <c r="FKR336" s="50" t="s">
        <v>612</v>
      </c>
      <c r="FKS336" s="50" t="s">
        <v>612</v>
      </c>
      <c r="FKT336" s="50" t="s">
        <v>612</v>
      </c>
      <c r="FKU336" s="50" t="s">
        <v>612</v>
      </c>
      <c r="FKV336" s="50" t="s">
        <v>612</v>
      </c>
      <c r="FKW336" s="50" t="s">
        <v>612</v>
      </c>
      <c r="FKX336" s="50" t="s">
        <v>612</v>
      </c>
      <c r="FKY336" s="50" t="s">
        <v>612</v>
      </c>
      <c r="FKZ336" s="50" t="s">
        <v>612</v>
      </c>
      <c r="FLA336" s="50" t="s">
        <v>612</v>
      </c>
      <c r="FLB336" s="50" t="s">
        <v>612</v>
      </c>
      <c r="FLC336" s="50" t="s">
        <v>612</v>
      </c>
      <c r="FLD336" s="50" t="s">
        <v>612</v>
      </c>
      <c r="FLE336" s="50" t="s">
        <v>612</v>
      </c>
      <c r="FLF336" s="50" t="s">
        <v>612</v>
      </c>
      <c r="FLG336" s="50" t="s">
        <v>612</v>
      </c>
      <c r="FLH336" s="50" t="s">
        <v>612</v>
      </c>
      <c r="FLI336" s="50" t="s">
        <v>612</v>
      </c>
      <c r="FLJ336" s="50" t="s">
        <v>612</v>
      </c>
      <c r="FLK336" s="50" t="s">
        <v>612</v>
      </c>
      <c r="FLL336" s="50" t="s">
        <v>612</v>
      </c>
      <c r="FLM336" s="50" t="s">
        <v>612</v>
      </c>
      <c r="FLN336" s="50" t="s">
        <v>612</v>
      </c>
      <c r="FLO336" s="50" t="s">
        <v>612</v>
      </c>
      <c r="FLP336" s="50" t="s">
        <v>612</v>
      </c>
      <c r="FLQ336" s="50" t="s">
        <v>612</v>
      </c>
      <c r="FLR336" s="50" t="s">
        <v>612</v>
      </c>
      <c r="FLS336" s="50" t="s">
        <v>612</v>
      </c>
      <c r="FLT336" s="50" t="s">
        <v>612</v>
      </c>
      <c r="FLU336" s="50" t="s">
        <v>612</v>
      </c>
      <c r="FLV336" s="50" t="s">
        <v>612</v>
      </c>
      <c r="FLW336" s="50" t="s">
        <v>612</v>
      </c>
      <c r="FLX336" s="50" t="s">
        <v>612</v>
      </c>
      <c r="FLY336" s="50" t="s">
        <v>612</v>
      </c>
      <c r="FLZ336" s="50" t="s">
        <v>612</v>
      </c>
      <c r="FMA336" s="50" t="s">
        <v>612</v>
      </c>
      <c r="FMB336" s="50" t="s">
        <v>612</v>
      </c>
      <c r="FMC336" s="50" t="s">
        <v>612</v>
      </c>
      <c r="FMD336" s="50" t="s">
        <v>612</v>
      </c>
      <c r="FME336" s="50" t="s">
        <v>612</v>
      </c>
      <c r="FMF336" s="50" t="s">
        <v>612</v>
      </c>
      <c r="FMG336" s="50" t="s">
        <v>612</v>
      </c>
      <c r="FMH336" s="50" t="s">
        <v>612</v>
      </c>
      <c r="FMI336" s="50" t="s">
        <v>612</v>
      </c>
      <c r="FMJ336" s="50" t="s">
        <v>612</v>
      </c>
      <c r="FMK336" s="50" t="s">
        <v>612</v>
      </c>
      <c r="FML336" s="50" t="s">
        <v>612</v>
      </c>
      <c r="FMM336" s="50" t="s">
        <v>612</v>
      </c>
      <c r="FMN336" s="50" t="s">
        <v>612</v>
      </c>
      <c r="FMO336" s="50" t="s">
        <v>612</v>
      </c>
      <c r="FMP336" s="50" t="s">
        <v>612</v>
      </c>
      <c r="FMQ336" s="50" t="s">
        <v>612</v>
      </c>
      <c r="FMR336" s="50" t="s">
        <v>612</v>
      </c>
      <c r="FMS336" s="50" t="s">
        <v>612</v>
      </c>
      <c r="FMT336" s="50" t="s">
        <v>612</v>
      </c>
      <c r="FMU336" s="50" t="s">
        <v>612</v>
      </c>
      <c r="FMV336" s="50" t="s">
        <v>612</v>
      </c>
      <c r="FMW336" s="50" t="s">
        <v>612</v>
      </c>
      <c r="FMX336" s="50" t="s">
        <v>612</v>
      </c>
      <c r="FMY336" s="50" t="s">
        <v>612</v>
      </c>
      <c r="FMZ336" s="50" t="s">
        <v>612</v>
      </c>
      <c r="FNA336" s="50" t="s">
        <v>612</v>
      </c>
      <c r="FNB336" s="50" t="s">
        <v>612</v>
      </c>
      <c r="FNC336" s="50" t="s">
        <v>612</v>
      </c>
      <c r="FND336" s="50" t="s">
        <v>612</v>
      </c>
      <c r="FNE336" s="50" t="s">
        <v>612</v>
      </c>
      <c r="FNF336" s="50" t="s">
        <v>612</v>
      </c>
      <c r="FNG336" s="50" t="s">
        <v>612</v>
      </c>
      <c r="FNH336" s="50" t="s">
        <v>612</v>
      </c>
      <c r="FNI336" s="50" t="s">
        <v>612</v>
      </c>
      <c r="FNJ336" s="50" t="s">
        <v>612</v>
      </c>
      <c r="FNK336" s="50" t="s">
        <v>612</v>
      </c>
      <c r="FNL336" s="50" t="s">
        <v>612</v>
      </c>
      <c r="FNM336" s="50" t="s">
        <v>612</v>
      </c>
      <c r="FNN336" s="50" t="s">
        <v>612</v>
      </c>
      <c r="FNO336" s="50" t="s">
        <v>612</v>
      </c>
      <c r="FNP336" s="50" t="s">
        <v>612</v>
      </c>
      <c r="FNQ336" s="50" t="s">
        <v>612</v>
      </c>
      <c r="FNR336" s="50" t="s">
        <v>612</v>
      </c>
      <c r="FNS336" s="50" t="s">
        <v>612</v>
      </c>
      <c r="FNT336" s="50" t="s">
        <v>612</v>
      </c>
      <c r="FNU336" s="50" t="s">
        <v>612</v>
      </c>
      <c r="FNV336" s="50" t="s">
        <v>612</v>
      </c>
      <c r="FNW336" s="50" t="s">
        <v>612</v>
      </c>
      <c r="FNX336" s="50" t="s">
        <v>612</v>
      </c>
      <c r="FNY336" s="50" t="s">
        <v>612</v>
      </c>
      <c r="FNZ336" s="50" t="s">
        <v>612</v>
      </c>
      <c r="FOA336" s="50" t="s">
        <v>612</v>
      </c>
      <c r="FOB336" s="50" t="s">
        <v>612</v>
      </c>
      <c r="FOC336" s="50" t="s">
        <v>612</v>
      </c>
      <c r="FOD336" s="50" t="s">
        <v>612</v>
      </c>
      <c r="FOE336" s="50" t="s">
        <v>612</v>
      </c>
      <c r="FOF336" s="50" t="s">
        <v>612</v>
      </c>
      <c r="FOG336" s="50" t="s">
        <v>612</v>
      </c>
      <c r="FOH336" s="50" t="s">
        <v>612</v>
      </c>
      <c r="FOI336" s="50" t="s">
        <v>612</v>
      </c>
      <c r="FOJ336" s="50" t="s">
        <v>612</v>
      </c>
      <c r="FOK336" s="50" t="s">
        <v>612</v>
      </c>
      <c r="FOL336" s="50" t="s">
        <v>612</v>
      </c>
      <c r="FOM336" s="50" t="s">
        <v>612</v>
      </c>
      <c r="FON336" s="50" t="s">
        <v>612</v>
      </c>
      <c r="FOO336" s="50" t="s">
        <v>612</v>
      </c>
      <c r="FOP336" s="50" t="s">
        <v>612</v>
      </c>
      <c r="FOQ336" s="50" t="s">
        <v>612</v>
      </c>
      <c r="FOR336" s="50" t="s">
        <v>612</v>
      </c>
      <c r="FOS336" s="50" t="s">
        <v>612</v>
      </c>
      <c r="FOT336" s="50" t="s">
        <v>612</v>
      </c>
      <c r="FOU336" s="50" t="s">
        <v>612</v>
      </c>
      <c r="FOV336" s="50" t="s">
        <v>612</v>
      </c>
      <c r="FOW336" s="50" t="s">
        <v>612</v>
      </c>
      <c r="FOX336" s="50" t="s">
        <v>612</v>
      </c>
      <c r="FOY336" s="50" t="s">
        <v>612</v>
      </c>
      <c r="FOZ336" s="50" t="s">
        <v>612</v>
      </c>
      <c r="FPA336" s="50" t="s">
        <v>612</v>
      </c>
      <c r="FPB336" s="50" t="s">
        <v>612</v>
      </c>
      <c r="FPC336" s="50" t="s">
        <v>612</v>
      </c>
      <c r="FPD336" s="50" t="s">
        <v>612</v>
      </c>
      <c r="FPE336" s="50" t="s">
        <v>612</v>
      </c>
      <c r="FPF336" s="50" t="s">
        <v>612</v>
      </c>
      <c r="FPG336" s="50" t="s">
        <v>612</v>
      </c>
      <c r="FPH336" s="50" t="s">
        <v>612</v>
      </c>
      <c r="FPI336" s="50" t="s">
        <v>612</v>
      </c>
      <c r="FPJ336" s="50" t="s">
        <v>612</v>
      </c>
      <c r="FPK336" s="50" t="s">
        <v>612</v>
      </c>
      <c r="FPL336" s="50" t="s">
        <v>612</v>
      </c>
      <c r="FPM336" s="50" t="s">
        <v>612</v>
      </c>
      <c r="FPN336" s="50" t="s">
        <v>612</v>
      </c>
      <c r="FPO336" s="50" t="s">
        <v>612</v>
      </c>
      <c r="FPP336" s="50" t="s">
        <v>612</v>
      </c>
      <c r="FPQ336" s="50" t="s">
        <v>612</v>
      </c>
      <c r="FPR336" s="50" t="s">
        <v>612</v>
      </c>
      <c r="FPS336" s="50" t="s">
        <v>612</v>
      </c>
      <c r="FPT336" s="50" t="s">
        <v>612</v>
      </c>
      <c r="FPU336" s="50" t="s">
        <v>612</v>
      </c>
      <c r="FPV336" s="50" t="s">
        <v>612</v>
      </c>
      <c r="FPW336" s="50" t="s">
        <v>612</v>
      </c>
      <c r="FPX336" s="50" t="s">
        <v>612</v>
      </c>
      <c r="FPY336" s="50" t="s">
        <v>612</v>
      </c>
      <c r="FPZ336" s="50" t="s">
        <v>612</v>
      </c>
      <c r="FQA336" s="50" t="s">
        <v>612</v>
      </c>
      <c r="FQB336" s="50" t="s">
        <v>612</v>
      </c>
      <c r="FQC336" s="50" t="s">
        <v>612</v>
      </c>
      <c r="FQD336" s="50" t="s">
        <v>612</v>
      </c>
      <c r="FQE336" s="50" t="s">
        <v>612</v>
      </c>
      <c r="FQF336" s="50" t="s">
        <v>612</v>
      </c>
      <c r="FQG336" s="50" t="s">
        <v>612</v>
      </c>
      <c r="FQH336" s="50" t="s">
        <v>612</v>
      </c>
      <c r="FQI336" s="50" t="s">
        <v>612</v>
      </c>
      <c r="FQJ336" s="50" t="s">
        <v>612</v>
      </c>
      <c r="FQK336" s="50" t="s">
        <v>612</v>
      </c>
      <c r="FQL336" s="50" t="s">
        <v>612</v>
      </c>
      <c r="FQM336" s="50" t="s">
        <v>612</v>
      </c>
      <c r="FQN336" s="50" t="s">
        <v>612</v>
      </c>
      <c r="FQO336" s="50" t="s">
        <v>612</v>
      </c>
      <c r="FQP336" s="50" t="s">
        <v>612</v>
      </c>
      <c r="FQQ336" s="50" t="s">
        <v>612</v>
      </c>
      <c r="FQR336" s="50" t="s">
        <v>612</v>
      </c>
      <c r="FQS336" s="50" t="s">
        <v>612</v>
      </c>
      <c r="FQT336" s="50" t="s">
        <v>612</v>
      </c>
      <c r="FQU336" s="50" t="s">
        <v>612</v>
      </c>
      <c r="FQV336" s="50" t="s">
        <v>612</v>
      </c>
      <c r="FQW336" s="50" t="s">
        <v>612</v>
      </c>
      <c r="FQX336" s="50" t="s">
        <v>612</v>
      </c>
      <c r="FQY336" s="50" t="s">
        <v>612</v>
      </c>
      <c r="FQZ336" s="50" t="s">
        <v>612</v>
      </c>
      <c r="FRA336" s="50" t="s">
        <v>612</v>
      </c>
      <c r="FRB336" s="50" t="s">
        <v>612</v>
      </c>
      <c r="FRC336" s="50" t="s">
        <v>612</v>
      </c>
      <c r="FRD336" s="50" t="s">
        <v>612</v>
      </c>
      <c r="FRE336" s="50" t="s">
        <v>612</v>
      </c>
      <c r="FRF336" s="50" t="s">
        <v>612</v>
      </c>
      <c r="FRG336" s="50" t="s">
        <v>612</v>
      </c>
      <c r="FRH336" s="50" t="s">
        <v>612</v>
      </c>
      <c r="FRI336" s="50" t="s">
        <v>612</v>
      </c>
      <c r="FRJ336" s="50" t="s">
        <v>612</v>
      </c>
      <c r="FRK336" s="50" t="s">
        <v>612</v>
      </c>
      <c r="FRL336" s="50" t="s">
        <v>612</v>
      </c>
      <c r="FRM336" s="50" t="s">
        <v>612</v>
      </c>
      <c r="FRN336" s="50" t="s">
        <v>612</v>
      </c>
      <c r="FRO336" s="50" t="s">
        <v>612</v>
      </c>
      <c r="FRP336" s="50" t="s">
        <v>612</v>
      </c>
      <c r="FRQ336" s="50" t="s">
        <v>612</v>
      </c>
      <c r="FRR336" s="50" t="s">
        <v>612</v>
      </c>
      <c r="FRS336" s="50" t="s">
        <v>612</v>
      </c>
      <c r="FRT336" s="50" t="s">
        <v>612</v>
      </c>
      <c r="FRU336" s="50" t="s">
        <v>612</v>
      </c>
      <c r="FRV336" s="50" t="s">
        <v>612</v>
      </c>
      <c r="FRW336" s="50" t="s">
        <v>612</v>
      </c>
      <c r="FRX336" s="50" t="s">
        <v>612</v>
      </c>
      <c r="FRY336" s="50" t="s">
        <v>612</v>
      </c>
      <c r="FRZ336" s="50" t="s">
        <v>612</v>
      </c>
      <c r="FSA336" s="50" t="s">
        <v>612</v>
      </c>
      <c r="FSB336" s="50" t="s">
        <v>612</v>
      </c>
      <c r="FSC336" s="50" t="s">
        <v>612</v>
      </c>
      <c r="FSD336" s="50" t="s">
        <v>612</v>
      </c>
      <c r="FSE336" s="50" t="s">
        <v>612</v>
      </c>
      <c r="FSF336" s="50" t="s">
        <v>612</v>
      </c>
      <c r="FSG336" s="50" t="s">
        <v>612</v>
      </c>
      <c r="FSH336" s="50" t="s">
        <v>612</v>
      </c>
      <c r="FSI336" s="50" t="s">
        <v>612</v>
      </c>
      <c r="FSJ336" s="50" t="s">
        <v>612</v>
      </c>
      <c r="FSK336" s="50" t="s">
        <v>612</v>
      </c>
      <c r="FSL336" s="50" t="s">
        <v>612</v>
      </c>
      <c r="FSM336" s="50" t="s">
        <v>612</v>
      </c>
      <c r="FSN336" s="50" t="s">
        <v>612</v>
      </c>
      <c r="FSO336" s="50" t="s">
        <v>612</v>
      </c>
      <c r="FSP336" s="50" t="s">
        <v>612</v>
      </c>
      <c r="FSQ336" s="50" t="s">
        <v>612</v>
      </c>
      <c r="FSR336" s="50" t="s">
        <v>612</v>
      </c>
      <c r="FSS336" s="50" t="s">
        <v>612</v>
      </c>
      <c r="FST336" s="50" t="s">
        <v>612</v>
      </c>
      <c r="FSU336" s="50" t="s">
        <v>612</v>
      </c>
      <c r="FSV336" s="50" t="s">
        <v>612</v>
      </c>
      <c r="FSW336" s="50" t="s">
        <v>612</v>
      </c>
      <c r="FSX336" s="50" t="s">
        <v>612</v>
      </c>
      <c r="FSY336" s="50" t="s">
        <v>612</v>
      </c>
      <c r="FSZ336" s="50" t="s">
        <v>612</v>
      </c>
      <c r="FTA336" s="50" t="s">
        <v>612</v>
      </c>
      <c r="FTB336" s="50" t="s">
        <v>612</v>
      </c>
      <c r="FTC336" s="50" t="s">
        <v>612</v>
      </c>
      <c r="FTD336" s="50" t="s">
        <v>612</v>
      </c>
      <c r="FTE336" s="50" t="s">
        <v>612</v>
      </c>
      <c r="FTF336" s="50" t="s">
        <v>612</v>
      </c>
      <c r="FTG336" s="50" t="s">
        <v>612</v>
      </c>
      <c r="FTH336" s="50" t="s">
        <v>612</v>
      </c>
      <c r="FTI336" s="50" t="s">
        <v>612</v>
      </c>
      <c r="FTJ336" s="50" t="s">
        <v>612</v>
      </c>
      <c r="FTK336" s="50" t="s">
        <v>612</v>
      </c>
      <c r="FTL336" s="50" t="s">
        <v>612</v>
      </c>
      <c r="FTM336" s="50" t="s">
        <v>612</v>
      </c>
      <c r="FTN336" s="50" t="s">
        <v>612</v>
      </c>
      <c r="FTO336" s="50" t="s">
        <v>612</v>
      </c>
      <c r="FTP336" s="50" t="s">
        <v>612</v>
      </c>
      <c r="FTQ336" s="50" t="s">
        <v>612</v>
      </c>
      <c r="FTR336" s="50" t="s">
        <v>612</v>
      </c>
      <c r="FTS336" s="50" t="s">
        <v>612</v>
      </c>
      <c r="FTT336" s="50" t="s">
        <v>612</v>
      </c>
      <c r="FTU336" s="50" t="s">
        <v>612</v>
      </c>
      <c r="FTV336" s="50" t="s">
        <v>612</v>
      </c>
      <c r="FTW336" s="50" t="s">
        <v>612</v>
      </c>
      <c r="FTX336" s="50" t="s">
        <v>612</v>
      </c>
      <c r="FTY336" s="50" t="s">
        <v>612</v>
      </c>
      <c r="FTZ336" s="50" t="s">
        <v>612</v>
      </c>
      <c r="FUA336" s="50" t="s">
        <v>612</v>
      </c>
      <c r="FUB336" s="50" t="s">
        <v>612</v>
      </c>
      <c r="FUC336" s="50" t="s">
        <v>612</v>
      </c>
      <c r="FUD336" s="50" t="s">
        <v>612</v>
      </c>
      <c r="FUE336" s="50" t="s">
        <v>612</v>
      </c>
      <c r="FUF336" s="50" t="s">
        <v>612</v>
      </c>
      <c r="FUG336" s="50" t="s">
        <v>612</v>
      </c>
      <c r="FUH336" s="50" t="s">
        <v>612</v>
      </c>
      <c r="FUI336" s="50" t="s">
        <v>612</v>
      </c>
      <c r="FUJ336" s="50" t="s">
        <v>612</v>
      </c>
      <c r="FUK336" s="50" t="s">
        <v>612</v>
      </c>
      <c r="FUL336" s="50" t="s">
        <v>612</v>
      </c>
      <c r="FUM336" s="50" t="s">
        <v>612</v>
      </c>
      <c r="FUN336" s="50" t="s">
        <v>612</v>
      </c>
      <c r="FUO336" s="50" t="s">
        <v>612</v>
      </c>
      <c r="FUP336" s="50" t="s">
        <v>612</v>
      </c>
      <c r="FUQ336" s="50" t="s">
        <v>612</v>
      </c>
      <c r="FUR336" s="50" t="s">
        <v>612</v>
      </c>
      <c r="FUS336" s="50" t="s">
        <v>612</v>
      </c>
      <c r="FUT336" s="50" t="s">
        <v>612</v>
      </c>
      <c r="FUU336" s="50" t="s">
        <v>612</v>
      </c>
      <c r="FUV336" s="50" t="s">
        <v>612</v>
      </c>
      <c r="FUW336" s="50" t="s">
        <v>612</v>
      </c>
      <c r="FUX336" s="50" t="s">
        <v>612</v>
      </c>
      <c r="FUY336" s="50" t="s">
        <v>612</v>
      </c>
      <c r="FUZ336" s="50" t="s">
        <v>612</v>
      </c>
      <c r="FVA336" s="50" t="s">
        <v>612</v>
      </c>
      <c r="FVB336" s="50" t="s">
        <v>612</v>
      </c>
      <c r="FVC336" s="50" t="s">
        <v>612</v>
      </c>
      <c r="FVD336" s="50" t="s">
        <v>612</v>
      </c>
      <c r="FVE336" s="50" t="s">
        <v>612</v>
      </c>
      <c r="FVF336" s="50" t="s">
        <v>612</v>
      </c>
      <c r="FVG336" s="50" t="s">
        <v>612</v>
      </c>
      <c r="FVH336" s="50" t="s">
        <v>612</v>
      </c>
      <c r="FVI336" s="50" t="s">
        <v>612</v>
      </c>
      <c r="FVJ336" s="50" t="s">
        <v>612</v>
      </c>
      <c r="FVK336" s="50" t="s">
        <v>612</v>
      </c>
      <c r="FVL336" s="50" t="s">
        <v>612</v>
      </c>
      <c r="FVM336" s="50" t="s">
        <v>612</v>
      </c>
      <c r="FVN336" s="50" t="s">
        <v>612</v>
      </c>
      <c r="FVO336" s="50" t="s">
        <v>612</v>
      </c>
      <c r="FVP336" s="50" t="s">
        <v>612</v>
      </c>
      <c r="FVQ336" s="50" t="s">
        <v>612</v>
      </c>
      <c r="FVR336" s="50" t="s">
        <v>612</v>
      </c>
      <c r="FVS336" s="50" t="s">
        <v>612</v>
      </c>
      <c r="FVT336" s="50" t="s">
        <v>612</v>
      </c>
      <c r="FVU336" s="50" t="s">
        <v>612</v>
      </c>
      <c r="FVV336" s="50" t="s">
        <v>612</v>
      </c>
      <c r="FVW336" s="50" t="s">
        <v>612</v>
      </c>
      <c r="FVX336" s="50" t="s">
        <v>612</v>
      </c>
      <c r="FVY336" s="50" t="s">
        <v>612</v>
      </c>
      <c r="FVZ336" s="50" t="s">
        <v>612</v>
      </c>
      <c r="FWA336" s="50" t="s">
        <v>612</v>
      </c>
      <c r="FWB336" s="50" t="s">
        <v>612</v>
      </c>
      <c r="FWC336" s="50" t="s">
        <v>612</v>
      </c>
      <c r="FWD336" s="50" t="s">
        <v>612</v>
      </c>
      <c r="FWE336" s="50" t="s">
        <v>612</v>
      </c>
      <c r="FWF336" s="50" t="s">
        <v>612</v>
      </c>
      <c r="FWG336" s="50" t="s">
        <v>612</v>
      </c>
      <c r="FWH336" s="50" t="s">
        <v>612</v>
      </c>
      <c r="FWI336" s="50" t="s">
        <v>612</v>
      </c>
      <c r="FWJ336" s="50" t="s">
        <v>612</v>
      </c>
      <c r="FWK336" s="50" t="s">
        <v>612</v>
      </c>
      <c r="FWL336" s="50" t="s">
        <v>612</v>
      </c>
      <c r="FWM336" s="50" t="s">
        <v>612</v>
      </c>
      <c r="FWN336" s="50" t="s">
        <v>612</v>
      </c>
      <c r="FWO336" s="50" t="s">
        <v>612</v>
      </c>
      <c r="FWP336" s="50" t="s">
        <v>612</v>
      </c>
      <c r="FWQ336" s="50" t="s">
        <v>612</v>
      </c>
      <c r="FWR336" s="50" t="s">
        <v>612</v>
      </c>
      <c r="FWS336" s="50" t="s">
        <v>612</v>
      </c>
      <c r="FWT336" s="50" t="s">
        <v>612</v>
      </c>
      <c r="FWU336" s="50" t="s">
        <v>612</v>
      </c>
      <c r="FWV336" s="50" t="s">
        <v>612</v>
      </c>
      <c r="FWW336" s="50" t="s">
        <v>612</v>
      </c>
      <c r="FWX336" s="50" t="s">
        <v>612</v>
      </c>
      <c r="FWY336" s="50" t="s">
        <v>612</v>
      </c>
      <c r="FWZ336" s="50" t="s">
        <v>612</v>
      </c>
      <c r="FXA336" s="50" t="s">
        <v>612</v>
      </c>
      <c r="FXB336" s="50" t="s">
        <v>612</v>
      </c>
      <c r="FXC336" s="50" t="s">
        <v>612</v>
      </c>
      <c r="FXD336" s="50" t="s">
        <v>612</v>
      </c>
      <c r="FXE336" s="50" t="s">
        <v>612</v>
      </c>
      <c r="FXF336" s="50" t="s">
        <v>612</v>
      </c>
      <c r="FXG336" s="50" t="s">
        <v>612</v>
      </c>
      <c r="FXH336" s="50" t="s">
        <v>612</v>
      </c>
      <c r="FXI336" s="50" t="s">
        <v>612</v>
      </c>
      <c r="FXJ336" s="50" t="s">
        <v>612</v>
      </c>
      <c r="FXK336" s="50" t="s">
        <v>612</v>
      </c>
      <c r="FXL336" s="50" t="s">
        <v>612</v>
      </c>
      <c r="FXM336" s="50" t="s">
        <v>612</v>
      </c>
      <c r="FXN336" s="50" t="s">
        <v>612</v>
      </c>
      <c r="FXO336" s="50" t="s">
        <v>612</v>
      </c>
      <c r="FXP336" s="50" t="s">
        <v>612</v>
      </c>
      <c r="FXQ336" s="50" t="s">
        <v>612</v>
      </c>
      <c r="FXR336" s="50" t="s">
        <v>612</v>
      </c>
      <c r="FXS336" s="50" t="s">
        <v>612</v>
      </c>
      <c r="FXT336" s="50" t="s">
        <v>612</v>
      </c>
      <c r="FXU336" s="50" t="s">
        <v>612</v>
      </c>
      <c r="FXV336" s="50" t="s">
        <v>612</v>
      </c>
      <c r="FXW336" s="50" t="s">
        <v>612</v>
      </c>
      <c r="FXX336" s="50" t="s">
        <v>612</v>
      </c>
      <c r="FXY336" s="50" t="s">
        <v>612</v>
      </c>
      <c r="FXZ336" s="50" t="s">
        <v>612</v>
      </c>
      <c r="FYA336" s="50" t="s">
        <v>612</v>
      </c>
      <c r="FYB336" s="50" t="s">
        <v>612</v>
      </c>
      <c r="FYC336" s="50" t="s">
        <v>612</v>
      </c>
      <c r="FYD336" s="50" t="s">
        <v>612</v>
      </c>
      <c r="FYE336" s="50" t="s">
        <v>612</v>
      </c>
      <c r="FYF336" s="50" t="s">
        <v>612</v>
      </c>
      <c r="FYG336" s="50" t="s">
        <v>612</v>
      </c>
      <c r="FYH336" s="50" t="s">
        <v>612</v>
      </c>
      <c r="FYI336" s="50" t="s">
        <v>612</v>
      </c>
      <c r="FYJ336" s="50" t="s">
        <v>612</v>
      </c>
      <c r="FYK336" s="50" t="s">
        <v>612</v>
      </c>
      <c r="FYL336" s="50" t="s">
        <v>612</v>
      </c>
      <c r="FYM336" s="50" t="s">
        <v>612</v>
      </c>
      <c r="FYN336" s="50" t="s">
        <v>612</v>
      </c>
      <c r="FYO336" s="50" t="s">
        <v>612</v>
      </c>
      <c r="FYP336" s="50" t="s">
        <v>612</v>
      </c>
      <c r="FYQ336" s="50" t="s">
        <v>612</v>
      </c>
      <c r="FYR336" s="50" t="s">
        <v>612</v>
      </c>
      <c r="FYS336" s="50" t="s">
        <v>612</v>
      </c>
      <c r="FYT336" s="50" t="s">
        <v>612</v>
      </c>
      <c r="FYU336" s="50" t="s">
        <v>612</v>
      </c>
      <c r="FYV336" s="50" t="s">
        <v>612</v>
      </c>
      <c r="FYW336" s="50" t="s">
        <v>612</v>
      </c>
      <c r="FYX336" s="50" t="s">
        <v>612</v>
      </c>
      <c r="FYY336" s="50" t="s">
        <v>612</v>
      </c>
      <c r="FYZ336" s="50" t="s">
        <v>612</v>
      </c>
      <c r="FZA336" s="50" t="s">
        <v>612</v>
      </c>
      <c r="FZB336" s="50" t="s">
        <v>612</v>
      </c>
      <c r="FZC336" s="50" t="s">
        <v>612</v>
      </c>
      <c r="FZD336" s="50" t="s">
        <v>612</v>
      </c>
      <c r="FZE336" s="50" t="s">
        <v>612</v>
      </c>
      <c r="FZF336" s="50" t="s">
        <v>612</v>
      </c>
      <c r="FZG336" s="50" t="s">
        <v>612</v>
      </c>
      <c r="FZH336" s="50" t="s">
        <v>612</v>
      </c>
      <c r="FZI336" s="50" t="s">
        <v>612</v>
      </c>
      <c r="FZJ336" s="50" t="s">
        <v>612</v>
      </c>
      <c r="FZK336" s="50" t="s">
        <v>612</v>
      </c>
      <c r="FZL336" s="50" t="s">
        <v>612</v>
      </c>
      <c r="FZM336" s="50" t="s">
        <v>612</v>
      </c>
      <c r="FZN336" s="50" t="s">
        <v>612</v>
      </c>
      <c r="FZO336" s="50" t="s">
        <v>612</v>
      </c>
      <c r="FZP336" s="50" t="s">
        <v>612</v>
      </c>
      <c r="FZQ336" s="50" t="s">
        <v>612</v>
      </c>
      <c r="FZR336" s="50" t="s">
        <v>612</v>
      </c>
      <c r="FZS336" s="50" t="s">
        <v>612</v>
      </c>
      <c r="FZT336" s="50" t="s">
        <v>612</v>
      </c>
      <c r="FZU336" s="50" t="s">
        <v>612</v>
      </c>
      <c r="FZV336" s="50" t="s">
        <v>612</v>
      </c>
      <c r="FZW336" s="50" t="s">
        <v>612</v>
      </c>
      <c r="FZX336" s="50" t="s">
        <v>612</v>
      </c>
      <c r="FZY336" s="50" t="s">
        <v>612</v>
      </c>
      <c r="FZZ336" s="50" t="s">
        <v>612</v>
      </c>
      <c r="GAA336" s="50" t="s">
        <v>612</v>
      </c>
      <c r="GAB336" s="50" t="s">
        <v>612</v>
      </c>
      <c r="GAC336" s="50" t="s">
        <v>612</v>
      </c>
      <c r="GAD336" s="50" t="s">
        <v>612</v>
      </c>
      <c r="GAE336" s="50" t="s">
        <v>612</v>
      </c>
      <c r="GAF336" s="50" t="s">
        <v>612</v>
      </c>
      <c r="GAG336" s="50" t="s">
        <v>612</v>
      </c>
      <c r="GAH336" s="50" t="s">
        <v>612</v>
      </c>
      <c r="GAI336" s="50" t="s">
        <v>612</v>
      </c>
      <c r="GAJ336" s="50" t="s">
        <v>612</v>
      </c>
      <c r="GAK336" s="50" t="s">
        <v>612</v>
      </c>
      <c r="GAL336" s="50" t="s">
        <v>612</v>
      </c>
      <c r="GAM336" s="50" t="s">
        <v>612</v>
      </c>
      <c r="GAN336" s="50" t="s">
        <v>612</v>
      </c>
      <c r="GAO336" s="50" t="s">
        <v>612</v>
      </c>
      <c r="GAP336" s="50" t="s">
        <v>612</v>
      </c>
      <c r="GAQ336" s="50" t="s">
        <v>612</v>
      </c>
      <c r="GAR336" s="50" t="s">
        <v>612</v>
      </c>
      <c r="GAS336" s="50" t="s">
        <v>612</v>
      </c>
      <c r="GAT336" s="50" t="s">
        <v>612</v>
      </c>
      <c r="GAU336" s="50" t="s">
        <v>612</v>
      </c>
      <c r="GAV336" s="50" t="s">
        <v>612</v>
      </c>
      <c r="GAW336" s="50" t="s">
        <v>612</v>
      </c>
      <c r="GAX336" s="50" t="s">
        <v>612</v>
      </c>
      <c r="GAY336" s="50" t="s">
        <v>612</v>
      </c>
      <c r="GAZ336" s="50" t="s">
        <v>612</v>
      </c>
      <c r="GBA336" s="50" t="s">
        <v>612</v>
      </c>
      <c r="GBB336" s="50" t="s">
        <v>612</v>
      </c>
      <c r="GBC336" s="50" t="s">
        <v>612</v>
      </c>
      <c r="GBD336" s="50" t="s">
        <v>612</v>
      </c>
      <c r="GBE336" s="50" t="s">
        <v>612</v>
      </c>
      <c r="GBF336" s="50" t="s">
        <v>612</v>
      </c>
      <c r="GBG336" s="50" t="s">
        <v>612</v>
      </c>
      <c r="GBH336" s="50" t="s">
        <v>612</v>
      </c>
      <c r="GBI336" s="50" t="s">
        <v>612</v>
      </c>
      <c r="GBJ336" s="50" t="s">
        <v>612</v>
      </c>
      <c r="GBK336" s="50" t="s">
        <v>612</v>
      </c>
      <c r="GBL336" s="50" t="s">
        <v>612</v>
      </c>
      <c r="GBM336" s="50" t="s">
        <v>612</v>
      </c>
      <c r="GBN336" s="50" t="s">
        <v>612</v>
      </c>
      <c r="GBO336" s="50" t="s">
        <v>612</v>
      </c>
      <c r="GBP336" s="50" t="s">
        <v>612</v>
      </c>
      <c r="GBQ336" s="50" t="s">
        <v>612</v>
      </c>
      <c r="GBR336" s="50" t="s">
        <v>612</v>
      </c>
      <c r="GBS336" s="50" t="s">
        <v>612</v>
      </c>
      <c r="GBT336" s="50" t="s">
        <v>612</v>
      </c>
      <c r="GBU336" s="50" t="s">
        <v>612</v>
      </c>
      <c r="GBV336" s="50" t="s">
        <v>612</v>
      </c>
      <c r="GBW336" s="50" t="s">
        <v>612</v>
      </c>
      <c r="GBX336" s="50" t="s">
        <v>612</v>
      </c>
      <c r="GBY336" s="50" t="s">
        <v>612</v>
      </c>
      <c r="GBZ336" s="50" t="s">
        <v>612</v>
      </c>
      <c r="GCA336" s="50" t="s">
        <v>612</v>
      </c>
      <c r="GCB336" s="50" t="s">
        <v>612</v>
      </c>
      <c r="GCC336" s="50" t="s">
        <v>612</v>
      </c>
      <c r="GCD336" s="50" t="s">
        <v>612</v>
      </c>
      <c r="GCE336" s="50" t="s">
        <v>612</v>
      </c>
      <c r="GCF336" s="50" t="s">
        <v>612</v>
      </c>
      <c r="GCG336" s="50" t="s">
        <v>612</v>
      </c>
      <c r="GCH336" s="50" t="s">
        <v>612</v>
      </c>
      <c r="GCI336" s="50" t="s">
        <v>612</v>
      </c>
      <c r="GCJ336" s="50" t="s">
        <v>612</v>
      </c>
      <c r="GCK336" s="50" t="s">
        <v>612</v>
      </c>
      <c r="GCL336" s="50" t="s">
        <v>612</v>
      </c>
      <c r="GCM336" s="50" t="s">
        <v>612</v>
      </c>
      <c r="GCN336" s="50" t="s">
        <v>612</v>
      </c>
      <c r="GCO336" s="50" t="s">
        <v>612</v>
      </c>
      <c r="GCP336" s="50" t="s">
        <v>612</v>
      </c>
      <c r="GCQ336" s="50" t="s">
        <v>612</v>
      </c>
      <c r="GCR336" s="50" t="s">
        <v>612</v>
      </c>
      <c r="GCS336" s="50" t="s">
        <v>612</v>
      </c>
      <c r="GCT336" s="50" t="s">
        <v>612</v>
      </c>
      <c r="GCU336" s="50" t="s">
        <v>612</v>
      </c>
      <c r="GCV336" s="50" t="s">
        <v>612</v>
      </c>
      <c r="GCW336" s="50" t="s">
        <v>612</v>
      </c>
      <c r="GCX336" s="50" t="s">
        <v>612</v>
      </c>
      <c r="GCY336" s="50" t="s">
        <v>612</v>
      </c>
      <c r="GCZ336" s="50" t="s">
        <v>612</v>
      </c>
      <c r="GDA336" s="50" t="s">
        <v>612</v>
      </c>
      <c r="GDB336" s="50" t="s">
        <v>612</v>
      </c>
      <c r="GDC336" s="50" t="s">
        <v>612</v>
      </c>
      <c r="GDD336" s="50" t="s">
        <v>612</v>
      </c>
      <c r="GDE336" s="50" t="s">
        <v>612</v>
      </c>
      <c r="GDF336" s="50" t="s">
        <v>612</v>
      </c>
      <c r="GDG336" s="50" t="s">
        <v>612</v>
      </c>
      <c r="GDH336" s="50" t="s">
        <v>612</v>
      </c>
      <c r="GDI336" s="50" t="s">
        <v>612</v>
      </c>
      <c r="GDJ336" s="50" t="s">
        <v>612</v>
      </c>
      <c r="GDK336" s="50" t="s">
        <v>612</v>
      </c>
      <c r="GDL336" s="50" t="s">
        <v>612</v>
      </c>
      <c r="GDM336" s="50" t="s">
        <v>612</v>
      </c>
      <c r="GDN336" s="50" t="s">
        <v>612</v>
      </c>
      <c r="GDO336" s="50" t="s">
        <v>612</v>
      </c>
      <c r="GDP336" s="50" t="s">
        <v>612</v>
      </c>
      <c r="GDQ336" s="50" t="s">
        <v>612</v>
      </c>
      <c r="GDR336" s="50" t="s">
        <v>612</v>
      </c>
      <c r="GDS336" s="50" t="s">
        <v>612</v>
      </c>
      <c r="GDT336" s="50" t="s">
        <v>612</v>
      </c>
      <c r="GDU336" s="50" t="s">
        <v>612</v>
      </c>
      <c r="GDV336" s="50" t="s">
        <v>612</v>
      </c>
      <c r="GDW336" s="50" t="s">
        <v>612</v>
      </c>
      <c r="GDX336" s="50" t="s">
        <v>612</v>
      </c>
      <c r="GDY336" s="50" t="s">
        <v>612</v>
      </c>
      <c r="GDZ336" s="50" t="s">
        <v>612</v>
      </c>
      <c r="GEA336" s="50" t="s">
        <v>612</v>
      </c>
      <c r="GEB336" s="50" t="s">
        <v>612</v>
      </c>
      <c r="GEC336" s="50" t="s">
        <v>612</v>
      </c>
      <c r="GED336" s="50" t="s">
        <v>612</v>
      </c>
      <c r="GEE336" s="50" t="s">
        <v>612</v>
      </c>
      <c r="GEF336" s="50" t="s">
        <v>612</v>
      </c>
      <c r="GEG336" s="50" t="s">
        <v>612</v>
      </c>
      <c r="GEH336" s="50" t="s">
        <v>612</v>
      </c>
      <c r="GEI336" s="50" t="s">
        <v>612</v>
      </c>
      <c r="GEJ336" s="50" t="s">
        <v>612</v>
      </c>
      <c r="GEK336" s="50" t="s">
        <v>612</v>
      </c>
      <c r="GEL336" s="50" t="s">
        <v>612</v>
      </c>
      <c r="GEM336" s="50" t="s">
        <v>612</v>
      </c>
      <c r="GEN336" s="50" t="s">
        <v>612</v>
      </c>
      <c r="GEO336" s="50" t="s">
        <v>612</v>
      </c>
      <c r="GEP336" s="50" t="s">
        <v>612</v>
      </c>
      <c r="GEQ336" s="50" t="s">
        <v>612</v>
      </c>
      <c r="GER336" s="50" t="s">
        <v>612</v>
      </c>
      <c r="GES336" s="50" t="s">
        <v>612</v>
      </c>
      <c r="GET336" s="50" t="s">
        <v>612</v>
      </c>
      <c r="GEU336" s="50" t="s">
        <v>612</v>
      </c>
      <c r="GEV336" s="50" t="s">
        <v>612</v>
      </c>
      <c r="GEW336" s="50" t="s">
        <v>612</v>
      </c>
      <c r="GEX336" s="50" t="s">
        <v>612</v>
      </c>
      <c r="GEY336" s="50" t="s">
        <v>612</v>
      </c>
      <c r="GEZ336" s="50" t="s">
        <v>612</v>
      </c>
      <c r="GFA336" s="50" t="s">
        <v>612</v>
      </c>
      <c r="GFB336" s="50" t="s">
        <v>612</v>
      </c>
      <c r="GFC336" s="50" t="s">
        <v>612</v>
      </c>
      <c r="GFD336" s="50" t="s">
        <v>612</v>
      </c>
      <c r="GFE336" s="50" t="s">
        <v>612</v>
      </c>
      <c r="GFF336" s="50" t="s">
        <v>612</v>
      </c>
      <c r="GFG336" s="50" t="s">
        <v>612</v>
      </c>
      <c r="GFH336" s="50" t="s">
        <v>612</v>
      </c>
      <c r="GFI336" s="50" t="s">
        <v>612</v>
      </c>
      <c r="GFJ336" s="50" t="s">
        <v>612</v>
      </c>
      <c r="GFK336" s="50" t="s">
        <v>612</v>
      </c>
      <c r="GFL336" s="50" t="s">
        <v>612</v>
      </c>
      <c r="GFM336" s="50" t="s">
        <v>612</v>
      </c>
      <c r="GFN336" s="50" t="s">
        <v>612</v>
      </c>
      <c r="GFO336" s="50" t="s">
        <v>612</v>
      </c>
      <c r="GFP336" s="50" t="s">
        <v>612</v>
      </c>
      <c r="GFQ336" s="50" t="s">
        <v>612</v>
      </c>
      <c r="GFR336" s="50" t="s">
        <v>612</v>
      </c>
      <c r="GFS336" s="50" t="s">
        <v>612</v>
      </c>
      <c r="GFT336" s="50" t="s">
        <v>612</v>
      </c>
      <c r="GFU336" s="50" t="s">
        <v>612</v>
      </c>
      <c r="GFV336" s="50" t="s">
        <v>612</v>
      </c>
      <c r="GFW336" s="50" t="s">
        <v>612</v>
      </c>
      <c r="GFX336" s="50" t="s">
        <v>612</v>
      </c>
      <c r="GFY336" s="50" t="s">
        <v>612</v>
      </c>
      <c r="GFZ336" s="50" t="s">
        <v>612</v>
      </c>
      <c r="GGA336" s="50" t="s">
        <v>612</v>
      </c>
      <c r="GGB336" s="50" t="s">
        <v>612</v>
      </c>
      <c r="GGC336" s="50" t="s">
        <v>612</v>
      </c>
      <c r="GGD336" s="50" t="s">
        <v>612</v>
      </c>
      <c r="GGE336" s="50" t="s">
        <v>612</v>
      </c>
      <c r="GGF336" s="50" t="s">
        <v>612</v>
      </c>
      <c r="GGG336" s="50" t="s">
        <v>612</v>
      </c>
      <c r="GGH336" s="50" t="s">
        <v>612</v>
      </c>
      <c r="GGI336" s="50" t="s">
        <v>612</v>
      </c>
      <c r="GGJ336" s="50" t="s">
        <v>612</v>
      </c>
      <c r="GGK336" s="50" t="s">
        <v>612</v>
      </c>
      <c r="GGL336" s="50" t="s">
        <v>612</v>
      </c>
      <c r="GGM336" s="50" t="s">
        <v>612</v>
      </c>
      <c r="GGN336" s="50" t="s">
        <v>612</v>
      </c>
      <c r="GGO336" s="50" t="s">
        <v>612</v>
      </c>
      <c r="GGP336" s="50" t="s">
        <v>612</v>
      </c>
      <c r="GGQ336" s="50" t="s">
        <v>612</v>
      </c>
      <c r="GGR336" s="50" t="s">
        <v>612</v>
      </c>
      <c r="GGS336" s="50" t="s">
        <v>612</v>
      </c>
      <c r="GGT336" s="50" t="s">
        <v>612</v>
      </c>
      <c r="GGU336" s="50" t="s">
        <v>612</v>
      </c>
      <c r="GGV336" s="50" t="s">
        <v>612</v>
      </c>
      <c r="GGW336" s="50" t="s">
        <v>612</v>
      </c>
      <c r="GGX336" s="50" t="s">
        <v>612</v>
      </c>
      <c r="GGY336" s="50" t="s">
        <v>612</v>
      </c>
      <c r="GGZ336" s="50" t="s">
        <v>612</v>
      </c>
      <c r="GHA336" s="50" t="s">
        <v>612</v>
      </c>
      <c r="GHB336" s="50" t="s">
        <v>612</v>
      </c>
      <c r="GHC336" s="50" t="s">
        <v>612</v>
      </c>
      <c r="GHD336" s="50" t="s">
        <v>612</v>
      </c>
      <c r="GHE336" s="50" t="s">
        <v>612</v>
      </c>
      <c r="GHF336" s="50" t="s">
        <v>612</v>
      </c>
      <c r="GHG336" s="50" t="s">
        <v>612</v>
      </c>
      <c r="GHH336" s="50" t="s">
        <v>612</v>
      </c>
      <c r="GHI336" s="50" t="s">
        <v>612</v>
      </c>
      <c r="GHJ336" s="50" t="s">
        <v>612</v>
      </c>
      <c r="GHK336" s="50" t="s">
        <v>612</v>
      </c>
      <c r="GHL336" s="50" t="s">
        <v>612</v>
      </c>
      <c r="GHM336" s="50" t="s">
        <v>612</v>
      </c>
      <c r="GHN336" s="50" t="s">
        <v>612</v>
      </c>
      <c r="GHO336" s="50" t="s">
        <v>612</v>
      </c>
      <c r="GHP336" s="50" t="s">
        <v>612</v>
      </c>
      <c r="GHQ336" s="50" t="s">
        <v>612</v>
      </c>
      <c r="GHR336" s="50" t="s">
        <v>612</v>
      </c>
      <c r="GHS336" s="50" t="s">
        <v>612</v>
      </c>
      <c r="GHT336" s="50" t="s">
        <v>612</v>
      </c>
      <c r="GHU336" s="50" t="s">
        <v>612</v>
      </c>
      <c r="GHV336" s="50" t="s">
        <v>612</v>
      </c>
      <c r="GHW336" s="50" t="s">
        <v>612</v>
      </c>
      <c r="GHX336" s="50" t="s">
        <v>612</v>
      </c>
      <c r="GHY336" s="50" t="s">
        <v>612</v>
      </c>
      <c r="GHZ336" s="50" t="s">
        <v>612</v>
      </c>
      <c r="GIA336" s="50" t="s">
        <v>612</v>
      </c>
      <c r="GIB336" s="50" t="s">
        <v>612</v>
      </c>
      <c r="GIC336" s="50" t="s">
        <v>612</v>
      </c>
      <c r="GID336" s="50" t="s">
        <v>612</v>
      </c>
      <c r="GIE336" s="50" t="s">
        <v>612</v>
      </c>
      <c r="GIF336" s="50" t="s">
        <v>612</v>
      </c>
      <c r="GIG336" s="50" t="s">
        <v>612</v>
      </c>
      <c r="GIH336" s="50" t="s">
        <v>612</v>
      </c>
      <c r="GII336" s="50" t="s">
        <v>612</v>
      </c>
      <c r="GIJ336" s="50" t="s">
        <v>612</v>
      </c>
      <c r="GIK336" s="50" t="s">
        <v>612</v>
      </c>
      <c r="GIL336" s="50" t="s">
        <v>612</v>
      </c>
      <c r="GIM336" s="50" t="s">
        <v>612</v>
      </c>
      <c r="GIN336" s="50" t="s">
        <v>612</v>
      </c>
      <c r="GIO336" s="50" t="s">
        <v>612</v>
      </c>
      <c r="GIP336" s="50" t="s">
        <v>612</v>
      </c>
      <c r="GIQ336" s="50" t="s">
        <v>612</v>
      </c>
      <c r="GIR336" s="50" t="s">
        <v>612</v>
      </c>
      <c r="GIS336" s="50" t="s">
        <v>612</v>
      </c>
      <c r="GIT336" s="50" t="s">
        <v>612</v>
      </c>
      <c r="GIU336" s="50" t="s">
        <v>612</v>
      </c>
      <c r="GIV336" s="50" t="s">
        <v>612</v>
      </c>
      <c r="GIW336" s="50" t="s">
        <v>612</v>
      </c>
      <c r="GIX336" s="50" t="s">
        <v>612</v>
      </c>
      <c r="GIY336" s="50" t="s">
        <v>612</v>
      </c>
      <c r="GIZ336" s="50" t="s">
        <v>612</v>
      </c>
      <c r="GJA336" s="50" t="s">
        <v>612</v>
      </c>
      <c r="GJB336" s="50" t="s">
        <v>612</v>
      </c>
      <c r="GJC336" s="50" t="s">
        <v>612</v>
      </c>
      <c r="GJD336" s="50" t="s">
        <v>612</v>
      </c>
      <c r="GJE336" s="50" t="s">
        <v>612</v>
      </c>
      <c r="GJF336" s="50" t="s">
        <v>612</v>
      </c>
      <c r="GJG336" s="50" t="s">
        <v>612</v>
      </c>
      <c r="GJH336" s="50" t="s">
        <v>612</v>
      </c>
      <c r="GJI336" s="50" t="s">
        <v>612</v>
      </c>
      <c r="GJJ336" s="50" t="s">
        <v>612</v>
      </c>
      <c r="GJK336" s="50" t="s">
        <v>612</v>
      </c>
      <c r="GJL336" s="50" t="s">
        <v>612</v>
      </c>
      <c r="GJM336" s="50" t="s">
        <v>612</v>
      </c>
      <c r="GJN336" s="50" t="s">
        <v>612</v>
      </c>
      <c r="GJO336" s="50" t="s">
        <v>612</v>
      </c>
      <c r="GJP336" s="50" t="s">
        <v>612</v>
      </c>
      <c r="GJQ336" s="50" t="s">
        <v>612</v>
      </c>
      <c r="GJR336" s="50" t="s">
        <v>612</v>
      </c>
      <c r="GJS336" s="50" t="s">
        <v>612</v>
      </c>
      <c r="GJT336" s="50" t="s">
        <v>612</v>
      </c>
      <c r="GJU336" s="50" t="s">
        <v>612</v>
      </c>
      <c r="GJV336" s="50" t="s">
        <v>612</v>
      </c>
      <c r="GJW336" s="50" t="s">
        <v>612</v>
      </c>
      <c r="GJX336" s="50" t="s">
        <v>612</v>
      </c>
      <c r="GJY336" s="50" t="s">
        <v>612</v>
      </c>
      <c r="GJZ336" s="50" t="s">
        <v>612</v>
      </c>
      <c r="GKA336" s="50" t="s">
        <v>612</v>
      </c>
      <c r="GKB336" s="50" t="s">
        <v>612</v>
      </c>
      <c r="GKC336" s="50" t="s">
        <v>612</v>
      </c>
      <c r="GKD336" s="50" t="s">
        <v>612</v>
      </c>
      <c r="GKE336" s="50" t="s">
        <v>612</v>
      </c>
      <c r="GKF336" s="50" t="s">
        <v>612</v>
      </c>
      <c r="GKG336" s="50" t="s">
        <v>612</v>
      </c>
      <c r="GKH336" s="50" t="s">
        <v>612</v>
      </c>
      <c r="GKI336" s="50" t="s">
        <v>612</v>
      </c>
      <c r="GKJ336" s="50" t="s">
        <v>612</v>
      </c>
      <c r="GKK336" s="50" t="s">
        <v>612</v>
      </c>
      <c r="GKL336" s="50" t="s">
        <v>612</v>
      </c>
      <c r="GKM336" s="50" t="s">
        <v>612</v>
      </c>
      <c r="GKN336" s="50" t="s">
        <v>612</v>
      </c>
      <c r="GKO336" s="50" t="s">
        <v>612</v>
      </c>
      <c r="GKP336" s="50" t="s">
        <v>612</v>
      </c>
      <c r="GKQ336" s="50" t="s">
        <v>612</v>
      </c>
      <c r="GKR336" s="50" t="s">
        <v>612</v>
      </c>
      <c r="GKS336" s="50" t="s">
        <v>612</v>
      </c>
      <c r="GKT336" s="50" t="s">
        <v>612</v>
      </c>
      <c r="GKU336" s="50" t="s">
        <v>612</v>
      </c>
      <c r="GKV336" s="50" t="s">
        <v>612</v>
      </c>
      <c r="GKW336" s="50" t="s">
        <v>612</v>
      </c>
      <c r="GKX336" s="50" t="s">
        <v>612</v>
      </c>
      <c r="GKY336" s="50" t="s">
        <v>612</v>
      </c>
      <c r="GKZ336" s="50" t="s">
        <v>612</v>
      </c>
      <c r="GLA336" s="50" t="s">
        <v>612</v>
      </c>
      <c r="GLB336" s="50" t="s">
        <v>612</v>
      </c>
      <c r="GLC336" s="50" t="s">
        <v>612</v>
      </c>
      <c r="GLD336" s="50" t="s">
        <v>612</v>
      </c>
      <c r="GLE336" s="50" t="s">
        <v>612</v>
      </c>
      <c r="GLF336" s="50" t="s">
        <v>612</v>
      </c>
      <c r="GLG336" s="50" t="s">
        <v>612</v>
      </c>
      <c r="GLH336" s="50" t="s">
        <v>612</v>
      </c>
      <c r="GLI336" s="50" t="s">
        <v>612</v>
      </c>
      <c r="GLJ336" s="50" t="s">
        <v>612</v>
      </c>
      <c r="GLK336" s="50" t="s">
        <v>612</v>
      </c>
      <c r="GLL336" s="50" t="s">
        <v>612</v>
      </c>
      <c r="GLM336" s="50" t="s">
        <v>612</v>
      </c>
      <c r="GLN336" s="50" t="s">
        <v>612</v>
      </c>
      <c r="GLO336" s="50" t="s">
        <v>612</v>
      </c>
      <c r="GLP336" s="50" t="s">
        <v>612</v>
      </c>
      <c r="GLQ336" s="50" t="s">
        <v>612</v>
      </c>
      <c r="GLR336" s="50" t="s">
        <v>612</v>
      </c>
      <c r="GLS336" s="50" t="s">
        <v>612</v>
      </c>
      <c r="GLT336" s="50" t="s">
        <v>612</v>
      </c>
      <c r="GLU336" s="50" t="s">
        <v>612</v>
      </c>
      <c r="GLV336" s="50" t="s">
        <v>612</v>
      </c>
      <c r="GLW336" s="50" t="s">
        <v>612</v>
      </c>
      <c r="GLX336" s="50" t="s">
        <v>612</v>
      </c>
      <c r="GLY336" s="50" t="s">
        <v>612</v>
      </c>
      <c r="GLZ336" s="50" t="s">
        <v>612</v>
      </c>
      <c r="GMA336" s="50" t="s">
        <v>612</v>
      </c>
      <c r="GMB336" s="50" t="s">
        <v>612</v>
      </c>
      <c r="GMC336" s="50" t="s">
        <v>612</v>
      </c>
      <c r="GMD336" s="50" t="s">
        <v>612</v>
      </c>
      <c r="GME336" s="50" t="s">
        <v>612</v>
      </c>
      <c r="GMF336" s="50" t="s">
        <v>612</v>
      </c>
      <c r="GMG336" s="50" t="s">
        <v>612</v>
      </c>
      <c r="GMH336" s="50" t="s">
        <v>612</v>
      </c>
      <c r="GMI336" s="50" t="s">
        <v>612</v>
      </c>
      <c r="GMJ336" s="50" t="s">
        <v>612</v>
      </c>
      <c r="GMK336" s="50" t="s">
        <v>612</v>
      </c>
      <c r="GML336" s="50" t="s">
        <v>612</v>
      </c>
      <c r="GMM336" s="50" t="s">
        <v>612</v>
      </c>
      <c r="GMN336" s="50" t="s">
        <v>612</v>
      </c>
      <c r="GMO336" s="50" t="s">
        <v>612</v>
      </c>
      <c r="GMP336" s="50" t="s">
        <v>612</v>
      </c>
      <c r="GMQ336" s="50" t="s">
        <v>612</v>
      </c>
      <c r="GMR336" s="50" t="s">
        <v>612</v>
      </c>
      <c r="GMS336" s="50" t="s">
        <v>612</v>
      </c>
      <c r="GMT336" s="50" t="s">
        <v>612</v>
      </c>
      <c r="GMU336" s="50" t="s">
        <v>612</v>
      </c>
      <c r="GMV336" s="50" t="s">
        <v>612</v>
      </c>
      <c r="GMW336" s="50" t="s">
        <v>612</v>
      </c>
      <c r="GMX336" s="50" t="s">
        <v>612</v>
      </c>
      <c r="GMY336" s="50" t="s">
        <v>612</v>
      </c>
      <c r="GMZ336" s="50" t="s">
        <v>612</v>
      </c>
      <c r="GNA336" s="50" t="s">
        <v>612</v>
      </c>
      <c r="GNB336" s="50" t="s">
        <v>612</v>
      </c>
      <c r="GNC336" s="50" t="s">
        <v>612</v>
      </c>
      <c r="GND336" s="50" t="s">
        <v>612</v>
      </c>
      <c r="GNE336" s="50" t="s">
        <v>612</v>
      </c>
      <c r="GNF336" s="50" t="s">
        <v>612</v>
      </c>
      <c r="GNG336" s="50" t="s">
        <v>612</v>
      </c>
      <c r="GNH336" s="50" t="s">
        <v>612</v>
      </c>
      <c r="GNI336" s="50" t="s">
        <v>612</v>
      </c>
      <c r="GNJ336" s="50" t="s">
        <v>612</v>
      </c>
      <c r="GNK336" s="50" t="s">
        <v>612</v>
      </c>
      <c r="GNL336" s="50" t="s">
        <v>612</v>
      </c>
      <c r="GNM336" s="50" t="s">
        <v>612</v>
      </c>
      <c r="GNN336" s="50" t="s">
        <v>612</v>
      </c>
      <c r="GNO336" s="50" t="s">
        <v>612</v>
      </c>
      <c r="GNP336" s="50" t="s">
        <v>612</v>
      </c>
      <c r="GNQ336" s="50" t="s">
        <v>612</v>
      </c>
      <c r="GNR336" s="50" t="s">
        <v>612</v>
      </c>
      <c r="GNS336" s="50" t="s">
        <v>612</v>
      </c>
      <c r="GNT336" s="50" t="s">
        <v>612</v>
      </c>
      <c r="GNU336" s="50" t="s">
        <v>612</v>
      </c>
      <c r="GNV336" s="50" t="s">
        <v>612</v>
      </c>
      <c r="GNW336" s="50" t="s">
        <v>612</v>
      </c>
      <c r="GNX336" s="50" t="s">
        <v>612</v>
      </c>
      <c r="GNY336" s="50" t="s">
        <v>612</v>
      </c>
      <c r="GNZ336" s="50" t="s">
        <v>612</v>
      </c>
      <c r="GOA336" s="50" t="s">
        <v>612</v>
      </c>
      <c r="GOB336" s="50" t="s">
        <v>612</v>
      </c>
      <c r="GOC336" s="50" t="s">
        <v>612</v>
      </c>
      <c r="GOD336" s="50" t="s">
        <v>612</v>
      </c>
      <c r="GOE336" s="50" t="s">
        <v>612</v>
      </c>
      <c r="GOF336" s="50" t="s">
        <v>612</v>
      </c>
      <c r="GOG336" s="50" t="s">
        <v>612</v>
      </c>
      <c r="GOH336" s="50" t="s">
        <v>612</v>
      </c>
      <c r="GOI336" s="50" t="s">
        <v>612</v>
      </c>
      <c r="GOJ336" s="50" t="s">
        <v>612</v>
      </c>
      <c r="GOK336" s="50" t="s">
        <v>612</v>
      </c>
      <c r="GOL336" s="50" t="s">
        <v>612</v>
      </c>
      <c r="GOM336" s="50" t="s">
        <v>612</v>
      </c>
      <c r="GON336" s="50" t="s">
        <v>612</v>
      </c>
      <c r="GOO336" s="50" t="s">
        <v>612</v>
      </c>
      <c r="GOP336" s="50" t="s">
        <v>612</v>
      </c>
      <c r="GOQ336" s="50" t="s">
        <v>612</v>
      </c>
      <c r="GOR336" s="50" t="s">
        <v>612</v>
      </c>
      <c r="GOS336" s="50" t="s">
        <v>612</v>
      </c>
      <c r="GOT336" s="50" t="s">
        <v>612</v>
      </c>
      <c r="GOU336" s="50" t="s">
        <v>612</v>
      </c>
      <c r="GOV336" s="50" t="s">
        <v>612</v>
      </c>
      <c r="GOW336" s="50" t="s">
        <v>612</v>
      </c>
      <c r="GOX336" s="50" t="s">
        <v>612</v>
      </c>
      <c r="GOY336" s="50" t="s">
        <v>612</v>
      </c>
      <c r="GOZ336" s="50" t="s">
        <v>612</v>
      </c>
      <c r="GPA336" s="50" t="s">
        <v>612</v>
      </c>
      <c r="GPB336" s="50" t="s">
        <v>612</v>
      </c>
      <c r="GPC336" s="50" t="s">
        <v>612</v>
      </c>
      <c r="GPD336" s="50" t="s">
        <v>612</v>
      </c>
      <c r="GPE336" s="50" t="s">
        <v>612</v>
      </c>
      <c r="GPF336" s="50" t="s">
        <v>612</v>
      </c>
      <c r="GPG336" s="50" t="s">
        <v>612</v>
      </c>
      <c r="GPH336" s="50" t="s">
        <v>612</v>
      </c>
      <c r="GPI336" s="50" t="s">
        <v>612</v>
      </c>
      <c r="GPJ336" s="50" t="s">
        <v>612</v>
      </c>
      <c r="GPK336" s="50" t="s">
        <v>612</v>
      </c>
      <c r="GPL336" s="50" t="s">
        <v>612</v>
      </c>
      <c r="GPM336" s="50" t="s">
        <v>612</v>
      </c>
      <c r="GPN336" s="50" t="s">
        <v>612</v>
      </c>
      <c r="GPO336" s="50" t="s">
        <v>612</v>
      </c>
      <c r="GPP336" s="50" t="s">
        <v>612</v>
      </c>
      <c r="GPQ336" s="50" t="s">
        <v>612</v>
      </c>
      <c r="GPR336" s="50" t="s">
        <v>612</v>
      </c>
      <c r="GPS336" s="50" t="s">
        <v>612</v>
      </c>
      <c r="GPT336" s="50" t="s">
        <v>612</v>
      </c>
      <c r="GPU336" s="50" t="s">
        <v>612</v>
      </c>
      <c r="GPV336" s="50" t="s">
        <v>612</v>
      </c>
      <c r="GPW336" s="50" t="s">
        <v>612</v>
      </c>
      <c r="GPX336" s="50" t="s">
        <v>612</v>
      </c>
      <c r="GPY336" s="50" t="s">
        <v>612</v>
      </c>
      <c r="GPZ336" s="50" t="s">
        <v>612</v>
      </c>
      <c r="GQA336" s="50" t="s">
        <v>612</v>
      </c>
      <c r="GQB336" s="50" t="s">
        <v>612</v>
      </c>
      <c r="GQC336" s="50" t="s">
        <v>612</v>
      </c>
      <c r="GQD336" s="50" t="s">
        <v>612</v>
      </c>
      <c r="GQE336" s="50" t="s">
        <v>612</v>
      </c>
      <c r="GQF336" s="50" t="s">
        <v>612</v>
      </c>
      <c r="GQG336" s="50" t="s">
        <v>612</v>
      </c>
      <c r="GQH336" s="50" t="s">
        <v>612</v>
      </c>
      <c r="GQI336" s="50" t="s">
        <v>612</v>
      </c>
      <c r="GQJ336" s="50" t="s">
        <v>612</v>
      </c>
      <c r="GQK336" s="50" t="s">
        <v>612</v>
      </c>
      <c r="GQL336" s="50" t="s">
        <v>612</v>
      </c>
      <c r="GQM336" s="50" t="s">
        <v>612</v>
      </c>
      <c r="GQN336" s="50" t="s">
        <v>612</v>
      </c>
      <c r="GQO336" s="50" t="s">
        <v>612</v>
      </c>
      <c r="GQP336" s="50" t="s">
        <v>612</v>
      </c>
      <c r="GQQ336" s="50" t="s">
        <v>612</v>
      </c>
      <c r="GQR336" s="50" t="s">
        <v>612</v>
      </c>
      <c r="GQS336" s="50" t="s">
        <v>612</v>
      </c>
      <c r="GQT336" s="50" t="s">
        <v>612</v>
      </c>
      <c r="GQU336" s="50" t="s">
        <v>612</v>
      </c>
      <c r="GQV336" s="50" t="s">
        <v>612</v>
      </c>
      <c r="GQW336" s="50" t="s">
        <v>612</v>
      </c>
      <c r="GQX336" s="50" t="s">
        <v>612</v>
      </c>
      <c r="GQY336" s="50" t="s">
        <v>612</v>
      </c>
      <c r="GQZ336" s="50" t="s">
        <v>612</v>
      </c>
      <c r="GRA336" s="50" t="s">
        <v>612</v>
      </c>
      <c r="GRB336" s="50" t="s">
        <v>612</v>
      </c>
      <c r="GRC336" s="50" t="s">
        <v>612</v>
      </c>
      <c r="GRD336" s="50" t="s">
        <v>612</v>
      </c>
      <c r="GRE336" s="50" t="s">
        <v>612</v>
      </c>
      <c r="GRF336" s="50" t="s">
        <v>612</v>
      </c>
      <c r="GRG336" s="50" t="s">
        <v>612</v>
      </c>
      <c r="GRH336" s="50" t="s">
        <v>612</v>
      </c>
      <c r="GRI336" s="50" t="s">
        <v>612</v>
      </c>
      <c r="GRJ336" s="50" t="s">
        <v>612</v>
      </c>
      <c r="GRK336" s="50" t="s">
        <v>612</v>
      </c>
      <c r="GRL336" s="50" t="s">
        <v>612</v>
      </c>
      <c r="GRM336" s="50" t="s">
        <v>612</v>
      </c>
      <c r="GRN336" s="50" t="s">
        <v>612</v>
      </c>
      <c r="GRO336" s="50" t="s">
        <v>612</v>
      </c>
      <c r="GRP336" s="50" t="s">
        <v>612</v>
      </c>
      <c r="GRQ336" s="50" t="s">
        <v>612</v>
      </c>
      <c r="GRR336" s="50" t="s">
        <v>612</v>
      </c>
      <c r="GRS336" s="50" t="s">
        <v>612</v>
      </c>
      <c r="GRT336" s="50" t="s">
        <v>612</v>
      </c>
      <c r="GRU336" s="50" t="s">
        <v>612</v>
      </c>
      <c r="GRV336" s="50" t="s">
        <v>612</v>
      </c>
      <c r="GRW336" s="50" t="s">
        <v>612</v>
      </c>
      <c r="GRX336" s="50" t="s">
        <v>612</v>
      </c>
      <c r="GRY336" s="50" t="s">
        <v>612</v>
      </c>
      <c r="GRZ336" s="50" t="s">
        <v>612</v>
      </c>
      <c r="GSA336" s="50" t="s">
        <v>612</v>
      </c>
      <c r="GSB336" s="50" t="s">
        <v>612</v>
      </c>
      <c r="GSC336" s="50" t="s">
        <v>612</v>
      </c>
      <c r="GSD336" s="50" t="s">
        <v>612</v>
      </c>
      <c r="GSE336" s="50" t="s">
        <v>612</v>
      </c>
      <c r="GSF336" s="50" t="s">
        <v>612</v>
      </c>
      <c r="GSG336" s="50" t="s">
        <v>612</v>
      </c>
      <c r="GSH336" s="50" t="s">
        <v>612</v>
      </c>
      <c r="GSI336" s="50" t="s">
        <v>612</v>
      </c>
      <c r="GSJ336" s="50" t="s">
        <v>612</v>
      </c>
      <c r="GSK336" s="50" t="s">
        <v>612</v>
      </c>
      <c r="GSL336" s="50" t="s">
        <v>612</v>
      </c>
      <c r="GSM336" s="50" t="s">
        <v>612</v>
      </c>
      <c r="GSN336" s="50" t="s">
        <v>612</v>
      </c>
      <c r="GSO336" s="50" t="s">
        <v>612</v>
      </c>
      <c r="GSP336" s="50" t="s">
        <v>612</v>
      </c>
      <c r="GSQ336" s="50" t="s">
        <v>612</v>
      </c>
      <c r="GSR336" s="50" t="s">
        <v>612</v>
      </c>
      <c r="GSS336" s="50" t="s">
        <v>612</v>
      </c>
      <c r="GST336" s="50" t="s">
        <v>612</v>
      </c>
      <c r="GSU336" s="50" t="s">
        <v>612</v>
      </c>
      <c r="GSV336" s="50" t="s">
        <v>612</v>
      </c>
      <c r="GSW336" s="50" t="s">
        <v>612</v>
      </c>
      <c r="GSX336" s="50" t="s">
        <v>612</v>
      </c>
      <c r="GSY336" s="50" t="s">
        <v>612</v>
      </c>
      <c r="GSZ336" s="50" t="s">
        <v>612</v>
      </c>
      <c r="GTA336" s="50" t="s">
        <v>612</v>
      </c>
      <c r="GTB336" s="50" t="s">
        <v>612</v>
      </c>
      <c r="GTC336" s="50" t="s">
        <v>612</v>
      </c>
      <c r="GTD336" s="50" t="s">
        <v>612</v>
      </c>
      <c r="GTE336" s="50" t="s">
        <v>612</v>
      </c>
      <c r="GTF336" s="50" t="s">
        <v>612</v>
      </c>
      <c r="GTG336" s="50" t="s">
        <v>612</v>
      </c>
      <c r="GTH336" s="50" t="s">
        <v>612</v>
      </c>
      <c r="GTI336" s="50" t="s">
        <v>612</v>
      </c>
      <c r="GTJ336" s="50" t="s">
        <v>612</v>
      </c>
      <c r="GTK336" s="50" t="s">
        <v>612</v>
      </c>
      <c r="GTL336" s="50" t="s">
        <v>612</v>
      </c>
      <c r="GTM336" s="50" t="s">
        <v>612</v>
      </c>
      <c r="GTN336" s="50" t="s">
        <v>612</v>
      </c>
      <c r="GTO336" s="50" t="s">
        <v>612</v>
      </c>
      <c r="GTP336" s="50" t="s">
        <v>612</v>
      </c>
      <c r="GTQ336" s="50" t="s">
        <v>612</v>
      </c>
      <c r="GTR336" s="50" t="s">
        <v>612</v>
      </c>
      <c r="GTS336" s="50" t="s">
        <v>612</v>
      </c>
      <c r="GTT336" s="50" t="s">
        <v>612</v>
      </c>
      <c r="GTU336" s="50" t="s">
        <v>612</v>
      </c>
      <c r="GTV336" s="50" t="s">
        <v>612</v>
      </c>
      <c r="GTW336" s="50" t="s">
        <v>612</v>
      </c>
      <c r="GTX336" s="50" t="s">
        <v>612</v>
      </c>
      <c r="GTY336" s="50" t="s">
        <v>612</v>
      </c>
      <c r="GTZ336" s="50" t="s">
        <v>612</v>
      </c>
      <c r="GUA336" s="50" t="s">
        <v>612</v>
      </c>
      <c r="GUB336" s="50" t="s">
        <v>612</v>
      </c>
      <c r="GUC336" s="50" t="s">
        <v>612</v>
      </c>
      <c r="GUD336" s="50" t="s">
        <v>612</v>
      </c>
      <c r="GUE336" s="50" t="s">
        <v>612</v>
      </c>
      <c r="GUF336" s="50" t="s">
        <v>612</v>
      </c>
      <c r="GUG336" s="50" t="s">
        <v>612</v>
      </c>
      <c r="GUH336" s="50" t="s">
        <v>612</v>
      </c>
      <c r="GUI336" s="50" t="s">
        <v>612</v>
      </c>
      <c r="GUJ336" s="50" t="s">
        <v>612</v>
      </c>
      <c r="GUK336" s="50" t="s">
        <v>612</v>
      </c>
      <c r="GUL336" s="50" t="s">
        <v>612</v>
      </c>
      <c r="GUM336" s="50" t="s">
        <v>612</v>
      </c>
      <c r="GUN336" s="50" t="s">
        <v>612</v>
      </c>
      <c r="GUO336" s="50" t="s">
        <v>612</v>
      </c>
      <c r="GUP336" s="50" t="s">
        <v>612</v>
      </c>
      <c r="GUQ336" s="50" t="s">
        <v>612</v>
      </c>
      <c r="GUR336" s="50" t="s">
        <v>612</v>
      </c>
      <c r="GUS336" s="50" t="s">
        <v>612</v>
      </c>
      <c r="GUT336" s="50" t="s">
        <v>612</v>
      </c>
      <c r="GUU336" s="50" t="s">
        <v>612</v>
      </c>
      <c r="GUV336" s="50" t="s">
        <v>612</v>
      </c>
      <c r="GUW336" s="50" t="s">
        <v>612</v>
      </c>
      <c r="GUX336" s="50" t="s">
        <v>612</v>
      </c>
      <c r="GUY336" s="50" t="s">
        <v>612</v>
      </c>
      <c r="GUZ336" s="50" t="s">
        <v>612</v>
      </c>
      <c r="GVA336" s="50" t="s">
        <v>612</v>
      </c>
      <c r="GVB336" s="50" t="s">
        <v>612</v>
      </c>
      <c r="GVC336" s="50" t="s">
        <v>612</v>
      </c>
      <c r="GVD336" s="50" t="s">
        <v>612</v>
      </c>
      <c r="GVE336" s="50" t="s">
        <v>612</v>
      </c>
      <c r="GVF336" s="50" t="s">
        <v>612</v>
      </c>
      <c r="GVG336" s="50" t="s">
        <v>612</v>
      </c>
      <c r="GVH336" s="50" t="s">
        <v>612</v>
      </c>
      <c r="GVI336" s="50" t="s">
        <v>612</v>
      </c>
      <c r="GVJ336" s="50" t="s">
        <v>612</v>
      </c>
      <c r="GVK336" s="50" t="s">
        <v>612</v>
      </c>
      <c r="GVL336" s="50" t="s">
        <v>612</v>
      </c>
      <c r="GVM336" s="50" t="s">
        <v>612</v>
      </c>
      <c r="GVN336" s="50" t="s">
        <v>612</v>
      </c>
      <c r="GVO336" s="50" t="s">
        <v>612</v>
      </c>
      <c r="GVP336" s="50" t="s">
        <v>612</v>
      </c>
      <c r="GVQ336" s="50" t="s">
        <v>612</v>
      </c>
      <c r="GVR336" s="50" t="s">
        <v>612</v>
      </c>
      <c r="GVS336" s="50" t="s">
        <v>612</v>
      </c>
      <c r="GVT336" s="50" t="s">
        <v>612</v>
      </c>
      <c r="GVU336" s="50" t="s">
        <v>612</v>
      </c>
      <c r="GVV336" s="50" t="s">
        <v>612</v>
      </c>
      <c r="GVW336" s="50" t="s">
        <v>612</v>
      </c>
      <c r="GVX336" s="50" t="s">
        <v>612</v>
      </c>
      <c r="GVY336" s="50" t="s">
        <v>612</v>
      </c>
      <c r="GVZ336" s="50" t="s">
        <v>612</v>
      </c>
      <c r="GWA336" s="50" t="s">
        <v>612</v>
      </c>
      <c r="GWB336" s="50" t="s">
        <v>612</v>
      </c>
      <c r="GWC336" s="50" t="s">
        <v>612</v>
      </c>
      <c r="GWD336" s="50" t="s">
        <v>612</v>
      </c>
      <c r="GWE336" s="50" t="s">
        <v>612</v>
      </c>
      <c r="GWF336" s="50" t="s">
        <v>612</v>
      </c>
      <c r="GWG336" s="50" t="s">
        <v>612</v>
      </c>
      <c r="GWH336" s="50" t="s">
        <v>612</v>
      </c>
      <c r="GWI336" s="50" t="s">
        <v>612</v>
      </c>
      <c r="GWJ336" s="50" t="s">
        <v>612</v>
      </c>
      <c r="GWK336" s="50" t="s">
        <v>612</v>
      </c>
      <c r="GWL336" s="50" t="s">
        <v>612</v>
      </c>
      <c r="GWM336" s="50" t="s">
        <v>612</v>
      </c>
      <c r="GWN336" s="50" t="s">
        <v>612</v>
      </c>
      <c r="GWO336" s="50" t="s">
        <v>612</v>
      </c>
      <c r="GWP336" s="50" t="s">
        <v>612</v>
      </c>
      <c r="GWQ336" s="50" t="s">
        <v>612</v>
      </c>
      <c r="GWR336" s="50" t="s">
        <v>612</v>
      </c>
      <c r="GWS336" s="50" t="s">
        <v>612</v>
      </c>
      <c r="GWT336" s="50" t="s">
        <v>612</v>
      </c>
      <c r="GWU336" s="50" t="s">
        <v>612</v>
      </c>
      <c r="GWV336" s="50" t="s">
        <v>612</v>
      </c>
      <c r="GWW336" s="50" t="s">
        <v>612</v>
      </c>
      <c r="GWX336" s="50" t="s">
        <v>612</v>
      </c>
      <c r="GWY336" s="50" t="s">
        <v>612</v>
      </c>
      <c r="GWZ336" s="50" t="s">
        <v>612</v>
      </c>
      <c r="GXA336" s="50" t="s">
        <v>612</v>
      </c>
      <c r="GXB336" s="50" t="s">
        <v>612</v>
      </c>
      <c r="GXC336" s="50" t="s">
        <v>612</v>
      </c>
      <c r="GXD336" s="50" t="s">
        <v>612</v>
      </c>
      <c r="GXE336" s="50" t="s">
        <v>612</v>
      </c>
      <c r="GXF336" s="50" t="s">
        <v>612</v>
      </c>
      <c r="GXG336" s="50" t="s">
        <v>612</v>
      </c>
      <c r="GXH336" s="50" t="s">
        <v>612</v>
      </c>
      <c r="GXI336" s="50" t="s">
        <v>612</v>
      </c>
      <c r="GXJ336" s="50" t="s">
        <v>612</v>
      </c>
      <c r="GXK336" s="50" t="s">
        <v>612</v>
      </c>
      <c r="GXL336" s="50" t="s">
        <v>612</v>
      </c>
      <c r="GXM336" s="50" t="s">
        <v>612</v>
      </c>
      <c r="GXN336" s="50" t="s">
        <v>612</v>
      </c>
      <c r="GXO336" s="50" t="s">
        <v>612</v>
      </c>
      <c r="GXP336" s="50" t="s">
        <v>612</v>
      </c>
      <c r="GXQ336" s="50" t="s">
        <v>612</v>
      </c>
      <c r="GXR336" s="50" t="s">
        <v>612</v>
      </c>
      <c r="GXS336" s="50" t="s">
        <v>612</v>
      </c>
      <c r="GXT336" s="50" t="s">
        <v>612</v>
      </c>
      <c r="GXU336" s="50" t="s">
        <v>612</v>
      </c>
      <c r="GXV336" s="50" t="s">
        <v>612</v>
      </c>
      <c r="GXW336" s="50" t="s">
        <v>612</v>
      </c>
      <c r="GXX336" s="50" t="s">
        <v>612</v>
      </c>
      <c r="GXY336" s="50" t="s">
        <v>612</v>
      </c>
      <c r="GXZ336" s="50" t="s">
        <v>612</v>
      </c>
      <c r="GYA336" s="50" t="s">
        <v>612</v>
      </c>
      <c r="GYB336" s="50" t="s">
        <v>612</v>
      </c>
      <c r="GYC336" s="50" t="s">
        <v>612</v>
      </c>
      <c r="GYD336" s="50" t="s">
        <v>612</v>
      </c>
      <c r="GYE336" s="50" t="s">
        <v>612</v>
      </c>
      <c r="GYF336" s="50" t="s">
        <v>612</v>
      </c>
      <c r="GYG336" s="50" t="s">
        <v>612</v>
      </c>
      <c r="GYH336" s="50" t="s">
        <v>612</v>
      </c>
      <c r="GYI336" s="50" t="s">
        <v>612</v>
      </c>
      <c r="GYJ336" s="50" t="s">
        <v>612</v>
      </c>
      <c r="GYK336" s="50" t="s">
        <v>612</v>
      </c>
      <c r="GYL336" s="50" t="s">
        <v>612</v>
      </c>
      <c r="GYM336" s="50" t="s">
        <v>612</v>
      </c>
      <c r="GYN336" s="50" t="s">
        <v>612</v>
      </c>
      <c r="GYO336" s="50" t="s">
        <v>612</v>
      </c>
      <c r="GYP336" s="50" t="s">
        <v>612</v>
      </c>
      <c r="GYQ336" s="50" t="s">
        <v>612</v>
      </c>
      <c r="GYR336" s="50" t="s">
        <v>612</v>
      </c>
      <c r="GYS336" s="50" t="s">
        <v>612</v>
      </c>
      <c r="GYT336" s="50" t="s">
        <v>612</v>
      </c>
      <c r="GYU336" s="50" t="s">
        <v>612</v>
      </c>
      <c r="GYV336" s="50" t="s">
        <v>612</v>
      </c>
      <c r="GYW336" s="50" t="s">
        <v>612</v>
      </c>
      <c r="GYX336" s="50" t="s">
        <v>612</v>
      </c>
      <c r="GYY336" s="50" t="s">
        <v>612</v>
      </c>
      <c r="GYZ336" s="50" t="s">
        <v>612</v>
      </c>
      <c r="GZA336" s="50" t="s">
        <v>612</v>
      </c>
      <c r="GZB336" s="50" t="s">
        <v>612</v>
      </c>
      <c r="GZC336" s="50" t="s">
        <v>612</v>
      </c>
      <c r="GZD336" s="50" t="s">
        <v>612</v>
      </c>
      <c r="GZE336" s="50" t="s">
        <v>612</v>
      </c>
      <c r="GZF336" s="50" t="s">
        <v>612</v>
      </c>
      <c r="GZG336" s="50" t="s">
        <v>612</v>
      </c>
      <c r="GZH336" s="50" t="s">
        <v>612</v>
      </c>
      <c r="GZI336" s="50" t="s">
        <v>612</v>
      </c>
      <c r="GZJ336" s="50" t="s">
        <v>612</v>
      </c>
      <c r="GZK336" s="50" t="s">
        <v>612</v>
      </c>
      <c r="GZL336" s="50" t="s">
        <v>612</v>
      </c>
      <c r="GZM336" s="50" t="s">
        <v>612</v>
      </c>
      <c r="GZN336" s="50" t="s">
        <v>612</v>
      </c>
      <c r="GZO336" s="50" t="s">
        <v>612</v>
      </c>
      <c r="GZP336" s="50" t="s">
        <v>612</v>
      </c>
      <c r="GZQ336" s="50" t="s">
        <v>612</v>
      </c>
      <c r="GZR336" s="50" t="s">
        <v>612</v>
      </c>
      <c r="GZS336" s="50" t="s">
        <v>612</v>
      </c>
      <c r="GZT336" s="50" t="s">
        <v>612</v>
      </c>
      <c r="GZU336" s="50" t="s">
        <v>612</v>
      </c>
      <c r="GZV336" s="50" t="s">
        <v>612</v>
      </c>
      <c r="GZW336" s="50" t="s">
        <v>612</v>
      </c>
      <c r="GZX336" s="50" t="s">
        <v>612</v>
      </c>
      <c r="GZY336" s="50" t="s">
        <v>612</v>
      </c>
      <c r="GZZ336" s="50" t="s">
        <v>612</v>
      </c>
      <c r="HAA336" s="50" t="s">
        <v>612</v>
      </c>
      <c r="HAB336" s="50" t="s">
        <v>612</v>
      </c>
      <c r="HAC336" s="50" t="s">
        <v>612</v>
      </c>
      <c r="HAD336" s="50" t="s">
        <v>612</v>
      </c>
      <c r="HAE336" s="50" t="s">
        <v>612</v>
      </c>
      <c r="HAF336" s="50" t="s">
        <v>612</v>
      </c>
      <c r="HAG336" s="50" t="s">
        <v>612</v>
      </c>
      <c r="HAH336" s="50" t="s">
        <v>612</v>
      </c>
      <c r="HAI336" s="50" t="s">
        <v>612</v>
      </c>
      <c r="HAJ336" s="50" t="s">
        <v>612</v>
      </c>
      <c r="HAK336" s="50" t="s">
        <v>612</v>
      </c>
      <c r="HAL336" s="50" t="s">
        <v>612</v>
      </c>
      <c r="HAM336" s="50" t="s">
        <v>612</v>
      </c>
      <c r="HAN336" s="50" t="s">
        <v>612</v>
      </c>
      <c r="HAO336" s="50" t="s">
        <v>612</v>
      </c>
      <c r="HAP336" s="50" t="s">
        <v>612</v>
      </c>
      <c r="HAQ336" s="50" t="s">
        <v>612</v>
      </c>
      <c r="HAR336" s="50" t="s">
        <v>612</v>
      </c>
      <c r="HAS336" s="50" t="s">
        <v>612</v>
      </c>
      <c r="HAT336" s="50" t="s">
        <v>612</v>
      </c>
      <c r="HAU336" s="50" t="s">
        <v>612</v>
      </c>
      <c r="HAV336" s="50" t="s">
        <v>612</v>
      </c>
      <c r="HAW336" s="50" t="s">
        <v>612</v>
      </c>
      <c r="HAX336" s="50" t="s">
        <v>612</v>
      </c>
      <c r="HAY336" s="50" t="s">
        <v>612</v>
      </c>
      <c r="HAZ336" s="50" t="s">
        <v>612</v>
      </c>
      <c r="HBA336" s="50" t="s">
        <v>612</v>
      </c>
      <c r="HBB336" s="50" t="s">
        <v>612</v>
      </c>
      <c r="HBC336" s="50" t="s">
        <v>612</v>
      </c>
      <c r="HBD336" s="50" t="s">
        <v>612</v>
      </c>
      <c r="HBE336" s="50" t="s">
        <v>612</v>
      </c>
      <c r="HBF336" s="50" t="s">
        <v>612</v>
      </c>
      <c r="HBG336" s="50" t="s">
        <v>612</v>
      </c>
      <c r="HBH336" s="50" t="s">
        <v>612</v>
      </c>
      <c r="HBI336" s="50" t="s">
        <v>612</v>
      </c>
      <c r="HBJ336" s="50" t="s">
        <v>612</v>
      </c>
      <c r="HBK336" s="50" t="s">
        <v>612</v>
      </c>
      <c r="HBL336" s="50" t="s">
        <v>612</v>
      </c>
      <c r="HBM336" s="50" t="s">
        <v>612</v>
      </c>
      <c r="HBN336" s="50" t="s">
        <v>612</v>
      </c>
      <c r="HBO336" s="50" t="s">
        <v>612</v>
      </c>
      <c r="HBP336" s="50" t="s">
        <v>612</v>
      </c>
      <c r="HBQ336" s="50" t="s">
        <v>612</v>
      </c>
      <c r="HBR336" s="50" t="s">
        <v>612</v>
      </c>
      <c r="HBS336" s="50" t="s">
        <v>612</v>
      </c>
      <c r="HBT336" s="50" t="s">
        <v>612</v>
      </c>
      <c r="HBU336" s="50" t="s">
        <v>612</v>
      </c>
      <c r="HBV336" s="50" t="s">
        <v>612</v>
      </c>
      <c r="HBW336" s="50" t="s">
        <v>612</v>
      </c>
      <c r="HBX336" s="50" t="s">
        <v>612</v>
      </c>
      <c r="HBY336" s="50" t="s">
        <v>612</v>
      </c>
      <c r="HBZ336" s="50" t="s">
        <v>612</v>
      </c>
      <c r="HCA336" s="50" t="s">
        <v>612</v>
      </c>
      <c r="HCB336" s="50" t="s">
        <v>612</v>
      </c>
      <c r="HCC336" s="50" t="s">
        <v>612</v>
      </c>
      <c r="HCD336" s="50" t="s">
        <v>612</v>
      </c>
      <c r="HCE336" s="50" t="s">
        <v>612</v>
      </c>
      <c r="HCF336" s="50" t="s">
        <v>612</v>
      </c>
      <c r="HCG336" s="50" t="s">
        <v>612</v>
      </c>
      <c r="HCH336" s="50" t="s">
        <v>612</v>
      </c>
      <c r="HCI336" s="50" t="s">
        <v>612</v>
      </c>
      <c r="HCJ336" s="50" t="s">
        <v>612</v>
      </c>
      <c r="HCK336" s="50" t="s">
        <v>612</v>
      </c>
      <c r="HCL336" s="50" t="s">
        <v>612</v>
      </c>
      <c r="HCM336" s="50" t="s">
        <v>612</v>
      </c>
      <c r="HCN336" s="50" t="s">
        <v>612</v>
      </c>
      <c r="HCO336" s="50" t="s">
        <v>612</v>
      </c>
      <c r="HCP336" s="50" t="s">
        <v>612</v>
      </c>
      <c r="HCQ336" s="50" t="s">
        <v>612</v>
      </c>
      <c r="HCR336" s="50" t="s">
        <v>612</v>
      </c>
      <c r="HCS336" s="50" t="s">
        <v>612</v>
      </c>
      <c r="HCT336" s="50" t="s">
        <v>612</v>
      </c>
      <c r="HCU336" s="50" t="s">
        <v>612</v>
      </c>
      <c r="HCV336" s="50" t="s">
        <v>612</v>
      </c>
      <c r="HCW336" s="50" t="s">
        <v>612</v>
      </c>
      <c r="HCX336" s="50" t="s">
        <v>612</v>
      </c>
      <c r="HCY336" s="50" t="s">
        <v>612</v>
      </c>
      <c r="HCZ336" s="50" t="s">
        <v>612</v>
      </c>
      <c r="HDA336" s="50" t="s">
        <v>612</v>
      </c>
      <c r="HDB336" s="50" t="s">
        <v>612</v>
      </c>
      <c r="HDC336" s="50" t="s">
        <v>612</v>
      </c>
      <c r="HDD336" s="50" t="s">
        <v>612</v>
      </c>
      <c r="HDE336" s="50" t="s">
        <v>612</v>
      </c>
      <c r="HDF336" s="50" t="s">
        <v>612</v>
      </c>
      <c r="HDG336" s="50" t="s">
        <v>612</v>
      </c>
      <c r="HDH336" s="50" t="s">
        <v>612</v>
      </c>
      <c r="HDI336" s="50" t="s">
        <v>612</v>
      </c>
      <c r="HDJ336" s="50" t="s">
        <v>612</v>
      </c>
      <c r="HDK336" s="50" t="s">
        <v>612</v>
      </c>
      <c r="HDL336" s="50" t="s">
        <v>612</v>
      </c>
      <c r="HDM336" s="50" t="s">
        <v>612</v>
      </c>
      <c r="HDN336" s="50" t="s">
        <v>612</v>
      </c>
      <c r="HDO336" s="50" t="s">
        <v>612</v>
      </c>
      <c r="HDP336" s="50" t="s">
        <v>612</v>
      </c>
      <c r="HDQ336" s="50" t="s">
        <v>612</v>
      </c>
      <c r="HDR336" s="50" t="s">
        <v>612</v>
      </c>
      <c r="HDS336" s="50" t="s">
        <v>612</v>
      </c>
      <c r="HDT336" s="50" t="s">
        <v>612</v>
      </c>
      <c r="HDU336" s="50" t="s">
        <v>612</v>
      </c>
      <c r="HDV336" s="50" t="s">
        <v>612</v>
      </c>
      <c r="HDW336" s="50" t="s">
        <v>612</v>
      </c>
      <c r="HDX336" s="50" t="s">
        <v>612</v>
      </c>
      <c r="HDY336" s="50" t="s">
        <v>612</v>
      </c>
      <c r="HDZ336" s="50" t="s">
        <v>612</v>
      </c>
      <c r="HEA336" s="50" t="s">
        <v>612</v>
      </c>
      <c r="HEB336" s="50" t="s">
        <v>612</v>
      </c>
      <c r="HEC336" s="50" t="s">
        <v>612</v>
      </c>
      <c r="HED336" s="50" t="s">
        <v>612</v>
      </c>
      <c r="HEE336" s="50" t="s">
        <v>612</v>
      </c>
      <c r="HEF336" s="50" t="s">
        <v>612</v>
      </c>
      <c r="HEG336" s="50" t="s">
        <v>612</v>
      </c>
      <c r="HEH336" s="50" t="s">
        <v>612</v>
      </c>
      <c r="HEI336" s="50" t="s">
        <v>612</v>
      </c>
      <c r="HEJ336" s="50" t="s">
        <v>612</v>
      </c>
      <c r="HEK336" s="50" t="s">
        <v>612</v>
      </c>
      <c r="HEL336" s="50" t="s">
        <v>612</v>
      </c>
      <c r="HEM336" s="50" t="s">
        <v>612</v>
      </c>
      <c r="HEN336" s="50" t="s">
        <v>612</v>
      </c>
      <c r="HEO336" s="50" t="s">
        <v>612</v>
      </c>
      <c r="HEP336" s="50" t="s">
        <v>612</v>
      </c>
      <c r="HEQ336" s="50" t="s">
        <v>612</v>
      </c>
      <c r="HER336" s="50" t="s">
        <v>612</v>
      </c>
      <c r="HES336" s="50" t="s">
        <v>612</v>
      </c>
      <c r="HET336" s="50" t="s">
        <v>612</v>
      </c>
      <c r="HEU336" s="50" t="s">
        <v>612</v>
      </c>
      <c r="HEV336" s="50" t="s">
        <v>612</v>
      </c>
      <c r="HEW336" s="50" t="s">
        <v>612</v>
      </c>
      <c r="HEX336" s="50" t="s">
        <v>612</v>
      </c>
      <c r="HEY336" s="50" t="s">
        <v>612</v>
      </c>
      <c r="HEZ336" s="50" t="s">
        <v>612</v>
      </c>
      <c r="HFA336" s="50" t="s">
        <v>612</v>
      </c>
      <c r="HFB336" s="50" t="s">
        <v>612</v>
      </c>
      <c r="HFC336" s="50" t="s">
        <v>612</v>
      </c>
      <c r="HFD336" s="50" t="s">
        <v>612</v>
      </c>
      <c r="HFE336" s="50" t="s">
        <v>612</v>
      </c>
      <c r="HFF336" s="50" t="s">
        <v>612</v>
      </c>
      <c r="HFG336" s="50" t="s">
        <v>612</v>
      </c>
      <c r="HFH336" s="50" t="s">
        <v>612</v>
      </c>
      <c r="HFI336" s="50" t="s">
        <v>612</v>
      </c>
      <c r="HFJ336" s="50" t="s">
        <v>612</v>
      </c>
      <c r="HFK336" s="50" t="s">
        <v>612</v>
      </c>
      <c r="HFL336" s="50" t="s">
        <v>612</v>
      </c>
      <c r="HFM336" s="50" t="s">
        <v>612</v>
      </c>
      <c r="HFN336" s="50" t="s">
        <v>612</v>
      </c>
      <c r="HFO336" s="50" t="s">
        <v>612</v>
      </c>
      <c r="HFP336" s="50" t="s">
        <v>612</v>
      </c>
      <c r="HFQ336" s="50" t="s">
        <v>612</v>
      </c>
      <c r="HFR336" s="50" t="s">
        <v>612</v>
      </c>
      <c r="HFS336" s="50" t="s">
        <v>612</v>
      </c>
      <c r="HFT336" s="50" t="s">
        <v>612</v>
      </c>
      <c r="HFU336" s="50" t="s">
        <v>612</v>
      </c>
      <c r="HFV336" s="50" t="s">
        <v>612</v>
      </c>
      <c r="HFW336" s="50" t="s">
        <v>612</v>
      </c>
      <c r="HFX336" s="50" t="s">
        <v>612</v>
      </c>
      <c r="HFY336" s="50" t="s">
        <v>612</v>
      </c>
      <c r="HFZ336" s="50" t="s">
        <v>612</v>
      </c>
      <c r="HGA336" s="50" t="s">
        <v>612</v>
      </c>
      <c r="HGB336" s="50" t="s">
        <v>612</v>
      </c>
      <c r="HGC336" s="50" t="s">
        <v>612</v>
      </c>
      <c r="HGD336" s="50" t="s">
        <v>612</v>
      </c>
      <c r="HGE336" s="50" t="s">
        <v>612</v>
      </c>
      <c r="HGF336" s="50" t="s">
        <v>612</v>
      </c>
      <c r="HGG336" s="50" t="s">
        <v>612</v>
      </c>
      <c r="HGH336" s="50" t="s">
        <v>612</v>
      </c>
      <c r="HGI336" s="50" t="s">
        <v>612</v>
      </c>
      <c r="HGJ336" s="50" t="s">
        <v>612</v>
      </c>
      <c r="HGK336" s="50" t="s">
        <v>612</v>
      </c>
      <c r="HGL336" s="50" t="s">
        <v>612</v>
      </c>
      <c r="HGM336" s="50" t="s">
        <v>612</v>
      </c>
      <c r="HGN336" s="50" t="s">
        <v>612</v>
      </c>
      <c r="HGO336" s="50" t="s">
        <v>612</v>
      </c>
      <c r="HGP336" s="50" t="s">
        <v>612</v>
      </c>
      <c r="HGQ336" s="50" t="s">
        <v>612</v>
      </c>
      <c r="HGR336" s="50" t="s">
        <v>612</v>
      </c>
      <c r="HGS336" s="50" t="s">
        <v>612</v>
      </c>
      <c r="HGT336" s="50" t="s">
        <v>612</v>
      </c>
      <c r="HGU336" s="50" t="s">
        <v>612</v>
      </c>
      <c r="HGV336" s="50" t="s">
        <v>612</v>
      </c>
      <c r="HGW336" s="50" t="s">
        <v>612</v>
      </c>
      <c r="HGX336" s="50" t="s">
        <v>612</v>
      </c>
      <c r="HGY336" s="50" t="s">
        <v>612</v>
      </c>
      <c r="HGZ336" s="50" t="s">
        <v>612</v>
      </c>
      <c r="HHA336" s="50" t="s">
        <v>612</v>
      </c>
      <c r="HHB336" s="50" t="s">
        <v>612</v>
      </c>
      <c r="HHC336" s="50" t="s">
        <v>612</v>
      </c>
      <c r="HHD336" s="50" t="s">
        <v>612</v>
      </c>
      <c r="HHE336" s="50" t="s">
        <v>612</v>
      </c>
      <c r="HHF336" s="50" t="s">
        <v>612</v>
      </c>
      <c r="HHG336" s="50" t="s">
        <v>612</v>
      </c>
      <c r="HHH336" s="50" t="s">
        <v>612</v>
      </c>
      <c r="HHI336" s="50" t="s">
        <v>612</v>
      </c>
      <c r="HHJ336" s="50" t="s">
        <v>612</v>
      </c>
      <c r="HHK336" s="50" t="s">
        <v>612</v>
      </c>
      <c r="HHL336" s="50" t="s">
        <v>612</v>
      </c>
      <c r="HHM336" s="50" t="s">
        <v>612</v>
      </c>
      <c r="HHN336" s="50" t="s">
        <v>612</v>
      </c>
      <c r="HHO336" s="50" t="s">
        <v>612</v>
      </c>
      <c r="HHP336" s="50" t="s">
        <v>612</v>
      </c>
      <c r="HHQ336" s="50" t="s">
        <v>612</v>
      </c>
      <c r="HHR336" s="50" t="s">
        <v>612</v>
      </c>
      <c r="HHS336" s="50" t="s">
        <v>612</v>
      </c>
      <c r="HHT336" s="50" t="s">
        <v>612</v>
      </c>
      <c r="HHU336" s="50" t="s">
        <v>612</v>
      </c>
      <c r="HHV336" s="50" t="s">
        <v>612</v>
      </c>
      <c r="HHW336" s="50" t="s">
        <v>612</v>
      </c>
      <c r="HHX336" s="50" t="s">
        <v>612</v>
      </c>
      <c r="HHY336" s="50" t="s">
        <v>612</v>
      </c>
      <c r="HHZ336" s="50" t="s">
        <v>612</v>
      </c>
      <c r="HIA336" s="50" t="s">
        <v>612</v>
      </c>
      <c r="HIB336" s="50" t="s">
        <v>612</v>
      </c>
      <c r="HIC336" s="50" t="s">
        <v>612</v>
      </c>
      <c r="HID336" s="50" t="s">
        <v>612</v>
      </c>
      <c r="HIE336" s="50" t="s">
        <v>612</v>
      </c>
      <c r="HIF336" s="50" t="s">
        <v>612</v>
      </c>
      <c r="HIG336" s="50" t="s">
        <v>612</v>
      </c>
      <c r="HIH336" s="50" t="s">
        <v>612</v>
      </c>
      <c r="HII336" s="50" t="s">
        <v>612</v>
      </c>
      <c r="HIJ336" s="50" t="s">
        <v>612</v>
      </c>
      <c r="HIK336" s="50" t="s">
        <v>612</v>
      </c>
      <c r="HIL336" s="50" t="s">
        <v>612</v>
      </c>
      <c r="HIM336" s="50" t="s">
        <v>612</v>
      </c>
      <c r="HIN336" s="50" t="s">
        <v>612</v>
      </c>
      <c r="HIO336" s="50" t="s">
        <v>612</v>
      </c>
      <c r="HIP336" s="50" t="s">
        <v>612</v>
      </c>
      <c r="HIQ336" s="50" t="s">
        <v>612</v>
      </c>
      <c r="HIR336" s="50" t="s">
        <v>612</v>
      </c>
      <c r="HIS336" s="50" t="s">
        <v>612</v>
      </c>
      <c r="HIT336" s="50" t="s">
        <v>612</v>
      </c>
      <c r="HIU336" s="50" t="s">
        <v>612</v>
      </c>
      <c r="HIV336" s="50" t="s">
        <v>612</v>
      </c>
      <c r="HIW336" s="50" t="s">
        <v>612</v>
      </c>
      <c r="HIX336" s="50" t="s">
        <v>612</v>
      </c>
      <c r="HIY336" s="50" t="s">
        <v>612</v>
      </c>
      <c r="HIZ336" s="50" t="s">
        <v>612</v>
      </c>
      <c r="HJA336" s="50" t="s">
        <v>612</v>
      </c>
      <c r="HJB336" s="50" t="s">
        <v>612</v>
      </c>
      <c r="HJC336" s="50" t="s">
        <v>612</v>
      </c>
      <c r="HJD336" s="50" t="s">
        <v>612</v>
      </c>
      <c r="HJE336" s="50" t="s">
        <v>612</v>
      </c>
      <c r="HJF336" s="50" t="s">
        <v>612</v>
      </c>
      <c r="HJG336" s="50" t="s">
        <v>612</v>
      </c>
      <c r="HJH336" s="50" t="s">
        <v>612</v>
      </c>
      <c r="HJI336" s="50" t="s">
        <v>612</v>
      </c>
      <c r="HJJ336" s="50" t="s">
        <v>612</v>
      </c>
      <c r="HJK336" s="50" t="s">
        <v>612</v>
      </c>
      <c r="HJL336" s="50" t="s">
        <v>612</v>
      </c>
      <c r="HJM336" s="50" t="s">
        <v>612</v>
      </c>
      <c r="HJN336" s="50" t="s">
        <v>612</v>
      </c>
      <c r="HJO336" s="50" t="s">
        <v>612</v>
      </c>
      <c r="HJP336" s="50" t="s">
        <v>612</v>
      </c>
      <c r="HJQ336" s="50" t="s">
        <v>612</v>
      </c>
      <c r="HJR336" s="50" t="s">
        <v>612</v>
      </c>
      <c r="HJS336" s="50" t="s">
        <v>612</v>
      </c>
      <c r="HJT336" s="50" t="s">
        <v>612</v>
      </c>
      <c r="HJU336" s="50" t="s">
        <v>612</v>
      </c>
      <c r="HJV336" s="50" t="s">
        <v>612</v>
      </c>
      <c r="HJW336" s="50" t="s">
        <v>612</v>
      </c>
      <c r="HJX336" s="50" t="s">
        <v>612</v>
      </c>
      <c r="HJY336" s="50" t="s">
        <v>612</v>
      </c>
      <c r="HJZ336" s="50" t="s">
        <v>612</v>
      </c>
      <c r="HKA336" s="50" t="s">
        <v>612</v>
      </c>
      <c r="HKB336" s="50" t="s">
        <v>612</v>
      </c>
      <c r="HKC336" s="50" t="s">
        <v>612</v>
      </c>
      <c r="HKD336" s="50" t="s">
        <v>612</v>
      </c>
      <c r="HKE336" s="50" t="s">
        <v>612</v>
      </c>
      <c r="HKF336" s="50" t="s">
        <v>612</v>
      </c>
      <c r="HKG336" s="50" t="s">
        <v>612</v>
      </c>
      <c r="HKH336" s="50" t="s">
        <v>612</v>
      </c>
      <c r="HKI336" s="50" t="s">
        <v>612</v>
      </c>
      <c r="HKJ336" s="50" t="s">
        <v>612</v>
      </c>
      <c r="HKK336" s="50" t="s">
        <v>612</v>
      </c>
      <c r="HKL336" s="50" t="s">
        <v>612</v>
      </c>
      <c r="HKM336" s="50" t="s">
        <v>612</v>
      </c>
      <c r="HKN336" s="50" t="s">
        <v>612</v>
      </c>
      <c r="HKO336" s="50" t="s">
        <v>612</v>
      </c>
      <c r="HKP336" s="50" t="s">
        <v>612</v>
      </c>
      <c r="HKQ336" s="50" t="s">
        <v>612</v>
      </c>
      <c r="HKR336" s="50" t="s">
        <v>612</v>
      </c>
      <c r="HKS336" s="50" t="s">
        <v>612</v>
      </c>
      <c r="HKT336" s="50" t="s">
        <v>612</v>
      </c>
      <c r="HKU336" s="50" t="s">
        <v>612</v>
      </c>
      <c r="HKV336" s="50" t="s">
        <v>612</v>
      </c>
      <c r="HKW336" s="50" t="s">
        <v>612</v>
      </c>
      <c r="HKX336" s="50" t="s">
        <v>612</v>
      </c>
      <c r="HKY336" s="50" t="s">
        <v>612</v>
      </c>
      <c r="HKZ336" s="50" t="s">
        <v>612</v>
      </c>
      <c r="HLA336" s="50" t="s">
        <v>612</v>
      </c>
      <c r="HLB336" s="50" t="s">
        <v>612</v>
      </c>
      <c r="HLC336" s="50" t="s">
        <v>612</v>
      </c>
      <c r="HLD336" s="50" t="s">
        <v>612</v>
      </c>
      <c r="HLE336" s="50" t="s">
        <v>612</v>
      </c>
      <c r="HLF336" s="50" t="s">
        <v>612</v>
      </c>
      <c r="HLG336" s="50" t="s">
        <v>612</v>
      </c>
      <c r="HLH336" s="50" t="s">
        <v>612</v>
      </c>
      <c r="HLI336" s="50" t="s">
        <v>612</v>
      </c>
      <c r="HLJ336" s="50" t="s">
        <v>612</v>
      </c>
      <c r="HLK336" s="50" t="s">
        <v>612</v>
      </c>
      <c r="HLL336" s="50" t="s">
        <v>612</v>
      </c>
      <c r="HLM336" s="50" t="s">
        <v>612</v>
      </c>
      <c r="HLN336" s="50" t="s">
        <v>612</v>
      </c>
      <c r="HLO336" s="50" t="s">
        <v>612</v>
      </c>
      <c r="HLP336" s="50" t="s">
        <v>612</v>
      </c>
      <c r="HLQ336" s="50" t="s">
        <v>612</v>
      </c>
      <c r="HLR336" s="50" t="s">
        <v>612</v>
      </c>
      <c r="HLS336" s="50" t="s">
        <v>612</v>
      </c>
      <c r="HLT336" s="50" t="s">
        <v>612</v>
      </c>
      <c r="HLU336" s="50" t="s">
        <v>612</v>
      </c>
      <c r="HLV336" s="50" t="s">
        <v>612</v>
      </c>
      <c r="HLW336" s="50" t="s">
        <v>612</v>
      </c>
      <c r="HLX336" s="50" t="s">
        <v>612</v>
      </c>
      <c r="HLY336" s="50" t="s">
        <v>612</v>
      </c>
      <c r="HLZ336" s="50" t="s">
        <v>612</v>
      </c>
      <c r="HMA336" s="50" t="s">
        <v>612</v>
      </c>
      <c r="HMB336" s="50" t="s">
        <v>612</v>
      </c>
      <c r="HMC336" s="50" t="s">
        <v>612</v>
      </c>
      <c r="HMD336" s="50" t="s">
        <v>612</v>
      </c>
      <c r="HME336" s="50" t="s">
        <v>612</v>
      </c>
      <c r="HMF336" s="50" t="s">
        <v>612</v>
      </c>
      <c r="HMG336" s="50" t="s">
        <v>612</v>
      </c>
      <c r="HMH336" s="50" t="s">
        <v>612</v>
      </c>
      <c r="HMI336" s="50" t="s">
        <v>612</v>
      </c>
      <c r="HMJ336" s="50" t="s">
        <v>612</v>
      </c>
      <c r="HMK336" s="50" t="s">
        <v>612</v>
      </c>
      <c r="HML336" s="50" t="s">
        <v>612</v>
      </c>
      <c r="HMM336" s="50" t="s">
        <v>612</v>
      </c>
      <c r="HMN336" s="50" t="s">
        <v>612</v>
      </c>
      <c r="HMO336" s="50" t="s">
        <v>612</v>
      </c>
      <c r="HMP336" s="50" t="s">
        <v>612</v>
      </c>
      <c r="HMQ336" s="50" t="s">
        <v>612</v>
      </c>
      <c r="HMR336" s="50" t="s">
        <v>612</v>
      </c>
      <c r="HMS336" s="50" t="s">
        <v>612</v>
      </c>
      <c r="HMT336" s="50" t="s">
        <v>612</v>
      </c>
      <c r="HMU336" s="50" t="s">
        <v>612</v>
      </c>
      <c r="HMV336" s="50" t="s">
        <v>612</v>
      </c>
      <c r="HMW336" s="50" t="s">
        <v>612</v>
      </c>
      <c r="HMX336" s="50" t="s">
        <v>612</v>
      </c>
      <c r="HMY336" s="50" t="s">
        <v>612</v>
      </c>
      <c r="HMZ336" s="50" t="s">
        <v>612</v>
      </c>
      <c r="HNA336" s="50" t="s">
        <v>612</v>
      </c>
      <c r="HNB336" s="50" t="s">
        <v>612</v>
      </c>
      <c r="HNC336" s="50" t="s">
        <v>612</v>
      </c>
      <c r="HND336" s="50" t="s">
        <v>612</v>
      </c>
      <c r="HNE336" s="50" t="s">
        <v>612</v>
      </c>
      <c r="HNF336" s="50" t="s">
        <v>612</v>
      </c>
      <c r="HNG336" s="50" t="s">
        <v>612</v>
      </c>
      <c r="HNH336" s="50" t="s">
        <v>612</v>
      </c>
      <c r="HNI336" s="50" t="s">
        <v>612</v>
      </c>
      <c r="HNJ336" s="50" t="s">
        <v>612</v>
      </c>
      <c r="HNK336" s="50" t="s">
        <v>612</v>
      </c>
      <c r="HNL336" s="50" t="s">
        <v>612</v>
      </c>
      <c r="HNM336" s="50" t="s">
        <v>612</v>
      </c>
      <c r="HNN336" s="50" t="s">
        <v>612</v>
      </c>
      <c r="HNO336" s="50" t="s">
        <v>612</v>
      </c>
      <c r="HNP336" s="50" t="s">
        <v>612</v>
      </c>
      <c r="HNQ336" s="50" t="s">
        <v>612</v>
      </c>
      <c r="HNR336" s="50" t="s">
        <v>612</v>
      </c>
      <c r="HNS336" s="50" t="s">
        <v>612</v>
      </c>
      <c r="HNT336" s="50" t="s">
        <v>612</v>
      </c>
      <c r="HNU336" s="50" t="s">
        <v>612</v>
      </c>
      <c r="HNV336" s="50" t="s">
        <v>612</v>
      </c>
      <c r="HNW336" s="50" t="s">
        <v>612</v>
      </c>
      <c r="HNX336" s="50" t="s">
        <v>612</v>
      </c>
      <c r="HNY336" s="50" t="s">
        <v>612</v>
      </c>
      <c r="HNZ336" s="50" t="s">
        <v>612</v>
      </c>
      <c r="HOA336" s="50" t="s">
        <v>612</v>
      </c>
      <c r="HOB336" s="50" t="s">
        <v>612</v>
      </c>
      <c r="HOC336" s="50" t="s">
        <v>612</v>
      </c>
      <c r="HOD336" s="50" t="s">
        <v>612</v>
      </c>
      <c r="HOE336" s="50" t="s">
        <v>612</v>
      </c>
      <c r="HOF336" s="50" t="s">
        <v>612</v>
      </c>
      <c r="HOG336" s="50" t="s">
        <v>612</v>
      </c>
      <c r="HOH336" s="50" t="s">
        <v>612</v>
      </c>
      <c r="HOI336" s="50" t="s">
        <v>612</v>
      </c>
      <c r="HOJ336" s="50" t="s">
        <v>612</v>
      </c>
      <c r="HOK336" s="50" t="s">
        <v>612</v>
      </c>
      <c r="HOL336" s="50" t="s">
        <v>612</v>
      </c>
      <c r="HOM336" s="50" t="s">
        <v>612</v>
      </c>
      <c r="HON336" s="50" t="s">
        <v>612</v>
      </c>
      <c r="HOO336" s="50" t="s">
        <v>612</v>
      </c>
      <c r="HOP336" s="50" t="s">
        <v>612</v>
      </c>
      <c r="HOQ336" s="50" t="s">
        <v>612</v>
      </c>
      <c r="HOR336" s="50" t="s">
        <v>612</v>
      </c>
      <c r="HOS336" s="50" t="s">
        <v>612</v>
      </c>
      <c r="HOT336" s="50" t="s">
        <v>612</v>
      </c>
      <c r="HOU336" s="50" t="s">
        <v>612</v>
      </c>
      <c r="HOV336" s="50" t="s">
        <v>612</v>
      </c>
      <c r="HOW336" s="50" t="s">
        <v>612</v>
      </c>
      <c r="HOX336" s="50" t="s">
        <v>612</v>
      </c>
      <c r="HOY336" s="50" t="s">
        <v>612</v>
      </c>
      <c r="HOZ336" s="50" t="s">
        <v>612</v>
      </c>
      <c r="HPA336" s="50" t="s">
        <v>612</v>
      </c>
      <c r="HPB336" s="50" t="s">
        <v>612</v>
      </c>
      <c r="HPC336" s="50" t="s">
        <v>612</v>
      </c>
      <c r="HPD336" s="50" t="s">
        <v>612</v>
      </c>
      <c r="HPE336" s="50" t="s">
        <v>612</v>
      </c>
      <c r="HPF336" s="50" t="s">
        <v>612</v>
      </c>
      <c r="HPG336" s="50" t="s">
        <v>612</v>
      </c>
      <c r="HPH336" s="50" t="s">
        <v>612</v>
      </c>
      <c r="HPI336" s="50" t="s">
        <v>612</v>
      </c>
      <c r="HPJ336" s="50" t="s">
        <v>612</v>
      </c>
      <c r="HPK336" s="50" t="s">
        <v>612</v>
      </c>
      <c r="HPL336" s="50" t="s">
        <v>612</v>
      </c>
      <c r="HPM336" s="50" t="s">
        <v>612</v>
      </c>
      <c r="HPN336" s="50" t="s">
        <v>612</v>
      </c>
      <c r="HPO336" s="50" t="s">
        <v>612</v>
      </c>
      <c r="HPP336" s="50" t="s">
        <v>612</v>
      </c>
      <c r="HPQ336" s="50" t="s">
        <v>612</v>
      </c>
      <c r="HPR336" s="50" t="s">
        <v>612</v>
      </c>
      <c r="HPS336" s="50" t="s">
        <v>612</v>
      </c>
      <c r="HPT336" s="50" t="s">
        <v>612</v>
      </c>
      <c r="HPU336" s="50" t="s">
        <v>612</v>
      </c>
      <c r="HPV336" s="50" t="s">
        <v>612</v>
      </c>
      <c r="HPW336" s="50" t="s">
        <v>612</v>
      </c>
      <c r="HPX336" s="50" t="s">
        <v>612</v>
      </c>
      <c r="HPY336" s="50" t="s">
        <v>612</v>
      </c>
      <c r="HPZ336" s="50" t="s">
        <v>612</v>
      </c>
      <c r="HQA336" s="50" t="s">
        <v>612</v>
      </c>
      <c r="HQB336" s="50" t="s">
        <v>612</v>
      </c>
      <c r="HQC336" s="50" t="s">
        <v>612</v>
      </c>
      <c r="HQD336" s="50" t="s">
        <v>612</v>
      </c>
      <c r="HQE336" s="50" t="s">
        <v>612</v>
      </c>
      <c r="HQF336" s="50" t="s">
        <v>612</v>
      </c>
      <c r="HQG336" s="50" t="s">
        <v>612</v>
      </c>
      <c r="HQH336" s="50" t="s">
        <v>612</v>
      </c>
      <c r="HQI336" s="50" t="s">
        <v>612</v>
      </c>
      <c r="HQJ336" s="50" t="s">
        <v>612</v>
      </c>
      <c r="HQK336" s="50" t="s">
        <v>612</v>
      </c>
      <c r="HQL336" s="50" t="s">
        <v>612</v>
      </c>
      <c r="HQM336" s="50" t="s">
        <v>612</v>
      </c>
      <c r="HQN336" s="50" t="s">
        <v>612</v>
      </c>
      <c r="HQO336" s="50" t="s">
        <v>612</v>
      </c>
      <c r="HQP336" s="50" t="s">
        <v>612</v>
      </c>
      <c r="HQQ336" s="50" t="s">
        <v>612</v>
      </c>
      <c r="HQR336" s="50" t="s">
        <v>612</v>
      </c>
      <c r="HQS336" s="50" t="s">
        <v>612</v>
      </c>
      <c r="HQT336" s="50" t="s">
        <v>612</v>
      </c>
      <c r="HQU336" s="50" t="s">
        <v>612</v>
      </c>
      <c r="HQV336" s="50" t="s">
        <v>612</v>
      </c>
      <c r="HQW336" s="50" t="s">
        <v>612</v>
      </c>
      <c r="HQX336" s="50" t="s">
        <v>612</v>
      </c>
      <c r="HQY336" s="50" t="s">
        <v>612</v>
      </c>
      <c r="HQZ336" s="50" t="s">
        <v>612</v>
      </c>
      <c r="HRA336" s="50" t="s">
        <v>612</v>
      </c>
      <c r="HRB336" s="50" t="s">
        <v>612</v>
      </c>
      <c r="HRC336" s="50" t="s">
        <v>612</v>
      </c>
      <c r="HRD336" s="50" t="s">
        <v>612</v>
      </c>
      <c r="HRE336" s="50" t="s">
        <v>612</v>
      </c>
      <c r="HRF336" s="50" t="s">
        <v>612</v>
      </c>
      <c r="HRG336" s="50" t="s">
        <v>612</v>
      </c>
      <c r="HRH336" s="50" t="s">
        <v>612</v>
      </c>
      <c r="HRI336" s="50" t="s">
        <v>612</v>
      </c>
      <c r="HRJ336" s="50" t="s">
        <v>612</v>
      </c>
      <c r="HRK336" s="50" t="s">
        <v>612</v>
      </c>
      <c r="HRL336" s="50" t="s">
        <v>612</v>
      </c>
      <c r="HRM336" s="50" t="s">
        <v>612</v>
      </c>
      <c r="HRN336" s="50" t="s">
        <v>612</v>
      </c>
      <c r="HRO336" s="50" t="s">
        <v>612</v>
      </c>
      <c r="HRP336" s="50" t="s">
        <v>612</v>
      </c>
      <c r="HRQ336" s="50" t="s">
        <v>612</v>
      </c>
      <c r="HRR336" s="50" t="s">
        <v>612</v>
      </c>
      <c r="HRS336" s="50" t="s">
        <v>612</v>
      </c>
      <c r="HRT336" s="50" t="s">
        <v>612</v>
      </c>
      <c r="HRU336" s="50" t="s">
        <v>612</v>
      </c>
      <c r="HRV336" s="50" t="s">
        <v>612</v>
      </c>
      <c r="HRW336" s="50" t="s">
        <v>612</v>
      </c>
      <c r="HRX336" s="50" t="s">
        <v>612</v>
      </c>
      <c r="HRY336" s="50" t="s">
        <v>612</v>
      </c>
      <c r="HRZ336" s="50" t="s">
        <v>612</v>
      </c>
      <c r="HSA336" s="50" t="s">
        <v>612</v>
      </c>
      <c r="HSB336" s="50" t="s">
        <v>612</v>
      </c>
      <c r="HSC336" s="50" t="s">
        <v>612</v>
      </c>
      <c r="HSD336" s="50" t="s">
        <v>612</v>
      </c>
      <c r="HSE336" s="50" t="s">
        <v>612</v>
      </c>
      <c r="HSF336" s="50" t="s">
        <v>612</v>
      </c>
      <c r="HSG336" s="50" t="s">
        <v>612</v>
      </c>
      <c r="HSH336" s="50" t="s">
        <v>612</v>
      </c>
      <c r="HSI336" s="50" t="s">
        <v>612</v>
      </c>
      <c r="HSJ336" s="50" t="s">
        <v>612</v>
      </c>
      <c r="HSK336" s="50" t="s">
        <v>612</v>
      </c>
      <c r="HSL336" s="50" t="s">
        <v>612</v>
      </c>
      <c r="HSM336" s="50" t="s">
        <v>612</v>
      </c>
      <c r="HSN336" s="50" t="s">
        <v>612</v>
      </c>
      <c r="HSO336" s="50" t="s">
        <v>612</v>
      </c>
      <c r="HSP336" s="50" t="s">
        <v>612</v>
      </c>
      <c r="HSQ336" s="50" t="s">
        <v>612</v>
      </c>
      <c r="HSR336" s="50" t="s">
        <v>612</v>
      </c>
      <c r="HSS336" s="50" t="s">
        <v>612</v>
      </c>
      <c r="HST336" s="50" t="s">
        <v>612</v>
      </c>
      <c r="HSU336" s="50" t="s">
        <v>612</v>
      </c>
      <c r="HSV336" s="50" t="s">
        <v>612</v>
      </c>
      <c r="HSW336" s="50" t="s">
        <v>612</v>
      </c>
      <c r="HSX336" s="50" t="s">
        <v>612</v>
      </c>
      <c r="HSY336" s="50" t="s">
        <v>612</v>
      </c>
      <c r="HSZ336" s="50" t="s">
        <v>612</v>
      </c>
      <c r="HTA336" s="50" t="s">
        <v>612</v>
      </c>
      <c r="HTB336" s="50" t="s">
        <v>612</v>
      </c>
      <c r="HTC336" s="50" t="s">
        <v>612</v>
      </c>
      <c r="HTD336" s="50" t="s">
        <v>612</v>
      </c>
      <c r="HTE336" s="50" t="s">
        <v>612</v>
      </c>
      <c r="HTF336" s="50" t="s">
        <v>612</v>
      </c>
      <c r="HTG336" s="50" t="s">
        <v>612</v>
      </c>
      <c r="HTH336" s="50" t="s">
        <v>612</v>
      </c>
      <c r="HTI336" s="50" t="s">
        <v>612</v>
      </c>
      <c r="HTJ336" s="50" t="s">
        <v>612</v>
      </c>
      <c r="HTK336" s="50" t="s">
        <v>612</v>
      </c>
      <c r="HTL336" s="50" t="s">
        <v>612</v>
      </c>
      <c r="HTM336" s="50" t="s">
        <v>612</v>
      </c>
      <c r="HTN336" s="50" t="s">
        <v>612</v>
      </c>
      <c r="HTO336" s="50" t="s">
        <v>612</v>
      </c>
      <c r="HTP336" s="50" t="s">
        <v>612</v>
      </c>
      <c r="HTQ336" s="50" t="s">
        <v>612</v>
      </c>
      <c r="HTR336" s="50" t="s">
        <v>612</v>
      </c>
      <c r="HTS336" s="50" t="s">
        <v>612</v>
      </c>
      <c r="HTT336" s="50" t="s">
        <v>612</v>
      </c>
      <c r="HTU336" s="50" t="s">
        <v>612</v>
      </c>
      <c r="HTV336" s="50" t="s">
        <v>612</v>
      </c>
      <c r="HTW336" s="50" t="s">
        <v>612</v>
      </c>
      <c r="HTX336" s="50" t="s">
        <v>612</v>
      </c>
      <c r="HTY336" s="50" t="s">
        <v>612</v>
      </c>
      <c r="HTZ336" s="50" t="s">
        <v>612</v>
      </c>
      <c r="HUA336" s="50" t="s">
        <v>612</v>
      </c>
      <c r="HUB336" s="50" t="s">
        <v>612</v>
      </c>
      <c r="HUC336" s="50" t="s">
        <v>612</v>
      </c>
      <c r="HUD336" s="50" t="s">
        <v>612</v>
      </c>
      <c r="HUE336" s="50" t="s">
        <v>612</v>
      </c>
      <c r="HUF336" s="50" t="s">
        <v>612</v>
      </c>
      <c r="HUG336" s="50" t="s">
        <v>612</v>
      </c>
      <c r="HUH336" s="50" t="s">
        <v>612</v>
      </c>
      <c r="HUI336" s="50" t="s">
        <v>612</v>
      </c>
      <c r="HUJ336" s="50" t="s">
        <v>612</v>
      </c>
      <c r="HUK336" s="50" t="s">
        <v>612</v>
      </c>
      <c r="HUL336" s="50" t="s">
        <v>612</v>
      </c>
      <c r="HUM336" s="50" t="s">
        <v>612</v>
      </c>
      <c r="HUN336" s="50" t="s">
        <v>612</v>
      </c>
      <c r="HUO336" s="50" t="s">
        <v>612</v>
      </c>
      <c r="HUP336" s="50" t="s">
        <v>612</v>
      </c>
      <c r="HUQ336" s="50" t="s">
        <v>612</v>
      </c>
      <c r="HUR336" s="50" t="s">
        <v>612</v>
      </c>
      <c r="HUS336" s="50" t="s">
        <v>612</v>
      </c>
      <c r="HUT336" s="50" t="s">
        <v>612</v>
      </c>
      <c r="HUU336" s="50" t="s">
        <v>612</v>
      </c>
      <c r="HUV336" s="50" t="s">
        <v>612</v>
      </c>
      <c r="HUW336" s="50" t="s">
        <v>612</v>
      </c>
      <c r="HUX336" s="50" t="s">
        <v>612</v>
      </c>
      <c r="HUY336" s="50" t="s">
        <v>612</v>
      </c>
      <c r="HUZ336" s="50" t="s">
        <v>612</v>
      </c>
      <c r="HVA336" s="50" t="s">
        <v>612</v>
      </c>
      <c r="HVB336" s="50" t="s">
        <v>612</v>
      </c>
      <c r="HVC336" s="50" t="s">
        <v>612</v>
      </c>
      <c r="HVD336" s="50" t="s">
        <v>612</v>
      </c>
      <c r="HVE336" s="50" t="s">
        <v>612</v>
      </c>
      <c r="HVF336" s="50" t="s">
        <v>612</v>
      </c>
      <c r="HVG336" s="50" t="s">
        <v>612</v>
      </c>
      <c r="HVH336" s="50" t="s">
        <v>612</v>
      </c>
      <c r="HVI336" s="50" t="s">
        <v>612</v>
      </c>
      <c r="HVJ336" s="50" t="s">
        <v>612</v>
      </c>
      <c r="HVK336" s="50" t="s">
        <v>612</v>
      </c>
      <c r="HVL336" s="50" t="s">
        <v>612</v>
      </c>
      <c r="HVM336" s="50" t="s">
        <v>612</v>
      </c>
      <c r="HVN336" s="50" t="s">
        <v>612</v>
      </c>
      <c r="HVO336" s="50" t="s">
        <v>612</v>
      </c>
      <c r="HVP336" s="50" t="s">
        <v>612</v>
      </c>
      <c r="HVQ336" s="50" t="s">
        <v>612</v>
      </c>
      <c r="HVR336" s="50" t="s">
        <v>612</v>
      </c>
      <c r="HVS336" s="50" t="s">
        <v>612</v>
      </c>
      <c r="HVT336" s="50" t="s">
        <v>612</v>
      </c>
      <c r="HVU336" s="50" t="s">
        <v>612</v>
      </c>
      <c r="HVV336" s="50" t="s">
        <v>612</v>
      </c>
      <c r="HVW336" s="50" t="s">
        <v>612</v>
      </c>
      <c r="HVX336" s="50" t="s">
        <v>612</v>
      </c>
      <c r="HVY336" s="50" t="s">
        <v>612</v>
      </c>
      <c r="HVZ336" s="50" t="s">
        <v>612</v>
      </c>
      <c r="HWA336" s="50" t="s">
        <v>612</v>
      </c>
      <c r="HWB336" s="50" t="s">
        <v>612</v>
      </c>
      <c r="HWC336" s="50" t="s">
        <v>612</v>
      </c>
      <c r="HWD336" s="50" t="s">
        <v>612</v>
      </c>
      <c r="HWE336" s="50" t="s">
        <v>612</v>
      </c>
      <c r="HWF336" s="50" t="s">
        <v>612</v>
      </c>
      <c r="HWG336" s="50" t="s">
        <v>612</v>
      </c>
      <c r="HWH336" s="50" t="s">
        <v>612</v>
      </c>
      <c r="HWI336" s="50" t="s">
        <v>612</v>
      </c>
      <c r="HWJ336" s="50" t="s">
        <v>612</v>
      </c>
      <c r="HWK336" s="50" t="s">
        <v>612</v>
      </c>
      <c r="HWL336" s="50" t="s">
        <v>612</v>
      </c>
      <c r="HWM336" s="50" t="s">
        <v>612</v>
      </c>
      <c r="HWN336" s="50" t="s">
        <v>612</v>
      </c>
      <c r="HWO336" s="50" t="s">
        <v>612</v>
      </c>
      <c r="HWP336" s="50" t="s">
        <v>612</v>
      </c>
      <c r="HWQ336" s="50" t="s">
        <v>612</v>
      </c>
      <c r="HWR336" s="50" t="s">
        <v>612</v>
      </c>
      <c r="HWS336" s="50" t="s">
        <v>612</v>
      </c>
      <c r="HWT336" s="50" t="s">
        <v>612</v>
      </c>
      <c r="HWU336" s="50" t="s">
        <v>612</v>
      </c>
      <c r="HWV336" s="50" t="s">
        <v>612</v>
      </c>
      <c r="HWW336" s="50" t="s">
        <v>612</v>
      </c>
      <c r="HWX336" s="50" t="s">
        <v>612</v>
      </c>
      <c r="HWY336" s="50" t="s">
        <v>612</v>
      </c>
      <c r="HWZ336" s="50" t="s">
        <v>612</v>
      </c>
      <c r="HXA336" s="50" t="s">
        <v>612</v>
      </c>
      <c r="HXB336" s="50" t="s">
        <v>612</v>
      </c>
      <c r="HXC336" s="50" t="s">
        <v>612</v>
      </c>
      <c r="HXD336" s="50" t="s">
        <v>612</v>
      </c>
      <c r="HXE336" s="50" t="s">
        <v>612</v>
      </c>
      <c r="HXF336" s="50" t="s">
        <v>612</v>
      </c>
      <c r="HXG336" s="50" t="s">
        <v>612</v>
      </c>
      <c r="HXH336" s="50" t="s">
        <v>612</v>
      </c>
      <c r="HXI336" s="50" t="s">
        <v>612</v>
      </c>
      <c r="HXJ336" s="50" t="s">
        <v>612</v>
      </c>
      <c r="HXK336" s="50" t="s">
        <v>612</v>
      </c>
      <c r="HXL336" s="50" t="s">
        <v>612</v>
      </c>
      <c r="HXM336" s="50" t="s">
        <v>612</v>
      </c>
      <c r="HXN336" s="50" t="s">
        <v>612</v>
      </c>
      <c r="HXO336" s="50" t="s">
        <v>612</v>
      </c>
      <c r="HXP336" s="50" t="s">
        <v>612</v>
      </c>
      <c r="HXQ336" s="50" t="s">
        <v>612</v>
      </c>
      <c r="HXR336" s="50" t="s">
        <v>612</v>
      </c>
      <c r="HXS336" s="50" t="s">
        <v>612</v>
      </c>
      <c r="HXT336" s="50" t="s">
        <v>612</v>
      </c>
      <c r="HXU336" s="50" t="s">
        <v>612</v>
      </c>
      <c r="HXV336" s="50" t="s">
        <v>612</v>
      </c>
      <c r="HXW336" s="50" t="s">
        <v>612</v>
      </c>
      <c r="HXX336" s="50" t="s">
        <v>612</v>
      </c>
      <c r="HXY336" s="50" t="s">
        <v>612</v>
      </c>
      <c r="HXZ336" s="50" t="s">
        <v>612</v>
      </c>
      <c r="HYA336" s="50" t="s">
        <v>612</v>
      </c>
      <c r="HYB336" s="50" t="s">
        <v>612</v>
      </c>
      <c r="HYC336" s="50" t="s">
        <v>612</v>
      </c>
      <c r="HYD336" s="50" t="s">
        <v>612</v>
      </c>
      <c r="HYE336" s="50" t="s">
        <v>612</v>
      </c>
      <c r="HYF336" s="50" t="s">
        <v>612</v>
      </c>
      <c r="HYG336" s="50" t="s">
        <v>612</v>
      </c>
      <c r="HYH336" s="50" t="s">
        <v>612</v>
      </c>
      <c r="HYI336" s="50" t="s">
        <v>612</v>
      </c>
      <c r="HYJ336" s="50" t="s">
        <v>612</v>
      </c>
      <c r="HYK336" s="50" t="s">
        <v>612</v>
      </c>
      <c r="HYL336" s="50" t="s">
        <v>612</v>
      </c>
      <c r="HYM336" s="50" t="s">
        <v>612</v>
      </c>
      <c r="HYN336" s="50" t="s">
        <v>612</v>
      </c>
      <c r="HYO336" s="50" t="s">
        <v>612</v>
      </c>
      <c r="HYP336" s="50" t="s">
        <v>612</v>
      </c>
      <c r="HYQ336" s="50" t="s">
        <v>612</v>
      </c>
      <c r="HYR336" s="50" t="s">
        <v>612</v>
      </c>
      <c r="HYS336" s="50" t="s">
        <v>612</v>
      </c>
      <c r="HYT336" s="50" t="s">
        <v>612</v>
      </c>
      <c r="HYU336" s="50" t="s">
        <v>612</v>
      </c>
      <c r="HYV336" s="50" t="s">
        <v>612</v>
      </c>
      <c r="HYW336" s="50" t="s">
        <v>612</v>
      </c>
      <c r="HYX336" s="50" t="s">
        <v>612</v>
      </c>
      <c r="HYY336" s="50" t="s">
        <v>612</v>
      </c>
      <c r="HYZ336" s="50" t="s">
        <v>612</v>
      </c>
      <c r="HZA336" s="50" t="s">
        <v>612</v>
      </c>
      <c r="HZB336" s="50" t="s">
        <v>612</v>
      </c>
      <c r="HZC336" s="50" t="s">
        <v>612</v>
      </c>
      <c r="HZD336" s="50" t="s">
        <v>612</v>
      </c>
      <c r="HZE336" s="50" t="s">
        <v>612</v>
      </c>
      <c r="HZF336" s="50" t="s">
        <v>612</v>
      </c>
      <c r="HZG336" s="50" t="s">
        <v>612</v>
      </c>
      <c r="HZH336" s="50" t="s">
        <v>612</v>
      </c>
      <c r="HZI336" s="50" t="s">
        <v>612</v>
      </c>
      <c r="HZJ336" s="50" t="s">
        <v>612</v>
      </c>
      <c r="HZK336" s="50" t="s">
        <v>612</v>
      </c>
      <c r="HZL336" s="50" t="s">
        <v>612</v>
      </c>
      <c r="HZM336" s="50" t="s">
        <v>612</v>
      </c>
      <c r="HZN336" s="50" t="s">
        <v>612</v>
      </c>
      <c r="HZO336" s="50" t="s">
        <v>612</v>
      </c>
      <c r="HZP336" s="50" t="s">
        <v>612</v>
      </c>
      <c r="HZQ336" s="50" t="s">
        <v>612</v>
      </c>
      <c r="HZR336" s="50" t="s">
        <v>612</v>
      </c>
      <c r="HZS336" s="50" t="s">
        <v>612</v>
      </c>
      <c r="HZT336" s="50" t="s">
        <v>612</v>
      </c>
      <c r="HZU336" s="50" t="s">
        <v>612</v>
      </c>
      <c r="HZV336" s="50" t="s">
        <v>612</v>
      </c>
      <c r="HZW336" s="50" t="s">
        <v>612</v>
      </c>
      <c r="HZX336" s="50" t="s">
        <v>612</v>
      </c>
      <c r="HZY336" s="50" t="s">
        <v>612</v>
      </c>
      <c r="HZZ336" s="50" t="s">
        <v>612</v>
      </c>
      <c r="IAA336" s="50" t="s">
        <v>612</v>
      </c>
      <c r="IAB336" s="50" t="s">
        <v>612</v>
      </c>
      <c r="IAC336" s="50" t="s">
        <v>612</v>
      </c>
      <c r="IAD336" s="50" t="s">
        <v>612</v>
      </c>
      <c r="IAE336" s="50" t="s">
        <v>612</v>
      </c>
      <c r="IAF336" s="50" t="s">
        <v>612</v>
      </c>
      <c r="IAG336" s="50" t="s">
        <v>612</v>
      </c>
      <c r="IAH336" s="50" t="s">
        <v>612</v>
      </c>
      <c r="IAI336" s="50" t="s">
        <v>612</v>
      </c>
      <c r="IAJ336" s="50" t="s">
        <v>612</v>
      </c>
      <c r="IAK336" s="50" t="s">
        <v>612</v>
      </c>
      <c r="IAL336" s="50" t="s">
        <v>612</v>
      </c>
      <c r="IAM336" s="50" t="s">
        <v>612</v>
      </c>
      <c r="IAN336" s="50" t="s">
        <v>612</v>
      </c>
      <c r="IAO336" s="50" t="s">
        <v>612</v>
      </c>
      <c r="IAP336" s="50" t="s">
        <v>612</v>
      </c>
      <c r="IAQ336" s="50" t="s">
        <v>612</v>
      </c>
      <c r="IAR336" s="50" t="s">
        <v>612</v>
      </c>
      <c r="IAS336" s="50" t="s">
        <v>612</v>
      </c>
      <c r="IAT336" s="50" t="s">
        <v>612</v>
      </c>
      <c r="IAU336" s="50" t="s">
        <v>612</v>
      </c>
      <c r="IAV336" s="50" t="s">
        <v>612</v>
      </c>
      <c r="IAW336" s="50" t="s">
        <v>612</v>
      </c>
      <c r="IAX336" s="50" t="s">
        <v>612</v>
      </c>
      <c r="IAY336" s="50" t="s">
        <v>612</v>
      </c>
      <c r="IAZ336" s="50" t="s">
        <v>612</v>
      </c>
      <c r="IBA336" s="50" t="s">
        <v>612</v>
      </c>
      <c r="IBB336" s="50" t="s">
        <v>612</v>
      </c>
      <c r="IBC336" s="50" t="s">
        <v>612</v>
      </c>
      <c r="IBD336" s="50" t="s">
        <v>612</v>
      </c>
      <c r="IBE336" s="50" t="s">
        <v>612</v>
      </c>
      <c r="IBF336" s="50" t="s">
        <v>612</v>
      </c>
      <c r="IBG336" s="50" t="s">
        <v>612</v>
      </c>
      <c r="IBH336" s="50" t="s">
        <v>612</v>
      </c>
      <c r="IBI336" s="50" t="s">
        <v>612</v>
      </c>
      <c r="IBJ336" s="50" t="s">
        <v>612</v>
      </c>
      <c r="IBK336" s="50" t="s">
        <v>612</v>
      </c>
      <c r="IBL336" s="50" t="s">
        <v>612</v>
      </c>
      <c r="IBM336" s="50" t="s">
        <v>612</v>
      </c>
      <c r="IBN336" s="50" t="s">
        <v>612</v>
      </c>
      <c r="IBO336" s="50" t="s">
        <v>612</v>
      </c>
      <c r="IBP336" s="50" t="s">
        <v>612</v>
      </c>
      <c r="IBQ336" s="50" t="s">
        <v>612</v>
      </c>
      <c r="IBR336" s="50" t="s">
        <v>612</v>
      </c>
      <c r="IBS336" s="50" t="s">
        <v>612</v>
      </c>
      <c r="IBT336" s="50" t="s">
        <v>612</v>
      </c>
      <c r="IBU336" s="50" t="s">
        <v>612</v>
      </c>
      <c r="IBV336" s="50" t="s">
        <v>612</v>
      </c>
      <c r="IBW336" s="50" t="s">
        <v>612</v>
      </c>
      <c r="IBX336" s="50" t="s">
        <v>612</v>
      </c>
      <c r="IBY336" s="50" t="s">
        <v>612</v>
      </c>
      <c r="IBZ336" s="50" t="s">
        <v>612</v>
      </c>
      <c r="ICA336" s="50" t="s">
        <v>612</v>
      </c>
      <c r="ICB336" s="50" t="s">
        <v>612</v>
      </c>
      <c r="ICC336" s="50" t="s">
        <v>612</v>
      </c>
      <c r="ICD336" s="50" t="s">
        <v>612</v>
      </c>
      <c r="ICE336" s="50" t="s">
        <v>612</v>
      </c>
      <c r="ICF336" s="50" t="s">
        <v>612</v>
      </c>
      <c r="ICG336" s="50" t="s">
        <v>612</v>
      </c>
      <c r="ICH336" s="50" t="s">
        <v>612</v>
      </c>
      <c r="ICI336" s="50" t="s">
        <v>612</v>
      </c>
      <c r="ICJ336" s="50" t="s">
        <v>612</v>
      </c>
      <c r="ICK336" s="50" t="s">
        <v>612</v>
      </c>
      <c r="ICL336" s="50" t="s">
        <v>612</v>
      </c>
      <c r="ICM336" s="50" t="s">
        <v>612</v>
      </c>
      <c r="ICN336" s="50" t="s">
        <v>612</v>
      </c>
      <c r="ICO336" s="50" t="s">
        <v>612</v>
      </c>
      <c r="ICP336" s="50" t="s">
        <v>612</v>
      </c>
      <c r="ICQ336" s="50" t="s">
        <v>612</v>
      </c>
      <c r="ICR336" s="50" t="s">
        <v>612</v>
      </c>
      <c r="ICS336" s="50" t="s">
        <v>612</v>
      </c>
      <c r="ICT336" s="50" t="s">
        <v>612</v>
      </c>
      <c r="ICU336" s="50" t="s">
        <v>612</v>
      </c>
      <c r="ICV336" s="50" t="s">
        <v>612</v>
      </c>
      <c r="ICW336" s="50" t="s">
        <v>612</v>
      </c>
      <c r="ICX336" s="50" t="s">
        <v>612</v>
      </c>
      <c r="ICY336" s="50" t="s">
        <v>612</v>
      </c>
      <c r="ICZ336" s="50" t="s">
        <v>612</v>
      </c>
      <c r="IDA336" s="50" t="s">
        <v>612</v>
      </c>
      <c r="IDB336" s="50" t="s">
        <v>612</v>
      </c>
      <c r="IDC336" s="50" t="s">
        <v>612</v>
      </c>
      <c r="IDD336" s="50" t="s">
        <v>612</v>
      </c>
      <c r="IDE336" s="50" t="s">
        <v>612</v>
      </c>
      <c r="IDF336" s="50" t="s">
        <v>612</v>
      </c>
      <c r="IDG336" s="50" t="s">
        <v>612</v>
      </c>
      <c r="IDH336" s="50" t="s">
        <v>612</v>
      </c>
      <c r="IDI336" s="50" t="s">
        <v>612</v>
      </c>
      <c r="IDJ336" s="50" t="s">
        <v>612</v>
      </c>
      <c r="IDK336" s="50" t="s">
        <v>612</v>
      </c>
      <c r="IDL336" s="50" t="s">
        <v>612</v>
      </c>
      <c r="IDM336" s="50" t="s">
        <v>612</v>
      </c>
      <c r="IDN336" s="50" t="s">
        <v>612</v>
      </c>
      <c r="IDO336" s="50" t="s">
        <v>612</v>
      </c>
      <c r="IDP336" s="50" t="s">
        <v>612</v>
      </c>
      <c r="IDQ336" s="50" t="s">
        <v>612</v>
      </c>
      <c r="IDR336" s="50" t="s">
        <v>612</v>
      </c>
      <c r="IDS336" s="50" t="s">
        <v>612</v>
      </c>
      <c r="IDT336" s="50" t="s">
        <v>612</v>
      </c>
      <c r="IDU336" s="50" t="s">
        <v>612</v>
      </c>
      <c r="IDV336" s="50" t="s">
        <v>612</v>
      </c>
      <c r="IDW336" s="50" t="s">
        <v>612</v>
      </c>
      <c r="IDX336" s="50" t="s">
        <v>612</v>
      </c>
      <c r="IDY336" s="50" t="s">
        <v>612</v>
      </c>
      <c r="IDZ336" s="50" t="s">
        <v>612</v>
      </c>
      <c r="IEA336" s="50" t="s">
        <v>612</v>
      </c>
      <c r="IEB336" s="50" t="s">
        <v>612</v>
      </c>
      <c r="IEC336" s="50" t="s">
        <v>612</v>
      </c>
      <c r="IED336" s="50" t="s">
        <v>612</v>
      </c>
      <c r="IEE336" s="50" t="s">
        <v>612</v>
      </c>
      <c r="IEF336" s="50" t="s">
        <v>612</v>
      </c>
      <c r="IEG336" s="50" t="s">
        <v>612</v>
      </c>
      <c r="IEH336" s="50" t="s">
        <v>612</v>
      </c>
      <c r="IEI336" s="50" t="s">
        <v>612</v>
      </c>
      <c r="IEJ336" s="50" t="s">
        <v>612</v>
      </c>
      <c r="IEK336" s="50" t="s">
        <v>612</v>
      </c>
      <c r="IEL336" s="50" t="s">
        <v>612</v>
      </c>
      <c r="IEM336" s="50" t="s">
        <v>612</v>
      </c>
      <c r="IEN336" s="50" t="s">
        <v>612</v>
      </c>
      <c r="IEO336" s="50" t="s">
        <v>612</v>
      </c>
      <c r="IEP336" s="50" t="s">
        <v>612</v>
      </c>
      <c r="IEQ336" s="50" t="s">
        <v>612</v>
      </c>
      <c r="IER336" s="50" t="s">
        <v>612</v>
      </c>
      <c r="IES336" s="50" t="s">
        <v>612</v>
      </c>
      <c r="IET336" s="50" t="s">
        <v>612</v>
      </c>
      <c r="IEU336" s="50" t="s">
        <v>612</v>
      </c>
      <c r="IEV336" s="50" t="s">
        <v>612</v>
      </c>
      <c r="IEW336" s="50" t="s">
        <v>612</v>
      </c>
      <c r="IEX336" s="50" t="s">
        <v>612</v>
      </c>
      <c r="IEY336" s="50" t="s">
        <v>612</v>
      </c>
      <c r="IEZ336" s="50" t="s">
        <v>612</v>
      </c>
      <c r="IFA336" s="50" t="s">
        <v>612</v>
      </c>
      <c r="IFB336" s="50" t="s">
        <v>612</v>
      </c>
      <c r="IFC336" s="50" t="s">
        <v>612</v>
      </c>
      <c r="IFD336" s="50" t="s">
        <v>612</v>
      </c>
      <c r="IFE336" s="50" t="s">
        <v>612</v>
      </c>
      <c r="IFF336" s="50" t="s">
        <v>612</v>
      </c>
      <c r="IFG336" s="50" t="s">
        <v>612</v>
      </c>
      <c r="IFH336" s="50" t="s">
        <v>612</v>
      </c>
      <c r="IFI336" s="50" t="s">
        <v>612</v>
      </c>
      <c r="IFJ336" s="50" t="s">
        <v>612</v>
      </c>
      <c r="IFK336" s="50" t="s">
        <v>612</v>
      </c>
      <c r="IFL336" s="50" t="s">
        <v>612</v>
      </c>
      <c r="IFM336" s="50" t="s">
        <v>612</v>
      </c>
      <c r="IFN336" s="50" t="s">
        <v>612</v>
      </c>
      <c r="IFO336" s="50" t="s">
        <v>612</v>
      </c>
      <c r="IFP336" s="50" t="s">
        <v>612</v>
      </c>
      <c r="IFQ336" s="50" t="s">
        <v>612</v>
      </c>
      <c r="IFR336" s="50" t="s">
        <v>612</v>
      </c>
      <c r="IFS336" s="50" t="s">
        <v>612</v>
      </c>
      <c r="IFT336" s="50" t="s">
        <v>612</v>
      </c>
      <c r="IFU336" s="50" t="s">
        <v>612</v>
      </c>
      <c r="IFV336" s="50" t="s">
        <v>612</v>
      </c>
      <c r="IFW336" s="50" t="s">
        <v>612</v>
      </c>
      <c r="IFX336" s="50" t="s">
        <v>612</v>
      </c>
      <c r="IFY336" s="50" t="s">
        <v>612</v>
      </c>
      <c r="IFZ336" s="50" t="s">
        <v>612</v>
      </c>
      <c r="IGA336" s="50" t="s">
        <v>612</v>
      </c>
      <c r="IGB336" s="50" t="s">
        <v>612</v>
      </c>
      <c r="IGC336" s="50" t="s">
        <v>612</v>
      </c>
      <c r="IGD336" s="50" t="s">
        <v>612</v>
      </c>
      <c r="IGE336" s="50" t="s">
        <v>612</v>
      </c>
      <c r="IGF336" s="50" t="s">
        <v>612</v>
      </c>
      <c r="IGG336" s="50" t="s">
        <v>612</v>
      </c>
      <c r="IGH336" s="50" t="s">
        <v>612</v>
      </c>
      <c r="IGI336" s="50" t="s">
        <v>612</v>
      </c>
      <c r="IGJ336" s="50" t="s">
        <v>612</v>
      </c>
      <c r="IGK336" s="50" t="s">
        <v>612</v>
      </c>
      <c r="IGL336" s="50" t="s">
        <v>612</v>
      </c>
      <c r="IGM336" s="50" t="s">
        <v>612</v>
      </c>
      <c r="IGN336" s="50" t="s">
        <v>612</v>
      </c>
      <c r="IGO336" s="50" t="s">
        <v>612</v>
      </c>
      <c r="IGP336" s="50" t="s">
        <v>612</v>
      </c>
      <c r="IGQ336" s="50" t="s">
        <v>612</v>
      </c>
      <c r="IGR336" s="50" t="s">
        <v>612</v>
      </c>
      <c r="IGS336" s="50" t="s">
        <v>612</v>
      </c>
      <c r="IGT336" s="50" t="s">
        <v>612</v>
      </c>
      <c r="IGU336" s="50" t="s">
        <v>612</v>
      </c>
      <c r="IGV336" s="50" t="s">
        <v>612</v>
      </c>
      <c r="IGW336" s="50" t="s">
        <v>612</v>
      </c>
      <c r="IGX336" s="50" t="s">
        <v>612</v>
      </c>
      <c r="IGY336" s="50" t="s">
        <v>612</v>
      </c>
      <c r="IGZ336" s="50" t="s">
        <v>612</v>
      </c>
      <c r="IHA336" s="50" t="s">
        <v>612</v>
      </c>
      <c r="IHB336" s="50" t="s">
        <v>612</v>
      </c>
      <c r="IHC336" s="50" t="s">
        <v>612</v>
      </c>
      <c r="IHD336" s="50" t="s">
        <v>612</v>
      </c>
      <c r="IHE336" s="50" t="s">
        <v>612</v>
      </c>
      <c r="IHF336" s="50" t="s">
        <v>612</v>
      </c>
      <c r="IHG336" s="50" t="s">
        <v>612</v>
      </c>
      <c r="IHH336" s="50" t="s">
        <v>612</v>
      </c>
      <c r="IHI336" s="50" t="s">
        <v>612</v>
      </c>
      <c r="IHJ336" s="50" t="s">
        <v>612</v>
      </c>
      <c r="IHK336" s="50" t="s">
        <v>612</v>
      </c>
      <c r="IHL336" s="50" t="s">
        <v>612</v>
      </c>
      <c r="IHM336" s="50" t="s">
        <v>612</v>
      </c>
      <c r="IHN336" s="50" t="s">
        <v>612</v>
      </c>
      <c r="IHO336" s="50" t="s">
        <v>612</v>
      </c>
      <c r="IHP336" s="50" t="s">
        <v>612</v>
      </c>
      <c r="IHQ336" s="50" t="s">
        <v>612</v>
      </c>
      <c r="IHR336" s="50" t="s">
        <v>612</v>
      </c>
      <c r="IHS336" s="50" t="s">
        <v>612</v>
      </c>
      <c r="IHT336" s="50" t="s">
        <v>612</v>
      </c>
      <c r="IHU336" s="50" t="s">
        <v>612</v>
      </c>
      <c r="IHV336" s="50" t="s">
        <v>612</v>
      </c>
      <c r="IHW336" s="50" t="s">
        <v>612</v>
      </c>
      <c r="IHX336" s="50" t="s">
        <v>612</v>
      </c>
      <c r="IHY336" s="50" t="s">
        <v>612</v>
      </c>
      <c r="IHZ336" s="50" t="s">
        <v>612</v>
      </c>
      <c r="IIA336" s="50" t="s">
        <v>612</v>
      </c>
      <c r="IIB336" s="50" t="s">
        <v>612</v>
      </c>
      <c r="IIC336" s="50" t="s">
        <v>612</v>
      </c>
      <c r="IID336" s="50" t="s">
        <v>612</v>
      </c>
      <c r="IIE336" s="50" t="s">
        <v>612</v>
      </c>
      <c r="IIF336" s="50" t="s">
        <v>612</v>
      </c>
      <c r="IIG336" s="50" t="s">
        <v>612</v>
      </c>
      <c r="IIH336" s="50" t="s">
        <v>612</v>
      </c>
      <c r="III336" s="50" t="s">
        <v>612</v>
      </c>
      <c r="IIJ336" s="50" t="s">
        <v>612</v>
      </c>
      <c r="IIK336" s="50" t="s">
        <v>612</v>
      </c>
      <c r="IIL336" s="50" t="s">
        <v>612</v>
      </c>
      <c r="IIM336" s="50" t="s">
        <v>612</v>
      </c>
      <c r="IIN336" s="50" t="s">
        <v>612</v>
      </c>
      <c r="IIO336" s="50" t="s">
        <v>612</v>
      </c>
      <c r="IIP336" s="50" t="s">
        <v>612</v>
      </c>
      <c r="IIQ336" s="50" t="s">
        <v>612</v>
      </c>
      <c r="IIR336" s="50" t="s">
        <v>612</v>
      </c>
      <c r="IIS336" s="50" t="s">
        <v>612</v>
      </c>
      <c r="IIT336" s="50" t="s">
        <v>612</v>
      </c>
      <c r="IIU336" s="50" t="s">
        <v>612</v>
      </c>
      <c r="IIV336" s="50" t="s">
        <v>612</v>
      </c>
      <c r="IIW336" s="50" t="s">
        <v>612</v>
      </c>
      <c r="IIX336" s="50" t="s">
        <v>612</v>
      </c>
      <c r="IIY336" s="50" t="s">
        <v>612</v>
      </c>
      <c r="IIZ336" s="50" t="s">
        <v>612</v>
      </c>
      <c r="IJA336" s="50" t="s">
        <v>612</v>
      </c>
      <c r="IJB336" s="50" t="s">
        <v>612</v>
      </c>
      <c r="IJC336" s="50" t="s">
        <v>612</v>
      </c>
      <c r="IJD336" s="50" t="s">
        <v>612</v>
      </c>
      <c r="IJE336" s="50" t="s">
        <v>612</v>
      </c>
      <c r="IJF336" s="50" t="s">
        <v>612</v>
      </c>
      <c r="IJG336" s="50" t="s">
        <v>612</v>
      </c>
      <c r="IJH336" s="50" t="s">
        <v>612</v>
      </c>
      <c r="IJI336" s="50" t="s">
        <v>612</v>
      </c>
      <c r="IJJ336" s="50" t="s">
        <v>612</v>
      </c>
      <c r="IJK336" s="50" t="s">
        <v>612</v>
      </c>
      <c r="IJL336" s="50" t="s">
        <v>612</v>
      </c>
      <c r="IJM336" s="50" t="s">
        <v>612</v>
      </c>
      <c r="IJN336" s="50" t="s">
        <v>612</v>
      </c>
      <c r="IJO336" s="50" t="s">
        <v>612</v>
      </c>
      <c r="IJP336" s="50" t="s">
        <v>612</v>
      </c>
      <c r="IJQ336" s="50" t="s">
        <v>612</v>
      </c>
      <c r="IJR336" s="50" t="s">
        <v>612</v>
      </c>
      <c r="IJS336" s="50" t="s">
        <v>612</v>
      </c>
      <c r="IJT336" s="50" t="s">
        <v>612</v>
      </c>
      <c r="IJU336" s="50" t="s">
        <v>612</v>
      </c>
      <c r="IJV336" s="50" t="s">
        <v>612</v>
      </c>
      <c r="IJW336" s="50" t="s">
        <v>612</v>
      </c>
      <c r="IJX336" s="50" t="s">
        <v>612</v>
      </c>
      <c r="IJY336" s="50" t="s">
        <v>612</v>
      </c>
      <c r="IJZ336" s="50" t="s">
        <v>612</v>
      </c>
      <c r="IKA336" s="50" t="s">
        <v>612</v>
      </c>
      <c r="IKB336" s="50" t="s">
        <v>612</v>
      </c>
      <c r="IKC336" s="50" t="s">
        <v>612</v>
      </c>
      <c r="IKD336" s="50" t="s">
        <v>612</v>
      </c>
      <c r="IKE336" s="50" t="s">
        <v>612</v>
      </c>
      <c r="IKF336" s="50" t="s">
        <v>612</v>
      </c>
      <c r="IKG336" s="50" t="s">
        <v>612</v>
      </c>
      <c r="IKH336" s="50" t="s">
        <v>612</v>
      </c>
      <c r="IKI336" s="50" t="s">
        <v>612</v>
      </c>
      <c r="IKJ336" s="50" t="s">
        <v>612</v>
      </c>
      <c r="IKK336" s="50" t="s">
        <v>612</v>
      </c>
      <c r="IKL336" s="50" t="s">
        <v>612</v>
      </c>
      <c r="IKM336" s="50" t="s">
        <v>612</v>
      </c>
      <c r="IKN336" s="50" t="s">
        <v>612</v>
      </c>
      <c r="IKO336" s="50" t="s">
        <v>612</v>
      </c>
      <c r="IKP336" s="50" t="s">
        <v>612</v>
      </c>
      <c r="IKQ336" s="50" t="s">
        <v>612</v>
      </c>
      <c r="IKR336" s="50" t="s">
        <v>612</v>
      </c>
      <c r="IKS336" s="50" t="s">
        <v>612</v>
      </c>
      <c r="IKT336" s="50" t="s">
        <v>612</v>
      </c>
      <c r="IKU336" s="50" t="s">
        <v>612</v>
      </c>
      <c r="IKV336" s="50" t="s">
        <v>612</v>
      </c>
      <c r="IKW336" s="50" t="s">
        <v>612</v>
      </c>
      <c r="IKX336" s="50" t="s">
        <v>612</v>
      </c>
      <c r="IKY336" s="50" t="s">
        <v>612</v>
      </c>
      <c r="IKZ336" s="50" t="s">
        <v>612</v>
      </c>
      <c r="ILA336" s="50" t="s">
        <v>612</v>
      </c>
      <c r="ILB336" s="50" t="s">
        <v>612</v>
      </c>
      <c r="ILC336" s="50" t="s">
        <v>612</v>
      </c>
      <c r="ILD336" s="50" t="s">
        <v>612</v>
      </c>
      <c r="ILE336" s="50" t="s">
        <v>612</v>
      </c>
      <c r="ILF336" s="50" t="s">
        <v>612</v>
      </c>
      <c r="ILG336" s="50" t="s">
        <v>612</v>
      </c>
      <c r="ILH336" s="50" t="s">
        <v>612</v>
      </c>
      <c r="ILI336" s="50" t="s">
        <v>612</v>
      </c>
      <c r="ILJ336" s="50" t="s">
        <v>612</v>
      </c>
      <c r="ILK336" s="50" t="s">
        <v>612</v>
      </c>
      <c r="ILL336" s="50" t="s">
        <v>612</v>
      </c>
      <c r="ILM336" s="50" t="s">
        <v>612</v>
      </c>
      <c r="ILN336" s="50" t="s">
        <v>612</v>
      </c>
      <c r="ILO336" s="50" t="s">
        <v>612</v>
      </c>
      <c r="ILP336" s="50" t="s">
        <v>612</v>
      </c>
      <c r="ILQ336" s="50" t="s">
        <v>612</v>
      </c>
      <c r="ILR336" s="50" t="s">
        <v>612</v>
      </c>
      <c r="ILS336" s="50" t="s">
        <v>612</v>
      </c>
      <c r="ILT336" s="50" t="s">
        <v>612</v>
      </c>
      <c r="ILU336" s="50" t="s">
        <v>612</v>
      </c>
      <c r="ILV336" s="50" t="s">
        <v>612</v>
      </c>
      <c r="ILW336" s="50" t="s">
        <v>612</v>
      </c>
      <c r="ILX336" s="50" t="s">
        <v>612</v>
      </c>
      <c r="ILY336" s="50" t="s">
        <v>612</v>
      </c>
      <c r="ILZ336" s="50" t="s">
        <v>612</v>
      </c>
      <c r="IMA336" s="50" t="s">
        <v>612</v>
      </c>
      <c r="IMB336" s="50" t="s">
        <v>612</v>
      </c>
      <c r="IMC336" s="50" t="s">
        <v>612</v>
      </c>
      <c r="IMD336" s="50" t="s">
        <v>612</v>
      </c>
      <c r="IME336" s="50" t="s">
        <v>612</v>
      </c>
      <c r="IMF336" s="50" t="s">
        <v>612</v>
      </c>
      <c r="IMG336" s="50" t="s">
        <v>612</v>
      </c>
      <c r="IMH336" s="50" t="s">
        <v>612</v>
      </c>
      <c r="IMI336" s="50" t="s">
        <v>612</v>
      </c>
      <c r="IMJ336" s="50" t="s">
        <v>612</v>
      </c>
      <c r="IMK336" s="50" t="s">
        <v>612</v>
      </c>
      <c r="IML336" s="50" t="s">
        <v>612</v>
      </c>
      <c r="IMM336" s="50" t="s">
        <v>612</v>
      </c>
      <c r="IMN336" s="50" t="s">
        <v>612</v>
      </c>
      <c r="IMO336" s="50" t="s">
        <v>612</v>
      </c>
      <c r="IMP336" s="50" t="s">
        <v>612</v>
      </c>
      <c r="IMQ336" s="50" t="s">
        <v>612</v>
      </c>
      <c r="IMR336" s="50" t="s">
        <v>612</v>
      </c>
      <c r="IMS336" s="50" t="s">
        <v>612</v>
      </c>
      <c r="IMT336" s="50" t="s">
        <v>612</v>
      </c>
      <c r="IMU336" s="50" t="s">
        <v>612</v>
      </c>
      <c r="IMV336" s="50" t="s">
        <v>612</v>
      </c>
      <c r="IMW336" s="50" t="s">
        <v>612</v>
      </c>
      <c r="IMX336" s="50" t="s">
        <v>612</v>
      </c>
      <c r="IMY336" s="50" t="s">
        <v>612</v>
      </c>
      <c r="IMZ336" s="50" t="s">
        <v>612</v>
      </c>
      <c r="INA336" s="50" t="s">
        <v>612</v>
      </c>
      <c r="INB336" s="50" t="s">
        <v>612</v>
      </c>
      <c r="INC336" s="50" t="s">
        <v>612</v>
      </c>
      <c r="IND336" s="50" t="s">
        <v>612</v>
      </c>
      <c r="INE336" s="50" t="s">
        <v>612</v>
      </c>
      <c r="INF336" s="50" t="s">
        <v>612</v>
      </c>
      <c r="ING336" s="50" t="s">
        <v>612</v>
      </c>
      <c r="INH336" s="50" t="s">
        <v>612</v>
      </c>
      <c r="INI336" s="50" t="s">
        <v>612</v>
      </c>
      <c r="INJ336" s="50" t="s">
        <v>612</v>
      </c>
      <c r="INK336" s="50" t="s">
        <v>612</v>
      </c>
      <c r="INL336" s="50" t="s">
        <v>612</v>
      </c>
      <c r="INM336" s="50" t="s">
        <v>612</v>
      </c>
      <c r="INN336" s="50" t="s">
        <v>612</v>
      </c>
      <c r="INO336" s="50" t="s">
        <v>612</v>
      </c>
      <c r="INP336" s="50" t="s">
        <v>612</v>
      </c>
      <c r="INQ336" s="50" t="s">
        <v>612</v>
      </c>
      <c r="INR336" s="50" t="s">
        <v>612</v>
      </c>
      <c r="INS336" s="50" t="s">
        <v>612</v>
      </c>
      <c r="INT336" s="50" t="s">
        <v>612</v>
      </c>
      <c r="INU336" s="50" t="s">
        <v>612</v>
      </c>
      <c r="INV336" s="50" t="s">
        <v>612</v>
      </c>
      <c r="INW336" s="50" t="s">
        <v>612</v>
      </c>
      <c r="INX336" s="50" t="s">
        <v>612</v>
      </c>
      <c r="INY336" s="50" t="s">
        <v>612</v>
      </c>
      <c r="INZ336" s="50" t="s">
        <v>612</v>
      </c>
      <c r="IOA336" s="50" t="s">
        <v>612</v>
      </c>
      <c r="IOB336" s="50" t="s">
        <v>612</v>
      </c>
      <c r="IOC336" s="50" t="s">
        <v>612</v>
      </c>
      <c r="IOD336" s="50" t="s">
        <v>612</v>
      </c>
      <c r="IOE336" s="50" t="s">
        <v>612</v>
      </c>
      <c r="IOF336" s="50" t="s">
        <v>612</v>
      </c>
      <c r="IOG336" s="50" t="s">
        <v>612</v>
      </c>
      <c r="IOH336" s="50" t="s">
        <v>612</v>
      </c>
      <c r="IOI336" s="50" t="s">
        <v>612</v>
      </c>
      <c r="IOJ336" s="50" t="s">
        <v>612</v>
      </c>
      <c r="IOK336" s="50" t="s">
        <v>612</v>
      </c>
      <c r="IOL336" s="50" t="s">
        <v>612</v>
      </c>
      <c r="IOM336" s="50" t="s">
        <v>612</v>
      </c>
      <c r="ION336" s="50" t="s">
        <v>612</v>
      </c>
      <c r="IOO336" s="50" t="s">
        <v>612</v>
      </c>
      <c r="IOP336" s="50" t="s">
        <v>612</v>
      </c>
      <c r="IOQ336" s="50" t="s">
        <v>612</v>
      </c>
      <c r="IOR336" s="50" t="s">
        <v>612</v>
      </c>
      <c r="IOS336" s="50" t="s">
        <v>612</v>
      </c>
      <c r="IOT336" s="50" t="s">
        <v>612</v>
      </c>
      <c r="IOU336" s="50" t="s">
        <v>612</v>
      </c>
      <c r="IOV336" s="50" t="s">
        <v>612</v>
      </c>
      <c r="IOW336" s="50" t="s">
        <v>612</v>
      </c>
      <c r="IOX336" s="50" t="s">
        <v>612</v>
      </c>
      <c r="IOY336" s="50" t="s">
        <v>612</v>
      </c>
      <c r="IOZ336" s="50" t="s">
        <v>612</v>
      </c>
      <c r="IPA336" s="50" t="s">
        <v>612</v>
      </c>
      <c r="IPB336" s="50" t="s">
        <v>612</v>
      </c>
      <c r="IPC336" s="50" t="s">
        <v>612</v>
      </c>
      <c r="IPD336" s="50" t="s">
        <v>612</v>
      </c>
      <c r="IPE336" s="50" t="s">
        <v>612</v>
      </c>
      <c r="IPF336" s="50" t="s">
        <v>612</v>
      </c>
      <c r="IPG336" s="50" t="s">
        <v>612</v>
      </c>
      <c r="IPH336" s="50" t="s">
        <v>612</v>
      </c>
      <c r="IPI336" s="50" t="s">
        <v>612</v>
      </c>
      <c r="IPJ336" s="50" t="s">
        <v>612</v>
      </c>
      <c r="IPK336" s="50" t="s">
        <v>612</v>
      </c>
      <c r="IPL336" s="50" t="s">
        <v>612</v>
      </c>
      <c r="IPM336" s="50" t="s">
        <v>612</v>
      </c>
      <c r="IPN336" s="50" t="s">
        <v>612</v>
      </c>
      <c r="IPO336" s="50" t="s">
        <v>612</v>
      </c>
      <c r="IPP336" s="50" t="s">
        <v>612</v>
      </c>
      <c r="IPQ336" s="50" t="s">
        <v>612</v>
      </c>
      <c r="IPR336" s="50" t="s">
        <v>612</v>
      </c>
      <c r="IPS336" s="50" t="s">
        <v>612</v>
      </c>
      <c r="IPT336" s="50" t="s">
        <v>612</v>
      </c>
      <c r="IPU336" s="50" t="s">
        <v>612</v>
      </c>
      <c r="IPV336" s="50" t="s">
        <v>612</v>
      </c>
      <c r="IPW336" s="50" t="s">
        <v>612</v>
      </c>
      <c r="IPX336" s="50" t="s">
        <v>612</v>
      </c>
      <c r="IPY336" s="50" t="s">
        <v>612</v>
      </c>
      <c r="IPZ336" s="50" t="s">
        <v>612</v>
      </c>
      <c r="IQA336" s="50" t="s">
        <v>612</v>
      </c>
      <c r="IQB336" s="50" t="s">
        <v>612</v>
      </c>
      <c r="IQC336" s="50" t="s">
        <v>612</v>
      </c>
      <c r="IQD336" s="50" t="s">
        <v>612</v>
      </c>
      <c r="IQE336" s="50" t="s">
        <v>612</v>
      </c>
      <c r="IQF336" s="50" t="s">
        <v>612</v>
      </c>
      <c r="IQG336" s="50" t="s">
        <v>612</v>
      </c>
      <c r="IQH336" s="50" t="s">
        <v>612</v>
      </c>
      <c r="IQI336" s="50" t="s">
        <v>612</v>
      </c>
      <c r="IQJ336" s="50" t="s">
        <v>612</v>
      </c>
      <c r="IQK336" s="50" t="s">
        <v>612</v>
      </c>
      <c r="IQL336" s="50" t="s">
        <v>612</v>
      </c>
      <c r="IQM336" s="50" t="s">
        <v>612</v>
      </c>
      <c r="IQN336" s="50" t="s">
        <v>612</v>
      </c>
      <c r="IQO336" s="50" t="s">
        <v>612</v>
      </c>
      <c r="IQP336" s="50" t="s">
        <v>612</v>
      </c>
      <c r="IQQ336" s="50" t="s">
        <v>612</v>
      </c>
      <c r="IQR336" s="50" t="s">
        <v>612</v>
      </c>
      <c r="IQS336" s="50" t="s">
        <v>612</v>
      </c>
      <c r="IQT336" s="50" t="s">
        <v>612</v>
      </c>
      <c r="IQU336" s="50" t="s">
        <v>612</v>
      </c>
      <c r="IQV336" s="50" t="s">
        <v>612</v>
      </c>
      <c r="IQW336" s="50" t="s">
        <v>612</v>
      </c>
      <c r="IQX336" s="50" t="s">
        <v>612</v>
      </c>
      <c r="IQY336" s="50" t="s">
        <v>612</v>
      </c>
      <c r="IQZ336" s="50" t="s">
        <v>612</v>
      </c>
      <c r="IRA336" s="50" t="s">
        <v>612</v>
      </c>
      <c r="IRB336" s="50" t="s">
        <v>612</v>
      </c>
      <c r="IRC336" s="50" t="s">
        <v>612</v>
      </c>
      <c r="IRD336" s="50" t="s">
        <v>612</v>
      </c>
      <c r="IRE336" s="50" t="s">
        <v>612</v>
      </c>
      <c r="IRF336" s="50" t="s">
        <v>612</v>
      </c>
      <c r="IRG336" s="50" t="s">
        <v>612</v>
      </c>
      <c r="IRH336" s="50" t="s">
        <v>612</v>
      </c>
      <c r="IRI336" s="50" t="s">
        <v>612</v>
      </c>
      <c r="IRJ336" s="50" t="s">
        <v>612</v>
      </c>
      <c r="IRK336" s="50" t="s">
        <v>612</v>
      </c>
      <c r="IRL336" s="50" t="s">
        <v>612</v>
      </c>
      <c r="IRM336" s="50" t="s">
        <v>612</v>
      </c>
      <c r="IRN336" s="50" t="s">
        <v>612</v>
      </c>
      <c r="IRO336" s="50" t="s">
        <v>612</v>
      </c>
      <c r="IRP336" s="50" t="s">
        <v>612</v>
      </c>
      <c r="IRQ336" s="50" t="s">
        <v>612</v>
      </c>
      <c r="IRR336" s="50" t="s">
        <v>612</v>
      </c>
      <c r="IRS336" s="50" t="s">
        <v>612</v>
      </c>
      <c r="IRT336" s="50" t="s">
        <v>612</v>
      </c>
      <c r="IRU336" s="50" t="s">
        <v>612</v>
      </c>
      <c r="IRV336" s="50" t="s">
        <v>612</v>
      </c>
      <c r="IRW336" s="50" t="s">
        <v>612</v>
      </c>
      <c r="IRX336" s="50" t="s">
        <v>612</v>
      </c>
      <c r="IRY336" s="50" t="s">
        <v>612</v>
      </c>
      <c r="IRZ336" s="50" t="s">
        <v>612</v>
      </c>
      <c r="ISA336" s="50" t="s">
        <v>612</v>
      </c>
      <c r="ISB336" s="50" t="s">
        <v>612</v>
      </c>
      <c r="ISC336" s="50" t="s">
        <v>612</v>
      </c>
      <c r="ISD336" s="50" t="s">
        <v>612</v>
      </c>
      <c r="ISE336" s="50" t="s">
        <v>612</v>
      </c>
      <c r="ISF336" s="50" t="s">
        <v>612</v>
      </c>
      <c r="ISG336" s="50" t="s">
        <v>612</v>
      </c>
      <c r="ISH336" s="50" t="s">
        <v>612</v>
      </c>
      <c r="ISI336" s="50" t="s">
        <v>612</v>
      </c>
      <c r="ISJ336" s="50" t="s">
        <v>612</v>
      </c>
      <c r="ISK336" s="50" t="s">
        <v>612</v>
      </c>
      <c r="ISL336" s="50" t="s">
        <v>612</v>
      </c>
      <c r="ISM336" s="50" t="s">
        <v>612</v>
      </c>
      <c r="ISN336" s="50" t="s">
        <v>612</v>
      </c>
      <c r="ISO336" s="50" t="s">
        <v>612</v>
      </c>
      <c r="ISP336" s="50" t="s">
        <v>612</v>
      </c>
      <c r="ISQ336" s="50" t="s">
        <v>612</v>
      </c>
      <c r="ISR336" s="50" t="s">
        <v>612</v>
      </c>
      <c r="ISS336" s="50" t="s">
        <v>612</v>
      </c>
      <c r="IST336" s="50" t="s">
        <v>612</v>
      </c>
      <c r="ISU336" s="50" t="s">
        <v>612</v>
      </c>
      <c r="ISV336" s="50" t="s">
        <v>612</v>
      </c>
      <c r="ISW336" s="50" t="s">
        <v>612</v>
      </c>
      <c r="ISX336" s="50" t="s">
        <v>612</v>
      </c>
      <c r="ISY336" s="50" t="s">
        <v>612</v>
      </c>
      <c r="ISZ336" s="50" t="s">
        <v>612</v>
      </c>
      <c r="ITA336" s="50" t="s">
        <v>612</v>
      </c>
      <c r="ITB336" s="50" t="s">
        <v>612</v>
      </c>
      <c r="ITC336" s="50" t="s">
        <v>612</v>
      </c>
      <c r="ITD336" s="50" t="s">
        <v>612</v>
      </c>
      <c r="ITE336" s="50" t="s">
        <v>612</v>
      </c>
      <c r="ITF336" s="50" t="s">
        <v>612</v>
      </c>
      <c r="ITG336" s="50" t="s">
        <v>612</v>
      </c>
      <c r="ITH336" s="50" t="s">
        <v>612</v>
      </c>
      <c r="ITI336" s="50" t="s">
        <v>612</v>
      </c>
      <c r="ITJ336" s="50" t="s">
        <v>612</v>
      </c>
      <c r="ITK336" s="50" t="s">
        <v>612</v>
      </c>
      <c r="ITL336" s="50" t="s">
        <v>612</v>
      </c>
      <c r="ITM336" s="50" t="s">
        <v>612</v>
      </c>
      <c r="ITN336" s="50" t="s">
        <v>612</v>
      </c>
      <c r="ITO336" s="50" t="s">
        <v>612</v>
      </c>
      <c r="ITP336" s="50" t="s">
        <v>612</v>
      </c>
      <c r="ITQ336" s="50" t="s">
        <v>612</v>
      </c>
      <c r="ITR336" s="50" t="s">
        <v>612</v>
      </c>
      <c r="ITS336" s="50" t="s">
        <v>612</v>
      </c>
      <c r="ITT336" s="50" t="s">
        <v>612</v>
      </c>
      <c r="ITU336" s="50" t="s">
        <v>612</v>
      </c>
      <c r="ITV336" s="50" t="s">
        <v>612</v>
      </c>
      <c r="ITW336" s="50" t="s">
        <v>612</v>
      </c>
      <c r="ITX336" s="50" t="s">
        <v>612</v>
      </c>
      <c r="ITY336" s="50" t="s">
        <v>612</v>
      </c>
      <c r="ITZ336" s="50" t="s">
        <v>612</v>
      </c>
      <c r="IUA336" s="50" t="s">
        <v>612</v>
      </c>
      <c r="IUB336" s="50" t="s">
        <v>612</v>
      </c>
      <c r="IUC336" s="50" t="s">
        <v>612</v>
      </c>
      <c r="IUD336" s="50" t="s">
        <v>612</v>
      </c>
      <c r="IUE336" s="50" t="s">
        <v>612</v>
      </c>
      <c r="IUF336" s="50" t="s">
        <v>612</v>
      </c>
      <c r="IUG336" s="50" t="s">
        <v>612</v>
      </c>
      <c r="IUH336" s="50" t="s">
        <v>612</v>
      </c>
      <c r="IUI336" s="50" t="s">
        <v>612</v>
      </c>
      <c r="IUJ336" s="50" t="s">
        <v>612</v>
      </c>
      <c r="IUK336" s="50" t="s">
        <v>612</v>
      </c>
      <c r="IUL336" s="50" t="s">
        <v>612</v>
      </c>
      <c r="IUM336" s="50" t="s">
        <v>612</v>
      </c>
      <c r="IUN336" s="50" t="s">
        <v>612</v>
      </c>
      <c r="IUO336" s="50" t="s">
        <v>612</v>
      </c>
      <c r="IUP336" s="50" t="s">
        <v>612</v>
      </c>
      <c r="IUQ336" s="50" t="s">
        <v>612</v>
      </c>
      <c r="IUR336" s="50" t="s">
        <v>612</v>
      </c>
      <c r="IUS336" s="50" t="s">
        <v>612</v>
      </c>
      <c r="IUT336" s="50" t="s">
        <v>612</v>
      </c>
      <c r="IUU336" s="50" t="s">
        <v>612</v>
      </c>
      <c r="IUV336" s="50" t="s">
        <v>612</v>
      </c>
      <c r="IUW336" s="50" t="s">
        <v>612</v>
      </c>
      <c r="IUX336" s="50" t="s">
        <v>612</v>
      </c>
      <c r="IUY336" s="50" t="s">
        <v>612</v>
      </c>
      <c r="IUZ336" s="50" t="s">
        <v>612</v>
      </c>
      <c r="IVA336" s="50" t="s">
        <v>612</v>
      </c>
      <c r="IVB336" s="50" t="s">
        <v>612</v>
      </c>
      <c r="IVC336" s="50" t="s">
        <v>612</v>
      </c>
      <c r="IVD336" s="50" t="s">
        <v>612</v>
      </c>
      <c r="IVE336" s="50" t="s">
        <v>612</v>
      </c>
      <c r="IVF336" s="50" t="s">
        <v>612</v>
      </c>
      <c r="IVG336" s="50" t="s">
        <v>612</v>
      </c>
      <c r="IVH336" s="50" t="s">
        <v>612</v>
      </c>
      <c r="IVI336" s="50" t="s">
        <v>612</v>
      </c>
      <c r="IVJ336" s="50" t="s">
        <v>612</v>
      </c>
      <c r="IVK336" s="50" t="s">
        <v>612</v>
      </c>
      <c r="IVL336" s="50" t="s">
        <v>612</v>
      </c>
      <c r="IVM336" s="50" t="s">
        <v>612</v>
      </c>
      <c r="IVN336" s="50" t="s">
        <v>612</v>
      </c>
      <c r="IVO336" s="50" t="s">
        <v>612</v>
      </c>
      <c r="IVP336" s="50" t="s">
        <v>612</v>
      </c>
      <c r="IVQ336" s="50" t="s">
        <v>612</v>
      </c>
      <c r="IVR336" s="50" t="s">
        <v>612</v>
      </c>
      <c r="IVS336" s="50" t="s">
        <v>612</v>
      </c>
      <c r="IVT336" s="50" t="s">
        <v>612</v>
      </c>
      <c r="IVU336" s="50" t="s">
        <v>612</v>
      </c>
      <c r="IVV336" s="50" t="s">
        <v>612</v>
      </c>
      <c r="IVW336" s="50" t="s">
        <v>612</v>
      </c>
      <c r="IVX336" s="50" t="s">
        <v>612</v>
      </c>
      <c r="IVY336" s="50" t="s">
        <v>612</v>
      </c>
      <c r="IVZ336" s="50" t="s">
        <v>612</v>
      </c>
      <c r="IWA336" s="50" t="s">
        <v>612</v>
      </c>
      <c r="IWB336" s="50" t="s">
        <v>612</v>
      </c>
      <c r="IWC336" s="50" t="s">
        <v>612</v>
      </c>
      <c r="IWD336" s="50" t="s">
        <v>612</v>
      </c>
      <c r="IWE336" s="50" t="s">
        <v>612</v>
      </c>
      <c r="IWF336" s="50" t="s">
        <v>612</v>
      </c>
      <c r="IWG336" s="50" t="s">
        <v>612</v>
      </c>
      <c r="IWH336" s="50" t="s">
        <v>612</v>
      </c>
      <c r="IWI336" s="50" t="s">
        <v>612</v>
      </c>
      <c r="IWJ336" s="50" t="s">
        <v>612</v>
      </c>
      <c r="IWK336" s="50" t="s">
        <v>612</v>
      </c>
      <c r="IWL336" s="50" t="s">
        <v>612</v>
      </c>
      <c r="IWM336" s="50" t="s">
        <v>612</v>
      </c>
      <c r="IWN336" s="50" t="s">
        <v>612</v>
      </c>
      <c r="IWO336" s="50" t="s">
        <v>612</v>
      </c>
      <c r="IWP336" s="50" t="s">
        <v>612</v>
      </c>
      <c r="IWQ336" s="50" t="s">
        <v>612</v>
      </c>
      <c r="IWR336" s="50" t="s">
        <v>612</v>
      </c>
      <c r="IWS336" s="50" t="s">
        <v>612</v>
      </c>
      <c r="IWT336" s="50" t="s">
        <v>612</v>
      </c>
      <c r="IWU336" s="50" t="s">
        <v>612</v>
      </c>
      <c r="IWV336" s="50" t="s">
        <v>612</v>
      </c>
      <c r="IWW336" s="50" t="s">
        <v>612</v>
      </c>
      <c r="IWX336" s="50" t="s">
        <v>612</v>
      </c>
      <c r="IWY336" s="50" t="s">
        <v>612</v>
      </c>
      <c r="IWZ336" s="50" t="s">
        <v>612</v>
      </c>
      <c r="IXA336" s="50" t="s">
        <v>612</v>
      </c>
      <c r="IXB336" s="50" t="s">
        <v>612</v>
      </c>
      <c r="IXC336" s="50" t="s">
        <v>612</v>
      </c>
      <c r="IXD336" s="50" t="s">
        <v>612</v>
      </c>
      <c r="IXE336" s="50" t="s">
        <v>612</v>
      </c>
      <c r="IXF336" s="50" t="s">
        <v>612</v>
      </c>
      <c r="IXG336" s="50" t="s">
        <v>612</v>
      </c>
      <c r="IXH336" s="50" t="s">
        <v>612</v>
      </c>
      <c r="IXI336" s="50" t="s">
        <v>612</v>
      </c>
      <c r="IXJ336" s="50" t="s">
        <v>612</v>
      </c>
      <c r="IXK336" s="50" t="s">
        <v>612</v>
      </c>
      <c r="IXL336" s="50" t="s">
        <v>612</v>
      </c>
      <c r="IXM336" s="50" t="s">
        <v>612</v>
      </c>
      <c r="IXN336" s="50" t="s">
        <v>612</v>
      </c>
      <c r="IXO336" s="50" t="s">
        <v>612</v>
      </c>
      <c r="IXP336" s="50" t="s">
        <v>612</v>
      </c>
      <c r="IXQ336" s="50" t="s">
        <v>612</v>
      </c>
      <c r="IXR336" s="50" t="s">
        <v>612</v>
      </c>
      <c r="IXS336" s="50" t="s">
        <v>612</v>
      </c>
      <c r="IXT336" s="50" t="s">
        <v>612</v>
      </c>
      <c r="IXU336" s="50" t="s">
        <v>612</v>
      </c>
      <c r="IXV336" s="50" t="s">
        <v>612</v>
      </c>
      <c r="IXW336" s="50" t="s">
        <v>612</v>
      </c>
      <c r="IXX336" s="50" t="s">
        <v>612</v>
      </c>
      <c r="IXY336" s="50" t="s">
        <v>612</v>
      </c>
      <c r="IXZ336" s="50" t="s">
        <v>612</v>
      </c>
      <c r="IYA336" s="50" t="s">
        <v>612</v>
      </c>
      <c r="IYB336" s="50" t="s">
        <v>612</v>
      </c>
      <c r="IYC336" s="50" t="s">
        <v>612</v>
      </c>
      <c r="IYD336" s="50" t="s">
        <v>612</v>
      </c>
      <c r="IYE336" s="50" t="s">
        <v>612</v>
      </c>
      <c r="IYF336" s="50" t="s">
        <v>612</v>
      </c>
      <c r="IYG336" s="50" t="s">
        <v>612</v>
      </c>
      <c r="IYH336" s="50" t="s">
        <v>612</v>
      </c>
      <c r="IYI336" s="50" t="s">
        <v>612</v>
      </c>
      <c r="IYJ336" s="50" t="s">
        <v>612</v>
      </c>
      <c r="IYK336" s="50" t="s">
        <v>612</v>
      </c>
      <c r="IYL336" s="50" t="s">
        <v>612</v>
      </c>
      <c r="IYM336" s="50" t="s">
        <v>612</v>
      </c>
      <c r="IYN336" s="50" t="s">
        <v>612</v>
      </c>
      <c r="IYO336" s="50" t="s">
        <v>612</v>
      </c>
      <c r="IYP336" s="50" t="s">
        <v>612</v>
      </c>
      <c r="IYQ336" s="50" t="s">
        <v>612</v>
      </c>
      <c r="IYR336" s="50" t="s">
        <v>612</v>
      </c>
      <c r="IYS336" s="50" t="s">
        <v>612</v>
      </c>
      <c r="IYT336" s="50" t="s">
        <v>612</v>
      </c>
      <c r="IYU336" s="50" t="s">
        <v>612</v>
      </c>
      <c r="IYV336" s="50" t="s">
        <v>612</v>
      </c>
      <c r="IYW336" s="50" t="s">
        <v>612</v>
      </c>
      <c r="IYX336" s="50" t="s">
        <v>612</v>
      </c>
      <c r="IYY336" s="50" t="s">
        <v>612</v>
      </c>
      <c r="IYZ336" s="50" t="s">
        <v>612</v>
      </c>
      <c r="IZA336" s="50" t="s">
        <v>612</v>
      </c>
      <c r="IZB336" s="50" t="s">
        <v>612</v>
      </c>
      <c r="IZC336" s="50" t="s">
        <v>612</v>
      </c>
      <c r="IZD336" s="50" t="s">
        <v>612</v>
      </c>
      <c r="IZE336" s="50" t="s">
        <v>612</v>
      </c>
      <c r="IZF336" s="50" t="s">
        <v>612</v>
      </c>
      <c r="IZG336" s="50" t="s">
        <v>612</v>
      </c>
      <c r="IZH336" s="50" t="s">
        <v>612</v>
      </c>
      <c r="IZI336" s="50" t="s">
        <v>612</v>
      </c>
      <c r="IZJ336" s="50" t="s">
        <v>612</v>
      </c>
      <c r="IZK336" s="50" t="s">
        <v>612</v>
      </c>
      <c r="IZL336" s="50" t="s">
        <v>612</v>
      </c>
      <c r="IZM336" s="50" t="s">
        <v>612</v>
      </c>
      <c r="IZN336" s="50" t="s">
        <v>612</v>
      </c>
      <c r="IZO336" s="50" t="s">
        <v>612</v>
      </c>
      <c r="IZP336" s="50" t="s">
        <v>612</v>
      </c>
      <c r="IZQ336" s="50" t="s">
        <v>612</v>
      </c>
      <c r="IZR336" s="50" t="s">
        <v>612</v>
      </c>
      <c r="IZS336" s="50" t="s">
        <v>612</v>
      </c>
      <c r="IZT336" s="50" t="s">
        <v>612</v>
      </c>
      <c r="IZU336" s="50" t="s">
        <v>612</v>
      </c>
      <c r="IZV336" s="50" t="s">
        <v>612</v>
      </c>
      <c r="IZW336" s="50" t="s">
        <v>612</v>
      </c>
      <c r="IZX336" s="50" t="s">
        <v>612</v>
      </c>
      <c r="IZY336" s="50" t="s">
        <v>612</v>
      </c>
      <c r="IZZ336" s="50" t="s">
        <v>612</v>
      </c>
      <c r="JAA336" s="50" t="s">
        <v>612</v>
      </c>
      <c r="JAB336" s="50" t="s">
        <v>612</v>
      </c>
      <c r="JAC336" s="50" t="s">
        <v>612</v>
      </c>
      <c r="JAD336" s="50" t="s">
        <v>612</v>
      </c>
      <c r="JAE336" s="50" t="s">
        <v>612</v>
      </c>
      <c r="JAF336" s="50" t="s">
        <v>612</v>
      </c>
      <c r="JAG336" s="50" t="s">
        <v>612</v>
      </c>
      <c r="JAH336" s="50" t="s">
        <v>612</v>
      </c>
      <c r="JAI336" s="50" t="s">
        <v>612</v>
      </c>
      <c r="JAJ336" s="50" t="s">
        <v>612</v>
      </c>
      <c r="JAK336" s="50" t="s">
        <v>612</v>
      </c>
      <c r="JAL336" s="50" t="s">
        <v>612</v>
      </c>
      <c r="JAM336" s="50" t="s">
        <v>612</v>
      </c>
      <c r="JAN336" s="50" t="s">
        <v>612</v>
      </c>
      <c r="JAO336" s="50" t="s">
        <v>612</v>
      </c>
      <c r="JAP336" s="50" t="s">
        <v>612</v>
      </c>
      <c r="JAQ336" s="50" t="s">
        <v>612</v>
      </c>
      <c r="JAR336" s="50" t="s">
        <v>612</v>
      </c>
      <c r="JAS336" s="50" t="s">
        <v>612</v>
      </c>
      <c r="JAT336" s="50" t="s">
        <v>612</v>
      </c>
      <c r="JAU336" s="50" t="s">
        <v>612</v>
      </c>
      <c r="JAV336" s="50" t="s">
        <v>612</v>
      </c>
      <c r="JAW336" s="50" t="s">
        <v>612</v>
      </c>
      <c r="JAX336" s="50" t="s">
        <v>612</v>
      </c>
      <c r="JAY336" s="50" t="s">
        <v>612</v>
      </c>
      <c r="JAZ336" s="50" t="s">
        <v>612</v>
      </c>
      <c r="JBA336" s="50" t="s">
        <v>612</v>
      </c>
      <c r="JBB336" s="50" t="s">
        <v>612</v>
      </c>
      <c r="JBC336" s="50" t="s">
        <v>612</v>
      </c>
      <c r="JBD336" s="50" t="s">
        <v>612</v>
      </c>
      <c r="JBE336" s="50" t="s">
        <v>612</v>
      </c>
      <c r="JBF336" s="50" t="s">
        <v>612</v>
      </c>
      <c r="JBG336" s="50" t="s">
        <v>612</v>
      </c>
      <c r="JBH336" s="50" t="s">
        <v>612</v>
      </c>
      <c r="JBI336" s="50" t="s">
        <v>612</v>
      </c>
      <c r="JBJ336" s="50" t="s">
        <v>612</v>
      </c>
      <c r="JBK336" s="50" t="s">
        <v>612</v>
      </c>
      <c r="JBL336" s="50" t="s">
        <v>612</v>
      </c>
      <c r="JBM336" s="50" t="s">
        <v>612</v>
      </c>
      <c r="JBN336" s="50" t="s">
        <v>612</v>
      </c>
      <c r="JBO336" s="50" t="s">
        <v>612</v>
      </c>
      <c r="JBP336" s="50" t="s">
        <v>612</v>
      </c>
      <c r="JBQ336" s="50" t="s">
        <v>612</v>
      </c>
      <c r="JBR336" s="50" t="s">
        <v>612</v>
      </c>
      <c r="JBS336" s="50" t="s">
        <v>612</v>
      </c>
      <c r="JBT336" s="50" t="s">
        <v>612</v>
      </c>
      <c r="JBU336" s="50" t="s">
        <v>612</v>
      </c>
      <c r="JBV336" s="50" t="s">
        <v>612</v>
      </c>
      <c r="JBW336" s="50" t="s">
        <v>612</v>
      </c>
      <c r="JBX336" s="50" t="s">
        <v>612</v>
      </c>
      <c r="JBY336" s="50" t="s">
        <v>612</v>
      </c>
      <c r="JBZ336" s="50" t="s">
        <v>612</v>
      </c>
      <c r="JCA336" s="50" t="s">
        <v>612</v>
      </c>
      <c r="JCB336" s="50" t="s">
        <v>612</v>
      </c>
      <c r="JCC336" s="50" t="s">
        <v>612</v>
      </c>
      <c r="JCD336" s="50" t="s">
        <v>612</v>
      </c>
      <c r="JCE336" s="50" t="s">
        <v>612</v>
      </c>
      <c r="JCF336" s="50" t="s">
        <v>612</v>
      </c>
      <c r="JCG336" s="50" t="s">
        <v>612</v>
      </c>
      <c r="JCH336" s="50" t="s">
        <v>612</v>
      </c>
      <c r="JCI336" s="50" t="s">
        <v>612</v>
      </c>
      <c r="JCJ336" s="50" t="s">
        <v>612</v>
      </c>
      <c r="JCK336" s="50" t="s">
        <v>612</v>
      </c>
      <c r="JCL336" s="50" t="s">
        <v>612</v>
      </c>
      <c r="JCM336" s="50" t="s">
        <v>612</v>
      </c>
      <c r="JCN336" s="50" t="s">
        <v>612</v>
      </c>
      <c r="JCO336" s="50" t="s">
        <v>612</v>
      </c>
      <c r="JCP336" s="50" t="s">
        <v>612</v>
      </c>
      <c r="JCQ336" s="50" t="s">
        <v>612</v>
      </c>
      <c r="JCR336" s="50" t="s">
        <v>612</v>
      </c>
      <c r="JCS336" s="50" t="s">
        <v>612</v>
      </c>
      <c r="JCT336" s="50" t="s">
        <v>612</v>
      </c>
      <c r="JCU336" s="50" t="s">
        <v>612</v>
      </c>
      <c r="JCV336" s="50" t="s">
        <v>612</v>
      </c>
      <c r="JCW336" s="50" t="s">
        <v>612</v>
      </c>
      <c r="JCX336" s="50" t="s">
        <v>612</v>
      </c>
      <c r="JCY336" s="50" t="s">
        <v>612</v>
      </c>
      <c r="JCZ336" s="50" t="s">
        <v>612</v>
      </c>
      <c r="JDA336" s="50" t="s">
        <v>612</v>
      </c>
      <c r="JDB336" s="50" t="s">
        <v>612</v>
      </c>
      <c r="JDC336" s="50" t="s">
        <v>612</v>
      </c>
      <c r="JDD336" s="50" t="s">
        <v>612</v>
      </c>
      <c r="JDE336" s="50" t="s">
        <v>612</v>
      </c>
      <c r="JDF336" s="50" t="s">
        <v>612</v>
      </c>
      <c r="JDG336" s="50" t="s">
        <v>612</v>
      </c>
      <c r="JDH336" s="50" t="s">
        <v>612</v>
      </c>
      <c r="JDI336" s="50" t="s">
        <v>612</v>
      </c>
      <c r="JDJ336" s="50" t="s">
        <v>612</v>
      </c>
      <c r="JDK336" s="50" t="s">
        <v>612</v>
      </c>
      <c r="JDL336" s="50" t="s">
        <v>612</v>
      </c>
      <c r="JDM336" s="50" t="s">
        <v>612</v>
      </c>
      <c r="JDN336" s="50" t="s">
        <v>612</v>
      </c>
      <c r="JDO336" s="50" t="s">
        <v>612</v>
      </c>
      <c r="JDP336" s="50" t="s">
        <v>612</v>
      </c>
      <c r="JDQ336" s="50" t="s">
        <v>612</v>
      </c>
      <c r="JDR336" s="50" t="s">
        <v>612</v>
      </c>
      <c r="JDS336" s="50" t="s">
        <v>612</v>
      </c>
      <c r="JDT336" s="50" t="s">
        <v>612</v>
      </c>
      <c r="JDU336" s="50" t="s">
        <v>612</v>
      </c>
      <c r="JDV336" s="50" t="s">
        <v>612</v>
      </c>
      <c r="JDW336" s="50" t="s">
        <v>612</v>
      </c>
      <c r="JDX336" s="50" t="s">
        <v>612</v>
      </c>
      <c r="JDY336" s="50" t="s">
        <v>612</v>
      </c>
      <c r="JDZ336" s="50" t="s">
        <v>612</v>
      </c>
      <c r="JEA336" s="50" t="s">
        <v>612</v>
      </c>
      <c r="JEB336" s="50" t="s">
        <v>612</v>
      </c>
      <c r="JEC336" s="50" t="s">
        <v>612</v>
      </c>
      <c r="JED336" s="50" t="s">
        <v>612</v>
      </c>
      <c r="JEE336" s="50" t="s">
        <v>612</v>
      </c>
      <c r="JEF336" s="50" t="s">
        <v>612</v>
      </c>
      <c r="JEG336" s="50" t="s">
        <v>612</v>
      </c>
      <c r="JEH336" s="50" t="s">
        <v>612</v>
      </c>
      <c r="JEI336" s="50" t="s">
        <v>612</v>
      </c>
      <c r="JEJ336" s="50" t="s">
        <v>612</v>
      </c>
      <c r="JEK336" s="50" t="s">
        <v>612</v>
      </c>
      <c r="JEL336" s="50" t="s">
        <v>612</v>
      </c>
      <c r="JEM336" s="50" t="s">
        <v>612</v>
      </c>
      <c r="JEN336" s="50" t="s">
        <v>612</v>
      </c>
      <c r="JEO336" s="50" t="s">
        <v>612</v>
      </c>
      <c r="JEP336" s="50" t="s">
        <v>612</v>
      </c>
      <c r="JEQ336" s="50" t="s">
        <v>612</v>
      </c>
      <c r="JER336" s="50" t="s">
        <v>612</v>
      </c>
      <c r="JES336" s="50" t="s">
        <v>612</v>
      </c>
      <c r="JET336" s="50" t="s">
        <v>612</v>
      </c>
      <c r="JEU336" s="50" t="s">
        <v>612</v>
      </c>
      <c r="JEV336" s="50" t="s">
        <v>612</v>
      </c>
      <c r="JEW336" s="50" t="s">
        <v>612</v>
      </c>
      <c r="JEX336" s="50" t="s">
        <v>612</v>
      </c>
      <c r="JEY336" s="50" t="s">
        <v>612</v>
      </c>
      <c r="JEZ336" s="50" t="s">
        <v>612</v>
      </c>
      <c r="JFA336" s="50" t="s">
        <v>612</v>
      </c>
      <c r="JFB336" s="50" t="s">
        <v>612</v>
      </c>
      <c r="JFC336" s="50" t="s">
        <v>612</v>
      </c>
      <c r="JFD336" s="50" t="s">
        <v>612</v>
      </c>
      <c r="JFE336" s="50" t="s">
        <v>612</v>
      </c>
      <c r="JFF336" s="50" t="s">
        <v>612</v>
      </c>
      <c r="JFG336" s="50" t="s">
        <v>612</v>
      </c>
      <c r="JFH336" s="50" t="s">
        <v>612</v>
      </c>
      <c r="JFI336" s="50" t="s">
        <v>612</v>
      </c>
      <c r="JFJ336" s="50" t="s">
        <v>612</v>
      </c>
      <c r="JFK336" s="50" t="s">
        <v>612</v>
      </c>
      <c r="JFL336" s="50" t="s">
        <v>612</v>
      </c>
      <c r="JFM336" s="50" t="s">
        <v>612</v>
      </c>
      <c r="JFN336" s="50" t="s">
        <v>612</v>
      </c>
      <c r="JFO336" s="50" t="s">
        <v>612</v>
      </c>
      <c r="JFP336" s="50" t="s">
        <v>612</v>
      </c>
      <c r="JFQ336" s="50" t="s">
        <v>612</v>
      </c>
      <c r="JFR336" s="50" t="s">
        <v>612</v>
      </c>
      <c r="JFS336" s="50" t="s">
        <v>612</v>
      </c>
      <c r="JFT336" s="50" t="s">
        <v>612</v>
      </c>
      <c r="JFU336" s="50" t="s">
        <v>612</v>
      </c>
      <c r="JFV336" s="50" t="s">
        <v>612</v>
      </c>
      <c r="JFW336" s="50" t="s">
        <v>612</v>
      </c>
      <c r="JFX336" s="50" t="s">
        <v>612</v>
      </c>
      <c r="JFY336" s="50" t="s">
        <v>612</v>
      </c>
      <c r="JFZ336" s="50" t="s">
        <v>612</v>
      </c>
      <c r="JGA336" s="50" t="s">
        <v>612</v>
      </c>
      <c r="JGB336" s="50" t="s">
        <v>612</v>
      </c>
      <c r="JGC336" s="50" t="s">
        <v>612</v>
      </c>
      <c r="JGD336" s="50" t="s">
        <v>612</v>
      </c>
      <c r="JGE336" s="50" t="s">
        <v>612</v>
      </c>
      <c r="JGF336" s="50" t="s">
        <v>612</v>
      </c>
      <c r="JGG336" s="50" t="s">
        <v>612</v>
      </c>
      <c r="JGH336" s="50" t="s">
        <v>612</v>
      </c>
      <c r="JGI336" s="50" t="s">
        <v>612</v>
      </c>
      <c r="JGJ336" s="50" t="s">
        <v>612</v>
      </c>
      <c r="JGK336" s="50" t="s">
        <v>612</v>
      </c>
      <c r="JGL336" s="50" t="s">
        <v>612</v>
      </c>
      <c r="JGM336" s="50" t="s">
        <v>612</v>
      </c>
      <c r="JGN336" s="50" t="s">
        <v>612</v>
      </c>
      <c r="JGO336" s="50" t="s">
        <v>612</v>
      </c>
      <c r="JGP336" s="50" t="s">
        <v>612</v>
      </c>
      <c r="JGQ336" s="50" t="s">
        <v>612</v>
      </c>
      <c r="JGR336" s="50" t="s">
        <v>612</v>
      </c>
      <c r="JGS336" s="50" t="s">
        <v>612</v>
      </c>
      <c r="JGT336" s="50" t="s">
        <v>612</v>
      </c>
      <c r="JGU336" s="50" t="s">
        <v>612</v>
      </c>
      <c r="JGV336" s="50" t="s">
        <v>612</v>
      </c>
      <c r="JGW336" s="50" t="s">
        <v>612</v>
      </c>
      <c r="JGX336" s="50" t="s">
        <v>612</v>
      </c>
      <c r="JGY336" s="50" t="s">
        <v>612</v>
      </c>
      <c r="JGZ336" s="50" t="s">
        <v>612</v>
      </c>
      <c r="JHA336" s="50" t="s">
        <v>612</v>
      </c>
      <c r="JHB336" s="50" t="s">
        <v>612</v>
      </c>
      <c r="JHC336" s="50" t="s">
        <v>612</v>
      </c>
      <c r="JHD336" s="50" t="s">
        <v>612</v>
      </c>
      <c r="JHE336" s="50" t="s">
        <v>612</v>
      </c>
      <c r="JHF336" s="50" t="s">
        <v>612</v>
      </c>
      <c r="JHG336" s="50" t="s">
        <v>612</v>
      </c>
      <c r="JHH336" s="50" t="s">
        <v>612</v>
      </c>
      <c r="JHI336" s="50" t="s">
        <v>612</v>
      </c>
      <c r="JHJ336" s="50" t="s">
        <v>612</v>
      </c>
      <c r="JHK336" s="50" t="s">
        <v>612</v>
      </c>
      <c r="JHL336" s="50" t="s">
        <v>612</v>
      </c>
      <c r="JHM336" s="50" t="s">
        <v>612</v>
      </c>
      <c r="JHN336" s="50" t="s">
        <v>612</v>
      </c>
      <c r="JHO336" s="50" t="s">
        <v>612</v>
      </c>
      <c r="JHP336" s="50" t="s">
        <v>612</v>
      </c>
      <c r="JHQ336" s="50" t="s">
        <v>612</v>
      </c>
      <c r="JHR336" s="50" t="s">
        <v>612</v>
      </c>
      <c r="JHS336" s="50" t="s">
        <v>612</v>
      </c>
      <c r="JHT336" s="50" t="s">
        <v>612</v>
      </c>
      <c r="JHU336" s="50" t="s">
        <v>612</v>
      </c>
      <c r="JHV336" s="50" t="s">
        <v>612</v>
      </c>
      <c r="JHW336" s="50" t="s">
        <v>612</v>
      </c>
      <c r="JHX336" s="50" t="s">
        <v>612</v>
      </c>
      <c r="JHY336" s="50" t="s">
        <v>612</v>
      </c>
      <c r="JHZ336" s="50" t="s">
        <v>612</v>
      </c>
      <c r="JIA336" s="50" t="s">
        <v>612</v>
      </c>
      <c r="JIB336" s="50" t="s">
        <v>612</v>
      </c>
      <c r="JIC336" s="50" t="s">
        <v>612</v>
      </c>
      <c r="JID336" s="50" t="s">
        <v>612</v>
      </c>
      <c r="JIE336" s="50" t="s">
        <v>612</v>
      </c>
      <c r="JIF336" s="50" t="s">
        <v>612</v>
      </c>
      <c r="JIG336" s="50" t="s">
        <v>612</v>
      </c>
      <c r="JIH336" s="50" t="s">
        <v>612</v>
      </c>
      <c r="JII336" s="50" t="s">
        <v>612</v>
      </c>
      <c r="JIJ336" s="50" t="s">
        <v>612</v>
      </c>
      <c r="JIK336" s="50" t="s">
        <v>612</v>
      </c>
      <c r="JIL336" s="50" t="s">
        <v>612</v>
      </c>
      <c r="JIM336" s="50" t="s">
        <v>612</v>
      </c>
      <c r="JIN336" s="50" t="s">
        <v>612</v>
      </c>
      <c r="JIO336" s="50" t="s">
        <v>612</v>
      </c>
      <c r="JIP336" s="50" t="s">
        <v>612</v>
      </c>
      <c r="JIQ336" s="50" t="s">
        <v>612</v>
      </c>
      <c r="JIR336" s="50" t="s">
        <v>612</v>
      </c>
      <c r="JIS336" s="50" t="s">
        <v>612</v>
      </c>
      <c r="JIT336" s="50" t="s">
        <v>612</v>
      </c>
      <c r="JIU336" s="50" t="s">
        <v>612</v>
      </c>
      <c r="JIV336" s="50" t="s">
        <v>612</v>
      </c>
      <c r="JIW336" s="50" t="s">
        <v>612</v>
      </c>
      <c r="JIX336" s="50" t="s">
        <v>612</v>
      </c>
      <c r="JIY336" s="50" t="s">
        <v>612</v>
      </c>
      <c r="JIZ336" s="50" t="s">
        <v>612</v>
      </c>
      <c r="JJA336" s="50" t="s">
        <v>612</v>
      </c>
      <c r="JJB336" s="50" t="s">
        <v>612</v>
      </c>
      <c r="JJC336" s="50" t="s">
        <v>612</v>
      </c>
      <c r="JJD336" s="50" t="s">
        <v>612</v>
      </c>
      <c r="JJE336" s="50" t="s">
        <v>612</v>
      </c>
      <c r="JJF336" s="50" t="s">
        <v>612</v>
      </c>
      <c r="JJG336" s="50" t="s">
        <v>612</v>
      </c>
      <c r="JJH336" s="50" t="s">
        <v>612</v>
      </c>
      <c r="JJI336" s="50" t="s">
        <v>612</v>
      </c>
      <c r="JJJ336" s="50" t="s">
        <v>612</v>
      </c>
      <c r="JJK336" s="50" t="s">
        <v>612</v>
      </c>
      <c r="JJL336" s="50" t="s">
        <v>612</v>
      </c>
      <c r="JJM336" s="50" t="s">
        <v>612</v>
      </c>
      <c r="JJN336" s="50" t="s">
        <v>612</v>
      </c>
      <c r="JJO336" s="50" t="s">
        <v>612</v>
      </c>
      <c r="JJP336" s="50" t="s">
        <v>612</v>
      </c>
      <c r="JJQ336" s="50" t="s">
        <v>612</v>
      </c>
      <c r="JJR336" s="50" t="s">
        <v>612</v>
      </c>
      <c r="JJS336" s="50" t="s">
        <v>612</v>
      </c>
      <c r="JJT336" s="50" t="s">
        <v>612</v>
      </c>
      <c r="JJU336" s="50" t="s">
        <v>612</v>
      </c>
      <c r="JJV336" s="50" t="s">
        <v>612</v>
      </c>
      <c r="JJW336" s="50" t="s">
        <v>612</v>
      </c>
      <c r="JJX336" s="50" t="s">
        <v>612</v>
      </c>
      <c r="JJY336" s="50" t="s">
        <v>612</v>
      </c>
      <c r="JJZ336" s="50" t="s">
        <v>612</v>
      </c>
      <c r="JKA336" s="50" t="s">
        <v>612</v>
      </c>
      <c r="JKB336" s="50" t="s">
        <v>612</v>
      </c>
      <c r="JKC336" s="50" t="s">
        <v>612</v>
      </c>
      <c r="JKD336" s="50" t="s">
        <v>612</v>
      </c>
      <c r="JKE336" s="50" t="s">
        <v>612</v>
      </c>
      <c r="JKF336" s="50" t="s">
        <v>612</v>
      </c>
      <c r="JKG336" s="50" t="s">
        <v>612</v>
      </c>
      <c r="JKH336" s="50" t="s">
        <v>612</v>
      </c>
      <c r="JKI336" s="50" t="s">
        <v>612</v>
      </c>
      <c r="JKJ336" s="50" t="s">
        <v>612</v>
      </c>
      <c r="JKK336" s="50" t="s">
        <v>612</v>
      </c>
      <c r="JKL336" s="50" t="s">
        <v>612</v>
      </c>
      <c r="JKM336" s="50" t="s">
        <v>612</v>
      </c>
      <c r="JKN336" s="50" t="s">
        <v>612</v>
      </c>
      <c r="JKO336" s="50" t="s">
        <v>612</v>
      </c>
      <c r="JKP336" s="50" t="s">
        <v>612</v>
      </c>
      <c r="JKQ336" s="50" t="s">
        <v>612</v>
      </c>
      <c r="JKR336" s="50" t="s">
        <v>612</v>
      </c>
      <c r="JKS336" s="50" t="s">
        <v>612</v>
      </c>
      <c r="JKT336" s="50" t="s">
        <v>612</v>
      </c>
      <c r="JKU336" s="50" t="s">
        <v>612</v>
      </c>
      <c r="JKV336" s="50" t="s">
        <v>612</v>
      </c>
      <c r="JKW336" s="50" t="s">
        <v>612</v>
      </c>
      <c r="JKX336" s="50" t="s">
        <v>612</v>
      </c>
      <c r="JKY336" s="50" t="s">
        <v>612</v>
      </c>
      <c r="JKZ336" s="50" t="s">
        <v>612</v>
      </c>
      <c r="JLA336" s="50" t="s">
        <v>612</v>
      </c>
      <c r="JLB336" s="50" t="s">
        <v>612</v>
      </c>
      <c r="JLC336" s="50" t="s">
        <v>612</v>
      </c>
      <c r="JLD336" s="50" t="s">
        <v>612</v>
      </c>
      <c r="JLE336" s="50" t="s">
        <v>612</v>
      </c>
      <c r="JLF336" s="50" t="s">
        <v>612</v>
      </c>
      <c r="JLG336" s="50" t="s">
        <v>612</v>
      </c>
      <c r="JLH336" s="50" t="s">
        <v>612</v>
      </c>
      <c r="JLI336" s="50" t="s">
        <v>612</v>
      </c>
      <c r="JLJ336" s="50" t="s">
        <v>612</v>
      </c>
      <c r="JLK336" s="50" t="s">
        <v>612</v>
      </c>
      <c r="JLL336" s="50" t="s">
        <v>612</v>
      </c>
      <c r="JLM336" s="50" t="s">
        <v>612</v>
      </c>
      <c r="JLN336" s="50" t="s">
        <v>612</v>
      </c>
      <c r="JLO336" s="50" t="s">
        <v>612</v>
      </c>
      <c r="JLP336" s="50" t="s">
        <v>612</v>
      </c>
      <c r="JLQ336" s="50" t="s">
        <v>612</v>
      </c>
      <c r="JLR336" s="50" t="s">
        <v>612</v>
      </c>
      <c r="JLS336" s="50" t="s">
        <v>612</v>
      </c>
      <c r="JLT336" s="50" t="s">
        <v>612</v>
      </c>
      <c r="JLU336" s="50" t="s">
        <v>612</v>
      </c>
      <c r="JLV336" s="50" t="s">
        <v>612</v>
      </c>
      <c r="JLW336" s="50" t="s">
        <v>612</v>
      </c>
      <c r="JLX336" s="50" t="s">
        <v>612</v>
      </c>
      <c r="JLY336" s="50" t="s">
        <v>612</v>
      </c>
      <c r="JLZ336" s="50" t="s">
        <v>612</v>
      </c>
      <c r="JMA336" s="50" t="s">
        <v>612</v>
      </c>
      <c r="JMB336" s="50" t="s">
        <v>612</v>
      </c>
      <c r="JMC336" s="50" t="s">
        <v>612</v>
      </c>
      <c r="JMD336" s="50" t="s">
        <v>612</v>
      </c>
      <c r="JME336" s="50" t="s">
        <v>612</v>
      </c>
      <c r="JMF336" s="50" t="s">
        <v>612</v>
      </c>
      <c r="JMG336" s="50" t="s">
        <v>612</v>
      </c>
      <c r="JMH336" s="50" t="s">
        <v>612</v>
      </c>
      <c r="JMI336" s="50" t="s">
        <v>612</v>
      </c>
      <c r="JMJ336" s="50" t="s">
        <v>612</v>
      </c>
      <c r="JMK336" s="50" t="s">
        <v>612</v>
      </c>
      <c r="JML336" s="50" t="s">
        <v>612</v>
      </c>
      <c r="JMM336" s="50" t="s">
        <v>612</v>
      </c>
      <c r="JMN336" s="50" t="s">
        <v>612</v>
      </c>
      <c r="JMO336" s="50" t="s">
        <v>612</v>
      </c>
      <c r="JMP336" s="50" t="s">
        <v>612</v>
      </c>
      <c r="JMQ336" s="50" t="s">
        <v>612</v>
      </c>
      <c r="JMR336" s="50" t="s">
        <v>612</v>
      </c>
      <c r="JMS336" s="50" t="s">
        <v>612</v>
      </c>
      <c r="JMT336" s="50" t="s">
        <v>612</v>
      </c>
      <c r="JMU336" s="50" t="s">
        <v>612</v>
      </c>
      <c r="JMV336" s="50" t="s">
        <v>612</v>
      </c>
      <c r="JMW336" s="50" t="s">
        <v>612</v>
      </c>
      <c r="JMX336" s="50" t="s">
        <v>612</v>
      </c>
      <c r="JMY336" s="50" t="s">
        <v>612</v>
      </c>
      <c r="JMZ336" s="50" t="s">
        <v>612</v>
      </c>
      <c r="JNA336" s="50" t="s">
        <v>612</v>
      </c>
      <c r="JNB336" s="50" t="s">
        <v>612</v>
      </c>
      <c r="JNC336" s="50" t="s">
        <v>612</v>
      </c>
      <c r="JND336" s="50" t="s">
        <v>612</v>
      </c>
      <c r="JNE336" s="50" t="s">
        <v>612</v>
      </c>
      <c r="JNF336" s="50" t="s">
        <v>612</v>
      </c>
      <c r="JNG336" s="50" t="s">
        <v>612</v>
      </c>
      <c r="JNH336" s="50" t="s">
        <v>612</v>
      </c>
      <c r="JNI336" s="50" t="s">
        <v>612</v>
      </c>
      <c r="JNJ336" s="50" t="s">
        <v>612</v>
      </c>
      <c r="JNK336" s="50" t="s">
        <v>612</v>
      </c>
      <c r="JNL336" s="50" t="s">
        <v>612</v>
      </c>
      <c r="JNM336" s="50" t="s">
        <v>612</v>
      </c>
      <c r="JNN336" s="50" t="s">
        <v>612</v>
      </c>
      <c r="JNO336" s="50" t="s">
        <v>612</v>
      </c>
      <c r="JNP336" s="50" t="s">
        <v>612</v>
      </c>
      <c r="JNQ336" s="50" t="s">
        <v>612</v>
      </c>
      <c r="JNR336" s="50" t="s">
        <v>612</v>
      </c>
      <c r="JNS336" s="50" t="s">
        <v>612</v>
      </c>
      <c r="JNT336" s="50" t="s">
        <v>612</v>
      </c>
      <c r="JNU336" s="50" t="s">
        <v>612</v>
      </c>
      <c r="JNV336" s="50" t="s">
        <v>612</v>
      </c>
      <c r="JNW336" s="50" t="s">
        <v>612</v>
      </c>
      <c r="JNX336" s="50" t="s">
        <v>612</v>
      </c>
      <c r="JNY336" s="50" t="s">
        <v>612</v>
      </c>
      <c r="JNZ336" s="50" t="s">
        <v>612</v>
      </c>
      <c r="JOA336" s="50" t="s">
        <v>612</v>
      </c>
      <c r="JOB336" s="50" t="s">
        <v>612</v>
      </c>
      <c r="JOC336" s="50" t="s">
        <v>612</v>
      </c>
      <c r="JOD336" s="50" t="s">
        <v>612</v>
      </c>
      <c r="JOE336" s="50" t="s">
        <v>612</v>
      </c>
      <c r="JOF336" s="50" t="s">
        <v>612</v>
      </c>
      <c r="JOG336" s="50" t="s">
        <v>612</v>
      </c>
      <c r="JOH336" s="50" t="s">
        <v>612</v>
      </c>
      <c r="JOI336" s="50" t="s">
        <v>612</v>
      </c>
      <c r="JOJ336" s="50" t="s">
        <v>612</v>
      </c>
      <c r="JOK336" s="50" t="s">
        <v>612</v>
      </c>
      <c r="JOL336" s="50" t="s">
        <v>612</v>
      </c>
      <c r="JOM336" s="50" t="s">
        <v>612</v>
      </c>
      <c r="JON336" s="50" t="s">
        <v>612</v>
      </c>
      <c r="JOO336" s="50" t="s">
        <v>612</v>
      </c>
      <c r="JOP336" s="50" t="s">
        <v>612</v>
      </c>
      <c r="JOQ336" s="50" t="s">
        <v>612</v>
      </c>
      <c r="JOR336" s="50" t="s">
        <v>612</v>
      </c>
      <c r="JOS336" s="50" t="s">
        <v>612</v>
      </c>
      <c r="JOT336" s="50" t="s">
        <v>612</v>
      </c>
      <c r="JOU336" s="50" t="s">
        <v>612</v>
      </c>
      <c r="JOV336" s="50" t="s">
        <v>612</v>
      </c>
      <c r="JOW336" s="50" t="s">
        <v>612</v>
      </c>
      <c r="JOX336" s="50" t="s">
        <v>612</v>
      </c>
      <c r="JOY336" s="50" t="s">
        <v>612</v>
      </c>
      <c r="JOZ336" s="50" t="s">
        <v>612</v>
      </c>
      <c r="JPA336" s="50" t="s">
        <v>612</v>
      </c>
      <c r="JPB336" s="50" t="s">
        <v>612</v>
      </c>
      <c r="JPC336" s="50" t="s">
        <v>612</v>
      </c>
      <c r="JPD336" s="50" t="s">
        <v>612</v>
      </c>
      <c r="JPE336" s="50" t="s">
        <v>612</v>
      </c>
      <c r="JPF336" s="50" t="s">
        <v>612</v>
      </c>
      <c r="JPG336" s="50" t="s">
        <v>612</v>
      </c>
      <c r="JPH336" s="50" t="s">
        <v>612</v>
      </c>
      <c r="JPI336" s="50" t="s">
        <v>612</v>
      </c>
      <c r="JPJ336" s="50" t="s">
        <v>612</v>
      </c>
      <c r="JPK336" s="50" t="s">
        <v>612</v>
      </c>
      <c r="JPL336" s="50" t="s">
        <v>612</v>
      </c>
      <c r="JPM336" s="50" t="s">
        <v>612</v>
      </c>
      <c r="JPN336" s="50" t="s">
        <v>612</v>
      </c>
      <c r="JPO336" s="50" t="s">
        <v>612</v>
      </c>
      <c r="JPP336" s="50" t="s">
        <v>612</v>
      </c>
      <c r="JPQ336" s="50" t="s">
        <v>612</v>
      </c>
      <c r="JPR336" s="50" t="s">
        <v>612</v>
      </c>
      <c r="JPS336" s="50" t="s">
        <v>612</v>
      </c>
      <c r="JPT336" s="50" t="s">
        <v>612</v>
      </c>
      <c r="JPU336" s="50" t="s">
        <v>612</v>
      </c>
      <c r="JPV336" s="50" t="s">
        <v>612</v>
      </c>
      <c r="JPW336" s="50" t="s">
        <v>612</v>
      </c>
      <c r="JPX336" s="50" t="s">
        <v>612</v>
      </c>
      <c r="JPY336" s="50" t="s">
        <v>612</v>
      </c>
      <c r="JPZ336" s="50" t="s">
        <v>612</v>
      </c>
      <c r="JQA336" s="50" t="s">
        <v>612</v>
      </c>
      <c r="JQB336" s="50" t="s">
        <v>612</v>
      </c>
      <c r="JQC336" s="50" t="s">
        <v>612</v>
      </c>
      <c r="JQD336" s="50" t="s">
        <v>612</v>
      </c>
      <c r="JQE336" s="50" t="s">
        <v>612</v>
      </c>
      <c r="JQF336" s="50" t="s">
        <v>612</v>
      </c>
      <c r="JQG336" s="50" t="s">
        <v>612</v>
      </c>
      <c r="JQH336" s="50" t="s">
        <v>612</v>
      </c>
      <c r="JQI336" s="50" t="s">
        <v>612</v>
      </c>
      <c r="JQJ336" s="50" t="s">
        <v>612</v>
      </c>
      <c r="JQK336" s="50" t="s">
        <v>612</v>
      </c>
      <c r="JQL336" s="50" t="s">
        <v>612</v>
      </c>
      <c r="JQM336" s="50" t="s">
        <v>612</v>
      </c>
      <c r="JQN336" s="50" t="s">
        <v>612</v>
      </c>
      <c r="JQO336" s="50" t="s">
        <v>612</v>
      </c>
      <c r="JQP336" s="50" t="s">
        <v>612</v>
      </c>
      <c r="JQQ336" s="50" t="s">
        <v>612</v>
      </c>
      <c r="JQR336" s="50" t="s">
        <v>612</v>
      </c>
      <c r="JQS336" s="50" t="s">
        <v>612</v>
      </c>
      <c r="JQT336" s="50" t="s">
        <v>612</v>
      </c>
      <c r="JQU336" s="50" t="s">
        <v>612</v>
      </c>
      <c r="JQV336" s="50" t="s">
        <v>612</v>
      </c>
      <c r="JQW336" s="50" t="s">
        <v>612</v>
      </c>
      <c r="JQX336" s="50" t="s">
        <v>612</v>
      </c>
      <c r="JQY336" s="50" t="s">
        <v>612</v>
      </c>
      <c r="JQZ336" s="50" t="s">
        <v>612</v>
      </c>
      <c r="JRA336" s="50" t="s">
        <v>612</v>
      </c>
      <c r="JRB336" s="50" t="s">
        <v>612</v>
      </c>
      <c r="JRC336" s="50" t="s">
        <v>612</v>
      </c>
      <c r="JRD336" s="50" t="s">
        <v>612</v>
      </c>
      <c r="JRE336" s="50" t="s">
        <v>612</v>
      </c>
      <c r="JRF336" s="50" t="s">
        <v>612</v>
      </c>
      <c r="JRG336" s="50" t="s">
        <v>612</v>
      </c>
      <c r="JRH336" s="50" t="s">
        <v>612</v>
      </c>
      <c r="JRI336" s="50" t="s">
        <v>612</v>
      </c>
      <c r="JRJ336" s="50" t="s">
        <v>612</v>
      </c>
      <c r="JRK336" s="50" t="s">
        <v>612</v>
      </c>
      <c r="JRL336" s="50" t="s">
        <v>612</v>
      </c>
      <c r="JRM336" s="50" t="s">
        <v>612</v>
      </c>
      <c r="JRN336" s="50" t="s">
        <v>612</v>
      </c>
      <c r="JRO336" s="50" t="s">
        <v>612</v>
      </c>
      <c r="JRP336" s="50" t="s">
        <v>612</v>
      </c>
      <c r="JRQ336" s="50" t="s">
        <v>612</v>
      </c>
      <c r="JRR336" s="50" t="s">
        <v>612</v>
      </c>
      <c r="JRS336" s="50" t="s">
        <v>612</v>
      </c>
      <c r="JRT336" s="50" t="s">
        <v>612</v>
      </c>
      <c r="JRU336" s="50" t="s">
        <v>612</v>
      </c>
      <c r="JRV336" s="50" t="s">
        <v>612</v>
      </c>
      <c r="JRW336" s="50" t="s">
        <v>612</v>
      </c>
      <c r="JRX336" s="50" t="s">
        <v>612</v>
      </c>
      <c r="JRY336" s="50" t="s">
        <v>612</v>
      </c>
      <c r="JRZ336" s="50" t="s">
        <v>612</v>
      </c>
      <c r="JSA336" s="50" t="s">
        <v>612</v>
      </c>
      <c r="JSB336" s="50" t="s">
        <v>612</v>
      </c>
      <c r="JSC336" s="50" t="s">
        <v>612</v>
      </c>
      <c r="JSD336" s="50" t="s">
        <v>612</v>
      </c>
      <c r="JSE336" s="50" t="s">
        <v>612</v>
      </c>
      <c r="JSF336" s="50" t="s">
        <v>612</v>
      </c>
      <c r="JSG336" s="50" t="s">
        <v>612</v>
      </c>
      <c r="JSH336" s="50" t="s">
        <v>612</v>
      </c>
      <c r="JSI336" s="50" t="s">
        <v>612</v>
      </c>
      <c r="JSJ336" s="50" t="s">
        <v>612</v>
      </c>
      <c r="JSK336" s="50" t="s">
        <v>612</v>
      </c>
      <c r="JSL336" s="50" t="s">
        <v>612</v>
      </c>
      <c r="JSM336" s="50" t="s">
        <v>612</v>
      </c>
      <c r="JSN336" s="50" t="s">
        <v>612</v>
      </c>
      <c r="JSO336" s="50" t="s">
        <v>612</v>
      </c>
      <c r="JSP336" s="50" t="s">
        <v>612</v>
      </c>
      <c r="JSQ336" s="50" t="s">
        <v>612</v>
      </c>
      <c r="JSR336" s="50" t="s">
        <v>612</v>
      </c>
      <c r="JSS336" s="50" t="s">
        <v>612</v>
      </c>
      <c r="JST336" s="50" t="s">
        <v>612</v>
      </c>
      <c r="JSU336" s="50" t="s">
        <v>612</v>
      </c>
      <c r="JSV336" s="50" t="s">
        <v>612</v>
      </c>
      <c r="JSW336" s="50" t="s">
        <v>612</v>
      </c>
      <c r="JSX336" s="50" t="s">
        <v>612</v>
      </c>
      <c r="JSY336" s="50" t="s">
        <v>612</v>
      </c>
      <c r="JSZ336" s="50" t="s">
        <v>612</v>
      </c>
      <c r="JTA336" s="50" t="s">
        <v>612</v>
      </c>
      <c r="JTB336" s="50" t="s">
        <v>612</v>
      </c>
      <c r="JTC336" s="50" t="s">
        <v>612</v>
      </c>
      <c r="JTD336" s="50" t="s">
        <v>612</v>
      </c>
      <c r="JTE336" s="50" t="s">
        <v>612</v>
      </c>
      <c r="JTF336" s="50" t="s">
        <v>612</v>
      </c>
      <c r="JTG336" s="50" t="s">
        <v>612</v>
      </c>
      <c r="JTH336" s="50" t="s">
        <v>612</v>
      </c>
      <c r="JTI336" s="50" t="s">
        <v>612</v>
      </c>
      <c r="JTJ336" s="50" t="s">
        <v>612</v>
      </c>
      <c r="JTK336" s="50" t="s">
        <v>612</v>
      </c>
      <c r="JTL336" s="50" t="s">
        <v>612</v>
      </c>
      <c r="JTM336" s="50" t="s">
        <v>612</v>
      </c>
      <c r="JTN336" s="50" t="s">
        <v>612</v>
      </c>
      <c r="JTO336" s="50" t="s">
        <v>612</v>
      </c>
      <c r="JTP336" s="50" t="s">
        <v>612</v>
      </c>
      <c r="JTQ336" s="50" t="s">
        <v>612</v>
      </c>
      <c r="JTR336" s="50" t="s">
        <v>612</v>
      </c>
      <c r="JTS336" s="50" t="s">
        <v>612</v>
      </c>
      <c r="JTT336" s="50" t="s">
        <v>612</v>
      </c>
      <c r="JTU336" s="50" t="s">
        <v>612</v>
      </c>
      <c r="JTV336" s="50" t="s">
        <v>612</v>
      </c>
      <c r="JTW336" s="50" t="s">
        <v>612</v>
      </c>
      <c r="JTX336" s="50" t="s">
        <v>612</v>
      </c>
      <c r="JTY336" s="50" t="s">
        <v>612</v>
      </c>
      <c r="JTZ336" s="50" t="s">
        <v>612</v>
      </c>
      <c r="JUA336" s="50" t="s">
        <v>612</v>
      </c>
      <c r="JUB336" s="50" t="s">
        <v>612</v>
      </c>
      <c r="JUC336" s="50" t="s">
        <v>612</v>
      </c>
      <c r="JUD336" s="50" t="s">
        <v>612</v>
      </c>
      <c r="JUE336" s="50" t="s">
        <v>612</v>
      </c>
      <c r="JUF336" s="50" t="s">
        <v>612</v>
      </c>
      <c r="JUG336" s="50" t="s">
        <v>612</v>
      </c>
      <c r="JUH336" s="50" t="s">
        <v>612</v>
      </c>
      <c r="JUI336" s="50" t="s">
        <v>612</v>
      </c>
      <c r="JUJ336" s="50" t="s">
        <v>612</v>
      </c>
      <c r="JUK336" s="50" t="s">
        <v>612</v>
      </c>
      <c r="JUL336" s="50" t="s">
        <v>612</v>
      </c>
      <c r="JUM336" s="50" t="s">
        <v>612</v>
      </c>
      <c r="JUN336" s="50" t="s">
        <v>612</v>
      </c>
      <c r="JUO336" s="50" t="s">
        <v>612</v>
      </c>
      <c r="JUP336" s="50" t="s">
        <v>612</v>
      </c>
      <c r="JUQ336" s="50" t="s">
        <v>612</v>
      </c>
      <c r="JUR336" s="50" t="s">
        <v>612</v>
      </c>
      <c r="JUS336" s="50" t="s">
        <v>612</v>
      </c>
      <c r="JUT336" s="50" t="s">
        <v>612</v>
      </c>
      <c r="JUU336" s="50" t="s">
        <v>612</v>
      </c>
      <c r="JUV336" s="50" t="s">
        <v>612</v>
      </c>
      <c r="JUW336" s="50" t="s">
        <v>612</v>
      </c>
      <c r="JUX336" s="50" t="s">
        <v>612</v>
      </c>
      <c r="JUY336" s="50" t="s">
        <v>612</v>
      </c>
      <c r="JUZ336" s="50" t="s">
        <v>612</v>
      </c>
      <c r="JVA336" s="50" t="s">
        <v>612</v>
      </c>
      <c r="JVB336" s="50" t="s">
        <v>612</v>
      </c>
      <c r="JVC336" s="50" t="s">
        <v>612</v>
      </c>
      <c r="JVD336" s="50" t="s">
        <v>612</v>
      </c>
      <c r="JVE336" s="50" t="s">
        <v>612</v>
      </c>
      <c r="JVF336" s="50" t="s">
        <v>612</v>
      </c>
      <c r="JVG336" s="50" t="s">
        <v>612</v>
      </c>
      <c r="JVH336" s="50" t="s">
        <v>612</v>
      </c>
      <c r="JVI336" s="50" t="s">
        <v>612</v>
      </c>
      <c r="JVJ336" s="50" t="s">
        <v>612</v>
      </c>
      <c r="JVK336" s="50" t="s">
        <v>612</v>
      </c>
      <c r="JVL336" s="50" t="s">
        <v>612</v>
      </c>
      <c r="JVM336" s="50" t="s">
        <v>612</v>
      </c>
      <c r="JVN336" s="50" t="s">
        <v>612</v>
      </c>
      <c r="JVO336" s="50" t="s">
        <v>612</v>
      </c>
      <c r="JVP336" s="50" t="s">
        <v>612</v>
      </c>
      <c r="JVQ336" s="50" t="s">
        <v>612</v>
      </c>
      <c r="JVR336" s="50" t="s">
        <v>612</v>
      </c>
      <c r="JVS336" s="50" t="s">
        <v>612</v>
      </c>
      <c r="JVT336" s="50" t="s">
        <v>612</v>
      </c>
      <c r="JVU336" s="50" t="s">
        <v>612</v>
      </c>
      <c r="JVV336" s="50" t="s">
        <v>612</v>
      </c>
      <c r="JVW336" s="50" t="s">
        <v>612</v>
      </c>
      <c r="JVX336" s="50" t="s">
        <v>612</v>
      </c>
      <c r="JVY336" s="50" t="s">
        <v>612</v>
      </c>
      <c r="JVZ336" s="50" t="s">
        <v>612</v>
      </c>
      <c r="JWA336" s="50" t="s">
        <v>612</v>
      </c>
      <c r="JWB336" s="50" t="s">
        <v>612</v>
      </c>
      <c r="JWC336" s="50" t="s">
        <v>612</v>
      </c>
      <c r="JWD336" s="50" t="s">
        <v>612</v>
      </c>
      <c r="JWE336" s="50" t="s">
        <v>612</v>
      </c>
      <c r="JWF336" s="50" t="s">
        <v>612</v>
      </c>
      <c r="JWG336" s="50" t="s">
        <v>612</v>
      </c>
      <c r="JWH336" s="50" t="s">
        <v>612</v>
      </c>
      <c r="JWI336" s="50" t="s">
        <v>612</v>
      </c>
      <c r="JWJ336" s="50" t="s">
        <v>612</v>
      </c>
      <c r="JWK336" s="50" t="s">
        <v>612</v>
      </c>
      <c r="JWL336" s="50" t="s">
        <v>612</v>
      </c>
      <c r="JWM336" s="50" t="s">
        <v>612</v>
      </c>
      <c r="JWN336" s="50" t="s">
        <v>612</v>
      </c>
      <c r="JWO336" s="50" t="s">
        <v>612</v>
      </c>
      <c r="JWP336" s="50" t="s">
        <v>612</v>
      </c>
      <c r="JWQ336" s="50" t="s">
        <v>612</v>
      </c>
      <c r="JWR336" s="50" t="s">
        <v>612</v>
      </c>
      <c r="JWS336" s="50" t="s">
        <v>612</v>
      </c>
      <c r="JWT336" s="50" t="s">
        <v>612</v>
      </c>
      <c r="JWU336" s="50" t="s">
        <v>612</v>
      </c>
      <c r="JWV336" s="50" t="s">
        <v>612</v>
      </c>
      <c r="JWW336" s="50" t="s">
        <v>612</v>
      </c>
      <c r="JWX336" s="50" t="s">
        <v>612</v>
      </c>
      <c r="JWY336" s="50" t="s">
        <v>612</v>
      </c>
      <c r="JWZ336" s="50" t="s">
        <v>612</v>
      </c>
      <c r="JXA336" s="50" t="s">
        <v>612</v>
      </c>
      <c r="JXB336" s="50" t="s">
        <v>612</v>
      </c>
      <c r="JXC336" s="50" t="s">
        <v>612</v>
      </c>
      <c r="JXD336" s="50" t="s">
        <v>612</v>
      </c>
      <c r="JXE336" s="50" t="s">
        <v>612</v>
      </c>
      <c r="JXF336" s="50" t="s">
        <v>612</v>
      </c>
      <c r="JXG336" s="50" t="s">
        <v>612</v>
      </c>
      <c r="JXH336" s="50" t="s">
        <v>612</v>
      </c>
      <c r="JXI336" s="50" t="s">
        <v>612</v>
      </c>
      <c r="JXJ336" s="50" t="s">
        <v>612</v>
      </c>
      <c r="JXK336" s="50" t="s">
        <v>612</v>
      </c>
      <c r="JXL336" s="50" t="s">
        <v>612</v>
      </c>
      <c r="JXM336" s="50" t="s">
        <v>612</v>
      </c>
      <c r="JXN336" s="50" t="s">
        <v>612</v>
      </c>
      <c r="JXO336" s="50" t="s">
        <v>612</v>
      </c>
      <c r="JXP336" s="50" t="s">
        <v>612</v>
      </c>
      <c r="JXQ336" s="50" t="s">
        <v>612</v>
      </c>
      <c r="JXR336" s="50" t="s">
        <v>612</v>
      </c>
      <c r="JXS336" s="50" t="s">
        <v>612</v>
      </c>
      <c r="JXT336" s="50" t="s">
        <v>612</v>
      </c>
      <c r="JXU336" s="50" t="s">
        <v>612</v>
      </c>
      <c r="JXV336" s="50" t="s">
        <v>612</v>
      </c>
      <c r="JXW336" s="50" t="s">
        <v>612</v>
      </c>
      <c r="JXX336" s="50" t="s">
        <v>612</v>
      </c>
      <c r="JXY336" s="50" t="s">
        <v>612</v>
      </c>
      <c r="JXZ336" s="50" t="s">
        <v>612</v>
      </c>
      <c r="JYA336" s="50" t="s">
        <v>612</v>
      </c>
      <c r="JYB336" s="50" t="s">
        <v>612</v>
      </c>
      <c r="JYC336" s="50" t="s">
        <v>612</v>
      </c>
      <c r="JYD336" s="50" t="s">
        <v>612</v>
      </c>
      <c r="JYE336" s="50" t="s">
        <v>612</v>
      </c>
      <c r="JYF336" s="50" t="s">
        <v>612</v>
      </c>
      <c r="JYG336" s="50" t="s">
        <v>612</v>
      </c>
      <c r="JYH336" s="50" t="s">
        <v>612</v>
      </c>
      <c r="JYI336" s="50" t="s">
        <v>612</v>
      </c>
      <c r="JYJ336" s="50" t="s">
        <v>612</v>
      </c>
      <c r="JYK336" s="50" t="s">
        <v>612</v>
      </c>
      <c r="JYL336" s="50" t="s">
        <v>612</v>
      </c>
      <c r="JYM336" s="50" t="s">
        <v>612</v>
      </c>
      <c r="JYN336" s="50" t="s">
        <v>612</v>
      </c>
      <c r="JYO336" s="50" t="s">
        <v>612</v>
      </c>
      <c r="JYP336" s="50" t="s">
        <v>612</v>
      </c>
      <c r="JYQ336" s="50" t="s">
        <v>612</v>
      </c>
      <c r="JYR336" s="50" t="s">
        <v>612</v>
      </c>
      <c r="JYS336" s="50" t="s">
        <v>612</v>
      </c>
      <c r="JYT336" s="50" t="s">
        <v>612</v>
      </c>
      <c r="JYU336" s="50" t="s">
        <v>612</v>
      </c>
      <c r="JYV336" s="50" t="s">
        <v>612</v>
      </c>
      <c r="JYW336" s="50" t="s">
        <v>612</v>
      </c>
      <c r="JYX336" s="50" t="s">
        <v>612</v>
      </c>
      <c r="JYY336" s="50" t="s">
        <v>612</v>
      </c>
      <c r="JYZ336" s="50" t="s">
        <v>612</v>
      </c>
      <c r="JZA336" s="50" t="s">
        <v>612</v>
      </c>
      <c r="JZB336" s="50" t="s">
        <v>612</v>
      </c>
      <c r="JZC336" s="50" t="s">
        <v>612</v>
      </c>
      <c r="JZD336" s="50" t="s">
        <v>612</v>
      </c>
      <c r="JZE336" s="50" t="s">
        <v>612</v>
      </c>
      <c r="JZF336" s="50" t="s">
        <v>612</v>
      </c>
      <c r="JZG336" s="50" t="s">
        <v>612</v>
      </c>
      <c r="JZH336" s="50" t="s">
        <v>612</v>
      </c>
      <c r="JZI336" s="50" t="s">
        <v>612</v>
      </c>
      <c r="JZJ336" s="50" t="s">
        <v>612</v>
      </c>
      <c r="JZK336" s="50" t="s">
        <v>612</v>
      </c>
      <c r="JZL336" s="50" t="s">
        <v>612</v>
      </c>
      <c r="JZM336" s="50" t="s">
        <v>612</v>
      </c>
      <c r="JZN336" s="50" t="s">
        <v>612</v>
      </c>
      <c r="JZO336" s="50" t="s">
        <v>612</v>
      </c>
      <c r="JZP336" s="50" t="s">
        <v>612</v>
      </c>
      <c r="JZQ336" s="50" t="s">
        <v>612</v>
      </c>
      <c r="JZR336" s="50" t="s">
        <v>612</v>
      </c>
      <c r="JZS336" s="50" t="s">
        <v>612</v>
      </c>
      <c r="JZT336" s="50" t="s">
        <v>612</v>
      </c>
      <c r="JZU336" s="50" t="s">
        <v>612</v>
      </c>
      <c r="JZV336" s="50" t="s">
        <v>612</v>
      </c>
      <c r="JZW336" s="50" t="s">
        <v>612</v>
      </c>
      <c r="JZX336" s="50" t="s">
        <v>612</v>
      </c>
      <c r="JZY336" s="50" t="s">
        <v>612</v>
      </c>
      <c r="JZZ336" s="50" t="s">
        <v>612</v>
      </c>
      <c r="KAA336" s="50" t="s">
        <v>612</v>
      </c>
      <c r="KAB336" s="50" t="s">
        <v>612</v>
      </c>
      <c r="KAC336" s="50" t="s">
        <v>612</v>
      </c>
      <c r="KAD336" s="50" t="s">
        <v>612</v>
      </c>
      <c r="KAE336" s="50" t="s">
        <v>612</v>
      </c>
      <c r="KAF336" s="50" t="s">
        <v>612</v>
      </c>
      <c r="KAG336" s="50" t="s">
        <v>612</v>
      </c>
      <c r="KAH336" s="50" t="s">
        <v>612</v>
      </c>
      <c r="KAI336" s="50" t="s">
        <v>612</v>
      </c>
      <c r="KAJ336" s="50" t="s">
        <v>612</v>
      </c>
      <c r="KAK336" s="50" t="s">
        <v>612</v>
      </c>
      <c r="KAL336" s="50" t="s">
        <v>612</v>
      </c>
      <c r="KAM336" s="50" t="s">
        <v>612</v>
      </c>
      <c r="KAN336" s="50" t="s">
        <v>612</v>
      </c>
      <c r="KAO336" s="50" t="s">
        <v>612</v>
      </c>
      <c r="KAP336" s="50" t="s">
        <v>612</v>
      </c>
      <c r="KAQ336" s="50" t="s">
        <v>612</v>
      </c>
      <c r="KAR336" s="50" t="s">
        <v>612</v>
      </c>
      <c r="KAS336" s="50" t="s">
        <v>612</v>
      </c>
      <c r="KAT336" s="50" t="s">
        <v>612</v>
      </c>
      <c r="KAU336" s="50" t="s">
        <v>612</v>
      </c>
      <c r="KAV336" s="50" t="s">
        <v>612</v>
      </c>
      <c r="KAW336" s="50" t="s">
        <v>612</v>
      </c>
      <c r="KAX336" s="50" t="s">
        <v>612</v>
      </c>
      <c r="KAY336" s="50" t="s">
        <v>612</v>
      </c>
      <c r="KAZ336" s="50" t="s">
        <v>612</v>
      </c>
      <c r="KBA336" s="50" t="s">
        <v>612</v>
      </c>
      <c r="KBB336" s="50" t="s">
        <v>612</v>
      </c>
      <c r="KBC336" s="50" t="s">
        <v>612</v>
      </c>
      <c r="KBD336" s="50" t="s">
        <v>612</v>
      </c>
      <c r="KBE336" s="50" t="s">
        <v>612</v>
      </c>
      <c r="KBF336" s="50" t="s">
        <v>612</v>
      </c>
      <c r="KBG336" s="50" t="s">
        <v>612</v>
      </c>
      <c r="KBH336" s="50" t="s">
        <v>612</v>
      </c>
      <c r="KBI336" s="50" t="s">
        <v>612</v>
      </c>
      <c r="KBJ336" s="50" t="s">
        <v>612</v>
      </c>
      <c r="KBK336" s="50" t="s">
        <v>612</v>
      </c>
      <c r="KBL336" s="50" t="s">
        <v>612</v>
      </c>
      <c r="KBM336" s="50" t="s">
        <v>612</v>
      </c>
      <c r="KBN336" s="50" t="s">
        <v>612</v>
      </c>
      <c r="KBO336" s="50" t="s">
        <v>612</v>
      </c>
      <c r="KBP336" s="50" t="s">
        <v>612</v>
      </c>
      <c r="KBQ336" s="50" t="s">
        <v>612</v>
      </c>
      <c r="KBR336" s="50" t="s">
        <v>612</v>
      </c>
      <c r="KBS336" s="50" t="s">
        <v>612</v>
      </c>
      <c r="KBT336" s="50" t="s">
        <v>612</v>
      </c>
      <c r="KBU336" s="50" t="s">
        <v>612</v>
      </c>
      <c r="KBV336" s="50" t="s">
        <v>612</v>
      </c>
      <c r="KBW336" s="50" t="s">
        <v>612</v>
      </c>
      <c r="KBX336" s="50" t="s">
        <v>612</v>
      </c>
      <c r="KBY336" s="50" t="s">
        <v>612</v>
      </c>
      <c r="KBZ336" s="50" t="s">
        <v>612</v>
      </c>
      <c r="KCA336" s="50" t="s">
        <v>612</v>
      </c>
      <c r="KCB336" s="50" t="s">
        <v>612</v>
      </c>
      <c r="KCC336" s="50" t="s">
        <v>612</v>
      </c>
      <c r="KCD336" s="50" t="s">
        <v>612</v>
      </c>
      <c r="KCE336" s="50" t="s">
        <v>612</v>
      </c>
      <c r="KCF336" s="50" t="s">
        <v>612</v>
      </c>
      <c r="KCG336" s="50" t="s">
        <v>612</v>
      </c>
      <c r="KCH336" s="50" t="s">
        <v>612</v>
      </c>
      <c r="KCI336" s="50" t="s">
        <v>612</v>
      </c>
      <c r="KCJ336" s="50" t="s">
        <v>612</v>
      </c>
      <c r="KCK336" s="50" t="s">
        <v>612</v>
      </c>
      <c r="KCL336" s="50" t="s">
        <v>612</v>
      </c>
      <c r="KCM336" s="50" t="s">
        <v>612</v>
      </c>
      <c r="KCN336" s="50" t="s">
        <v>612</v>
      </c>
      <c r="KCO336" s="50" t="s">
        <v>612</v>
      </c>
      <c r="KCP336" s="50" t="s">
        <v>612</v>
      </c>
      <c r="KCQ336" s="50" t="s">
        <v>612</v>
      </c>
      <c r="KCR336" s="50" t="s">
        <v>612</v>
      </c>
      <c r="KCS336" s="50" t="s">
        <v>612</v>
      </c>
      <c r="KCT336" s="50" t="s">
        <v>612</v>
      </c>
      <c r="KCU336" s="50" t="s">
        <v>612</v>
      </c>
      <c r="KCV336" s="50" t="s">
        <v>612</v>
      </c>
      <c r="KCW336" s="50" t="s">
        <v>612</v>
      </c>
      <c r="KCX336" s="50" t="s">
        <v>612</v>
      </c>
      <c r="KCY336" s="50" t="s">
        <v>612</v>
      </c>
      <c r="KCZ336" s="50" t="s">
        <v>612</v>
      </c>
      <c r="KDA336" s="50" t="s">
        <v>612</v>
      </c>
      <c r="KDB336" s="50" t="s">
        <v>612</v>
      </c>
      <c r="KDC336" s="50" t="s">
        <v>612</v>
      </c>
      <c r="KDD336" s="50" t="s">
        <v>612</v>
      </c>
      <c r="KDE336" s="50" t="s">
        <v>612</v>
      </c>
      <c r="KDF336" s="50" t="s">
        <v>612</v>
      </c>
      <c r="KDG336" s="50" t="s">
        <v>612</v>
      </c>
      <c r="KDH336" s="50" t="s">
        <v>612</v>
      </c>
      <c r="KDI336" s="50" t="s">
        <v>612</v>
      </c>
      <c r="KDJ336" s="50" t="s">
        <v>612</v>
      </c>
      <c r="KDK336" s="50" t="s">
        <v>612</v>
      </c>
      <c r="KDL336" s="50" t="s">
        <v>612</v>
      </c>
      <c r="KDM336" s="50" t="s">
        <v>612</v>
      </c>
      <c r="KDN336" s="50" t="s">
        <v>612</v>
      </c>
      <c r="KDO336" s="50" t="s">
        <v>612</v>
      </c>
      <c r="KDP336" s="50" t="s">
        <v>612</v>
      </c>
      <c r="KDQ336" s="50" t="s">
        <v>612</v>
      </c>
      <c r="KDR336" s="50" t="s">
        <v>612</v>
      </c>
      <c r="KDS336" s="50" t="s">
        <v>612</v>
      </c>
      <c r="KDT336" s="50" t="s">
        <v>612</v>
      </c>
      <c r="KDU336" s="50" t="s">
        <v>612</v>
      </c>
      <c r="KDV336" s="50" t="s">
        <v>612</v>
      </c>
      <c r="KDW336" s="50" t="s">
        <v>612</v>
      </c>
      <c r="KDX336" s="50" t="s">
        <v>612</v>
      </c>
      <c r="KDY336" s="50" t="s">
        <v>612</v>
      </c>
      <c r="KDZ336" s="50" t="s">
        <v>612</v>
      </c>
      <c r="KEA336" s="50" t="s">
        <v>612</v>
      </c>
      <c r="KEB336" s="50" t="s">
        <v>612</v>
      </c>
      <c r="KEC336" s="50" t="s">
        <v>612</v>
      </c>
      <c r="KED336" s="50" t="s">
        <v>612</v>
      </c>
      <c r="KEE336" s="50" t="s">
        <v>612</v>
      </c>
      <c r="KEF336" s="50" t="s">
        <v>612</v>
      </c>
      <c r="KEG336" s="50" t="s">
        <v>612</v>
      </c>
      <c r="KEH336" s="50" t="s">
        <v>612</v>
      </c>
      <c r="KEI336" s="50" t="s">
        <v>612</v>
      </c>
      <c r="KEJ336" s="50" t="s">
        <v>612</v>
      </c>
      <c r="KEK336" s="50" t="s">
        <v>612</v>
      </c>
      <c r="KEL336" s="50" t="s">
        <v>612</v>
      </c>
      <c r="KEM336" s="50" t="s">
        <v>612</v>
      </c>
      <c r="KEN336" s="50" t="s">
        <v>612</v>
      </c>
      <c r="KEO336" s="50" t="s">
        <v>612</v>
      </c>
      <c r="KEP336" s="50" t="s">
        <v>612</v>
      </c>
      <c r="KEQ336" s="50" t="s">
        <v>612</v>
      </c>
      <c r="KER336" s="50" t="s">
        <v>612</v>
      </c>
      <c r="KES336" s="50" t="s">
        <v>612</v>
      </c>
      <c r="KET336" s="50" t="s">
        <v>612</v>
      </c>
      <c r="KEU336" s="50" t="s">
        <v>612</v>
      </c>
      <c r="KEV336" s="50" t="s">
        <v>612</v>
      </c>
      <c r="KEW336" s="50" t="s">
        <v>612</v>
      </c>
      <c r="KEX336" s="50" t="s">
        <v>612</v>
      </c>
      <c r="KEY336" s="50" t="s">
        <v>612</v>
      </c>
      <c r="KEZ336" s="50" t="s">
        <v>612</v>
      </c>
      <c r="KFA336" s="50" t="s">
        <v>612</v>
      </c>
      <c r="KFB336" s="50" t="s">
        <v>612</v>
      </c>
      <c r="KFC336" s="50" t="s">
        <v>612</v>
      </c>
      <c r="KFD336" s="50" t="s">
        <v>612</v>
      </c>
      <c r="KFE336" s="50" t="s">
        <v>612</v>
      </c>
      <c r="KFF336" s="50" t="s">
        <v>612</v>
      </c>
      <c r="KFG336" s="50" t="s">
        <v>612</v>
      </c>
      <c r="KFH336" s="50" t="s">
        <v>612</v>
      </c>
      <c r="KFI336" s="50" t="s">
        <v>612</v>
      </c>
      <c r="KFJ336" s="50" t="s">
        <v>612</v>
      </c>
      <c r="KFK336" s="50" t="s">
        <v>612</v>
      </c>
      <c r="KFL336" s="50" t="s">
        <v>612</v>
      </c>
      <c r="KFM336" s="50" t="s">
        <v>612</v>
      </c>
      <c r="KFN336" s="50" t="s">
        <v>612</v>
      </c>
      <c r="KFO336" s="50" t="s">
        <v>612</v>
      </c>
      <c r="KFP336" s="50" t="s">
        <v>612</v>
      </c>
      <c r="KFQ336" s="50" t="s">
        <v>612</v>
      </c>
      <c r="KFR336" s="50" t="s">
        <v>612</v>
      </c>
      <c r="KFS336" s="50" t="s">
        <v>612</v>
      </c>
      <c r="KFT336" s="50" t="s">
        <v>612</v>
      </c>
      <c r="KFU336" s="50" t="s">
        <v>612</v>
      </c>
      <c r="KFV336" s="50" t="s">
        <v>612</v>
      </c>
      <c r="KFW336" s="50" t="s">
        <v>612</v>
      </c>
      <c r="KFX336" s="50" t="s">
        <v>612</v>
      </c>
      <c r="KFY336" s="50" t="s">
        <v>612</v>
      </c>
      <c r="KFZ336" s="50" t="s">
        <v>612</v>
      </c>
      <c r="KGA336" s="50" t="s">
        <v>612</v>
      </c>
      <c r="KGB336" s="50" t="s">
        <v>612</v>
      </c>
      <c r="KGC336" s="50" t="s">
        <v>612</v>
      </c>
      <c r="KGD336" s="50" t="s">
        <v>612</v>
      </c>
      <c r="KGE336" s="50" t="s">
        <v>612</v>
      </c>
      <c r="KGF336" s="50" t="s">
        <v>612</v>
      </c>
      <c r="KGG336" s="50" t="s">
        <v>612</v>
      </c>
      <c r="KGH336" s="50" t="s">
        <v>612</v>
      </c>
      <c r="KGI336" s="50" t="s">
        <v>612</v>
      </c>
      <c r="KGJ336" s="50" t="s">
        <v>612</v>
      </c>
      <c r="KGK336" s="50" t="s">
        <v>612</v>
      </c>
      <c r="KGL336" s="50" t="s">
        <v>612</v>
      </c>
      <c r="KGM336" s="50" t="s">
        <v>612</v>
      </c>
      <c r="KGN336" s="50" t="s">
        <v>612</v>
      </c>
      <c r="KGO336" s="50" t="s">
        <v>612</v>
      </c>
      <c r="KGP336" s="50" t="s">
        <v>612</v>
      </c>
      <c r="KGQ336" s="50" t="s">
        <v>612</v>
      </c>
      <c r="KGR336" s="50" t="s">
        <v>612</v>
      </c>
      <c r="KGS336" s="50" t="s">
        <v>612</v>
      </c>
      <c r="KGT336" s="50" t="s">
        <v>612</v>
      </c>
      <c r="KGU336" s="50" t="s">
        <v>612</v>
      </c>
      <c r="KGV336" s="50" t="s">
        <v>612</v>
      </c>
      <c r="KGW336" s="50" t="s">
        <v>612</v>
      </c>
      <c r="KGX336" s="50" t="s">
        <v>612</v>
      </c>
      <c r="KGY336" s="50" t="s">
        <v>612</v>
      </c>
      <c r="KGZ336" s="50" t="s">
        <v>612</v>
      </c>
      <c r="KHA336" s="50" t="s">
        <v>612</v>
      </c>
      <c r="KHB336" s="50" t="s">
        <v>612</v>
      </c>
      <c r="KHC336" s="50" t="s">
        <v>612</v>
      </c>
      <c r="KHD336" s="50" t="s">
        <v>612</v>
      </c>
      <c r="KHE336" s="50" t="s">
        <v>612</v>
      </c>
      <c r="KHF336" s="50" t="s">
        <v>612</v>
      </c>
      <c r="KHG336" s="50" t="s">
        <v>612</v>
      </c>
      <c r="KHH336" s="50" t="s">
        <v>612</v>
      </c>
      <c r="KHI336" s="50" t="s">
        <v>612</v>
      </c>
      <c r="KHJ336" s="50" t="s">
        <v>612</v>
      </c>
      <c r="KHK336" s="50" t="s">
        <v>612</v>
      </c>
      <c r="KHL336" s="50" t="s">
        <v>612</v>
      </c>
      <c r="KHM336" s="50" t="s">
        <v>612</v>
      </c>
      <c r="KHN336" s="50" t="s">
        <v>612</v>
      </c>
      <c r="KHO336" s="50" t="s">
        <v>612</v>
      </c>
      <c r="KHP336" s="50" t="s">
        <v>612</v>
      </c>
      <c r="KHQ336" s="50" t="s">
        <v>612</v>
      </c>
      <c r="KHR336" s="50" t="s">
        <v>612</v>
      </c>
      <c r="KHS336" s="50" t="s">
        <v>612</v>
      </c>
      <c r="KHT336" s="50" t="s">
        <v>612</v>
      </c>
      <c r="KHU336" s="50" t="s">
        <v>612</v>
      </c>
      <c r="KHV336" s="50" t="s">
        <v>612</v>
      </c>
      <c r="KHW336" s="50" t="s">
        <v>612</v>
      </c>
      <c r="KHX336" s="50" t="s">
        <v>612</v>
      </c>
      <c r="KHY336" s="50" t="s">
        <v>612</v>
      </c>
      <c r="KHZ336" s="50" t="s">
        <v>612</v>
      </c>
      <c r="KIA336" s="50" t="s">
        <v>612</v>
      </c>
      <c r="KIB336" s="50" t="s">
        <v>612</v>
      </c>
      <c r="KIC336" s="50" t="s">
        <v>612</v>
      </c>
      <c r="KID336" s="50" t="s">
        <v>612</v>
      </c>
      <c r="KIE336" s="50" t="s">
        <v>612</v>
      </c>
      <c r="KIF336" s="50" t="s">
        <v>612</v>
      </c>
      <c r="KIG336" s="50" t="s">
        <v>612</v>
      </c>
      <c r="KIH336" s="50" t="s">
        <v>612</v>
      </c>
      <c r="KII336" s="50" t="s">
        <v>612</v>
      </c>
      <c r="KIJ336" s="50" t="s">
        <v>612</v>
      </c>
      <c r="KIK336" s="50" t="s">
        <v>612</v>
      </c>
      <c r="KIL336" s="50" t="s">
        <v>612</v>
      </c>
      <c r="KIM336" s="50" t="s">
        <v>612</v>
      </c>
      <c r="KIN336" s="50" t="s">
        <v>612</v>
      </c>
      <c r="KIO336" s="50" t="s">
        <v>612</v>
      </c>
      <c r="KIP336" s="50" t="s">
        <v>612</v>
      </c>
      <c r="KIQ336" s="50" t="s">
        <v>612</v>
      </c>
      <c r="KIR336" s="50" t="s">
        <v>612</v>
      </c>
      <c r="KIS336" s="50" t="s">
        <v>612</v>
      </c>
      <c r="KIT336" s="50" t="s">
        <v>612</v>
      </c>
      <c r="KIU336" s="50" t="s">
        <v>612</v>
      </c>
      <c r="KIV336" s="50" t="s">
        <v>612</v>
      </c>
      <c r="KIW336" s="50" t="s">
        <v>612</v>
      </c>
      <c r="KIX336" s="50" t="s">
        <v>612</v>
      </c>
      <c r="KIY336" s="50" t="s">
        <v>612</v>
      </c>
      <c r="KIZ336" s="50" t="s">
        <v>612</v>
      </c>
      <c r="KJA336" s="50" t="s">
        <v>612</v>
      </c>
      <c r="KJB336" s="50" t="s">
        <v>612</v>
      </c>
      <c r="KJC336" s="50" t="s">
        <v>612</v>
      </c>
      <c r="KJD336" s="50" t="s">
        <v>612</v>
      </c>
      <c r="KJE336" s="50" t="s">
        <v>612</v>
      </c>
      <c r="KJF336" s="50" t="s">
        <v>612</v>
      </c>
      <c r="KJG336" s="50" t="s">
        <v>612</v>
      </c>
      <c r="KJH336" s="50" t="s">
        <v>612</v>
      </c>
      <c r="KJI336" s="50" t="s">
        <v>612</v>
      </c>
      <c r="KJJ336" s="50" t="s">
        <v>612</v>
      </c>
      <c r="KJK336" s="50" t="s">
        <v>612</v>
      </c>
      <c r="KJL336" s="50" t="s">
        <v>612</v>
      </c>
      <c r="KJM336" s="50" t="s">
        <v>612</v>
      </c>
      <c r="KJN336" s="50" t="s">
        <v>612</v>
      </c>
      <c r="KJO336" s="50" t="s">
        <v>612</v>
      </c>
      <c r="KJP336" s="50" t="s">
        <v>612</v>
      </c>
      <c r="KJQ336" s="50" t="s">
        <v>612</v>
      </c>
      <c r="KJR336" s="50" t="s">
        <v>612</v>
      </c>
      <c r="KJS336" s="50" t="s">
        <v>612</v>
      </c>
      <c r="KJT336" s="50" t="s">
        <v>612</v>
      </c>
      <c r="KJU336" s="50" t="s">
        <v>612</v>
      </c>
      <c r="KJV336" s="50" t="s">
        <v>612</v>
      </c>
      <c r="KJW336" s="50" t="s">
        <v>612</v>
      </c>
      <c r="KJX336" s="50" t="s">
        <v>612</v>
      </c>
      <c r="KJY336" s="50" t="s">
        <v>612</v>
      </c>
      <c r="KJZ336" s="50" t="s">
        <v>612</v>
      </c>
      <c r="KKA336" s="50" t="s">
        <v>612</v>
      </c>
      <c r="KKB336" s="50" t="s">
        <v>612</v>
      </c>
      <c r="KKC336" s="50" t="s">
        <v>612</v>
      </c>
      <c r="KKD336" s="50" t="s">
        <v>612</v>
      </c>
      <c r="KKE336" s="50" t="s">
        <v>612</v>
      </c>
      <c r="KKF336" s="50" t="s">
        <v>612</v>
      </c>
      <c r="KKG336" s="50" t="s">
        <v>612</v>
      </c>
      <c r="KKH336" s="50" t="s">
        <v>612</v>
      </c>
      <c r="KKI336" s="50" t="s">
        <v>612</v>
      </c>
      <c r="KKJ336" s="50" t="s">
        <v>612</v>
      </c>
      <c r="KKK336" s="50" t="s">
        <v>612</v>
      </c>
      <c r="KKL336" s="50" t="s">
        <v>612</v>
      </c>
      <c r="KKM336" s="50" t="s">
        <v>612</v>
      </c>
      <c r="KKN336" s="50" t="s">
        <v>612</v>
      </c>
      <c r="KKO336" s="50" t="s">
        <v>612</v>
      </c>
      <c r="KKP336" s="50" t="s">
        <v>612</v>
      </c>
      <c r="KKQ336" s="50" t="s">
        <v>612</v>
      </c>
      <c r="KKR336" s="50" t="s">
        <v>612</v>
      </c>
      <c r="KKS336" s="50" t="s">
        <v>612</v>
      </c>
      <c r="KKT336" s="50" t="s">
        <v>612</v>
      </c>
      <c r="KKU336" s="50" t="s">
        <v>612</v>
      </c>
      <c r="KKV336" s="50" t="s">
        <v>612</v>
      </c>
      <c r="KKW336" s="50" t="s">
        <v>612</v>
      </c>
      <c r="KKX336" s="50" t="s">
        <v>612</v>
      </c>
      <c r="KKY336" s="50" t="s">
        <v>612</v>
      </c>
      <c r="KKZ336" s="50" t="s">
        <v>612</v>
      </c>
      <c r="KLA336" s="50" t="s">
        <v>612</v>
      </c>
      <c r="KLB336" s="50" t="s">
        <v>612</v>
      </c>
      <c r="KLC336" s="50" t="s">
        <v>612</v>
      </c>
      <c r="KLD336" s="50" t="s">
        <v>612</v>
      </c>
      <c r="KLE336" s="50" t="s">
        <v>612</v>
      </c>
      <c r="KLF336" s="50" t="s">
        <v>612</v>
      </c>
      <c r="KLG336" s="50" t="s">
        <v>612</v>
      </c>
      <c r="KLH336" s="50" t="s">
        <v>612</v>
      </c>
      <c r="KLI336" s="50" t="s">
        <v>612</v>
      </c>
      <c r="KLJ336" s="50" t="s">
        <v>612</v>
      </c>
      <c r="KLK336" s="50" t="s">
        <v>612</v>
      </c>
      <c r="KLL336" s="50" t="s">
        <v>612</v>
      </c>
      <c r="KLM336" s="50" t="s">
        <v>612</v>
      </c>
      <c r="KLN336" s="50" t="s">
        <v>612</v>
      </c>
      <c r="KLO336" s="50" t="s">
        <v>612</v>
      </c>
      <c r="KLP336" s="50" t="s">
        <v>612</v>
      </c>
      <c r="KLQ336" s="50" t="s">
        <v>612</v>
      </c>
      <c r="KLR336" s="50" t="s">
        <v>612</v>
      </c>
      <c r="KLS336" s="50" t="s">
        <v>612</v>
      </c>
      <c r="KLT336" s="50" t="s">
        <v>612</v>
      </c>
      <c r="KLU336" s="50" t="s">
        <v>612</v>
      </c>
      <c r="KLV336" s="50" t="s">
        <v>612</v>
      </c>
      <c r="KLW336" s="50" t="s">
        <v>612</v>
      </c>
      <c r="KLX336" s="50" t="s">
        <v>612</v>
      </c>
      <c r="KLY336" s="50" t="s">
        <v>612</v>
      </c>
      <c r="KLZ336" s="50" t="s">
        <v>612</v>
      </c>
      <c r="KMA336" s="50" t="s">
        <v>612</v>
      </c>
      <c r="KMB336" s="50" t="s">
        <v>612</v>
      </c>
      <c r="KMC336" s="50" t="s">
        <v>612</v>
      </c>
      <c r="KMD336" s="50" t="s">
        <v>612</v>
      </c>
      <c r="KME336" s="50" t="s">
        <v>612</v>
      </c>
      <c r="KMF336" s="50" t="s">
        <v>612</v>
      </c>
      <c r="KMG336" s="50" t="s">
        <v>612</v>
      </c>
      <c r="KMH336" s="50" t="s">
        <v>612</v>
      </c>
      <c r="KMI336" s="50" t="s">
        <v>612</v>
      </c>
      <c r="KMJ336" s="50" t="s">
        <v>612</v>
      </c>
      <c r="KMK336" s="50" t="s">
        <v>612</v>
      </c>
      <c r="KML336" s="50" t="s">
        <v>612</v>
      </c>
      <c r="KMM336" s="50" t="s">
        <v>612</v>
      </c>
      <c r="KMN336" s="50" t="s">
        <v>612</v>
      </c>
      <c r="KMO336" s="50" t="s">
        <v>612</v>
      </c>
      <c r="KMP336" s="50" t="s">
        <v>612</v>
      </c>
      <c r="KMQ336" s="50" t="s">
        <v>612</v>
      </c>
      <c r="KMR336" s="50" t="s">
        <v>612</v>
      </c>
      <c r="KMS336" s="50" t="s">
        <v>612</v>
      </c>
      <c r="KMT336" s="50" t="s">
        <v>612</v>
      </c>
      <c r="KMU336" s="50" t="s">
        <v>612</v>
      </c>
      <c r="KMV336" s="50" t="s">
        <v>612</v>
      </c>
      <c r="KMW336" s="50" t="s">
        <v>612</v>
      </c>
      <c r="KMX336" s="50" t="s">
        <v>612</v>
      </c>
      <c r="KMY336" s="50" t="s">
        <v>612</v>
      </c>
      <c r="KMZ336" s="50" t="s">
        <v>612</v>
      </c>
      <c r="KNA336" s="50" t="s">
        <v>612</v>
      </c>
      <c r="KNB336" s="50" t="s">
        <v>612</v>
      </c>
      <c r="KNC336" s="50" t="s">
        <v>612</v>
      </c>
      <c r="KND336" s="50" t="s">
        <v>612</v>
      </c>
      <c r="KNE336" s="50" t="s">
        <v>612</v>
      </c>
      <c r="KNF336" s="50" t="s">
        <v>612</v>
      </c>
      <c r="KNG336" s="50" t="s">
        <v>612</v>
      </c>
      <c r="KNH336" s="50" t="s">
        <v>612</v>
      </c>
      <c r="KNI336" s="50" t="s">
        <v>612</v>
      </c>
      <c r="KNJ336" s="50" t="s">
        <v>612</v>
      </c>
      <c r="KNK336" s="50" t="s">
        <v>612</v>
      </c>
      <c r="KNL336" s="50" t="s">
        <v>612</v>
      </c>
      <c r="KNM336" s="50" t="s">
        <v>612</v>
      </c>
      <c r="KNN336" s="50" t="s">
        <v>612</v>
      </c>
      <c r="KNO336" s="50" t="s">
        <v>612</v>
      </c>
      <c r="KNP336" s="50" t="s">
        <v>612</v>
      </c>
      <c r="KNQ336" s="50" t="s">
        <v>612</v>
      </c>
      <c r="KNR336" s="50" t="s">
        <v>612</v>
      </c>
      <c r="KNS336" s="50" t="s">
        <v>612</v>
      </c>
      <c r="KNT336" s="50" t="s">
        <v>612</v>
      </c>
      <c r="KNU336" s="50" t="s">
        <v>612</v>
      </c>
      <c r="KNV336" s="50" t="s">
        <v>612</v>
      </c>
      <c r="KNW336" s="50" t="s">
        <v>612</v>
      </c>
      <c r="KNX336" s="50" t="s">
        <v>612</v>
      </c>
      <c r="KNY336" s="50" t="s">
        <v>612</v>
      </c>
      <c r="KNZ336" s="50" t="s">
        <v>612</v>
      </c>
      <c r="KOA336" s="50" t="s">
        <v>612</v>
      </c>
      <c r="KOB336" s="50" t="s">
        <v>612</v>
      </c>
      <c r="KOC336" s="50" t="s">
        <v>612</v>
      </c>
      <c r="KOD336" s="50" t="s">
        <v>612</v>
      </c>
      <c r="KOE336" s="50" t="s">
        <v>612</v>
      </c>
      <c r="KOF336" s="50" t="s">
        <v>612</v>
      </c>
      <c r="KOG336" s="50" t="s">
        <v>612</v>
      </c>
      <c r="KOH336" s="50" t="s">
        <v>612</v>
      </c>
      <c r="KOI336" s="50" t="s">
        <v>612</v>
      </c>
      <c r="KOJ336" s="50" t="s">
        <v>612</v>
      </c>
      <c r="KOK336" s="50" t="s">
        <v>612</v>
      </c>
      <c r="KOL336" s="50" t="s">
        <v>612</v>
      </c>
      <c r="KOM336" s="50" t="s">
        <v>612</v>
      </c>
      <c r="KON336" s="50" t="s">
        <v>612</v>
      </c>
      <c r="KOO336" s="50" t="s">
        <v>612</v>
      </c>
      <c r="KOP336" s="50" t="s">
        <v>612</v>
      </c>
      <c r="KOQ336" s="50" t="s">
        <v>612</v>
      </c>
      <c r="KOR336" s="50" t="s">
        <v>612</v>
      </c>
      <c r="KOS336" s="50" t="s">
        <v>612</v>
      </c>
      <c r="KOT336" s="50" t="s">
        <v>612</v>
      </c>
      <c r="KOU336" s="50" t="s">
        <v>612</v>
      </c>
      <c r="KOV336" s="50" t="s">
        <v>612</v>
      </c>
      <c r="KOW336" s="50" t="s">
        <v>612</v>
      </c>
      <c r="KOX336" s="50" t="s">
        <v>612</v>
      </c>
      <c r="KOY336" s="50" t="s">
        <v>612</v>
      </c>
      <c r="KOZ336" s="50" t="s">
        <v>612</v>
      </c>
      <c r="KPA336" s="50" t="s">
        <v>612</v>
      </c>
      <c r="KPB336" s="50" t="s">
        <v>612</v>
      </c>
      <c r="KPC336" s="50" t="s">
        <v>612</v>
      </c>
      <c r="KPD336" s="50" t="s">
        <v>612</v>
      </c>
      <c r="KPE336" s="50" t="s">
        <v>612</v>
      </c>
      <c r="KPF336" s="50" t="s">
        <v>612</v>
      </c>
      <c r="KPG336" s="50" t="s">
        <v>612</v>
      </c>
      <c r="KPH336" s="50" t="s">
        <v>612</v>
      </c>
      <c r="KPI336" s="50" t="s">
        <v>612</v>
      </c>
      <c r="KPJ336" s="50" t="s">
        <v>612</v>
      </c>
      <c r="KPK336" s="50" t="s">
        <v>612</v>
      </c>
      <c r="KPL336" s="50" t="s">
        <v>612</v>
      </c>
      <c r="KPM336" s="50" t="s">
        <v>612</v>
      </c>
      <c r="KPN336" s="50" t="s">
        <v>612</v>
      </c>
      <c r="KPO336" s="50" t="s">
        <v>612</v>
      </c>
      <c r="KPP336" s="50" t="s">
        <v>612</v>
      </c>
      <c r="KPQ336" s="50" t="s">
        <v>612</v>
      </c>
      <c r="KPR336" s="50" t="s">
        <v>612</v>
      </c>
      <c r="KPS336" s="50" t="s">
        <v>612</v>
      </c>
      <c r="KPT336" s="50" t="s">
        <v>612</v>
      </c>
      <c r="KPU336" s="50" t="s">
        <v>612</v>
      </c>
      <c r="KPV336" s="50" t="s">
        <v>612</v>
      </c>
      <c r="KPW336" s="50" t="s">
        <v>612</v>
      </c>
      <c r="KPX336" s="50" t="s">
        <v>612</v>
      </c>
      <c r="KPY336" s="50" t="s">
        <v>612</v>
      </c>
      <c r="KPZ336" s="50" t="s">
        <v>612</v>
      </c>
      <c r="KQA336" s="50" t="s">
        <v>612</v>
      </c>
      <c r="KQB336" s="50" t="s">
        <v>612</v>
      </c>
      <c r="KQC336" s="50" t="s">
        <v>612</v>
      </c>
      <c r="KQD336" s="50" t="s">
        <v>612</v>
      </c>
      <c r="KQE336" s="50" t="s">
        <v>612</v>
      </c>
      <c r="KQF336" s="50" t="s">
        <v>612</v>
      </c>
      <c r="KQG336" s="50" t="s">
        <v>612</v>
      </c>
      <c r="KQH336" s="50" t="s">
        <v>612</v>
      </c>
      <c r="KQI336" s="50" t="s">
        <v>612</v>
      </c>
      <c r="KQJ336" s="50" t="s">
        <v>612</v>
      </c>
      <c r="KQK336" s="50" t="s">
        <v>612</v>
      </c>
      <c r="KQL336" s="50" t="s">
        <v>612</v>
      </c>
      <c r="KQM336" s="50" t="s">
        <v>612</v>
      </c>
      <c r="KQN336" s="50" t="s">
        <v>612</v>
      </c>
      <c r="KQO336" s="50" t="s">
        <v>612</v>
      </c>
      <c r="KQP336" s="50" t="s">
        <v>612</v>
      </c>
      <c r="KQQ336" s="50" t="s">
        <v>612</v>
      </c>
      <c r="KQR336" s="50" t="s">
        <v>612</v>
      </c>
      <c r="KQS336" s="50" t="s">
        <v>612</v>
      </c>
      <c r="KQT336" s="50" t="s">
        <v>612</v>
      </c>
      <c r="KQU336" s="50" t="s">
        <v>612</v>
      </c>
      <c r="KQV336" s="50" t="s">
        <v>612</v>
      </c>
      <c r="KQW336" s="50" t="s">
        <v>612</v>
      </c>
      <c r="KQX336" s="50" t="s">
        <v>612</v>
      </c>
      <c r="KQY336" s="50" t="s">
        <v>612</v>
      </c>
      <c r="KQZ336" s="50" t="s">
        <v>612</v>
      </c>
      <c r="KRA336" s="50" t="s">
        <v>612</v>
      </c>
      <c r="KRB336" s="50" t="s">
        <v>612</v>
      </c>
      <c r="KRC336" s="50" t="s">
        <v>612</v>
      </c>
      <c r="KRD336" s="50" t="s">
        <v>612</v>
      </c>
      <c r="KRE336" s="50" t="s">
        <v>612</v>
      </c>
      <c r="KRF336" s="50" t="s">
        <v>612</v>
      </c>
      <c r="KRG336" s="50" t="s">
        <v>612</v>
      </c>
      <c r="KRH336" s="50" t="s">
        <v>612</v>
      </c>
      <c r="KRI336" s="50" t="s">
        <v>612</v>
      </c>
      <c r="KRJ336" s="50" t="s">
        <v>612</v>
      </c>
      <c r="KRK336" s="50" t="s">
        <v>612</v>
      </c>
      <c r="KRL336" s="50" t="s">
        <v>612</v>
      </c>
      <c r="KRM336" s="50" t="s">
        <v>612</v>
      </c>
      <c r="KRN336" s="50" t="s">
        <v>612</v>
      </c>
      <c r="KRO336" s="50" t="s">
        <v>612</v>
      </c>
      <c r="KRP336" s="50" t="s">
        <v>612</v>
      </c>
      <c r="KRQ336" s="50" t="s">
        <v>612</v>
      </c>
      <c r="KRR336" s="50" t="s">
        <v>612</v>
      </c>
      <c r="KRS336" s="50" t="s">
        <v>612</v>
      </c>
      <c r="KRT336" s="50" t="s">
        <v>612</v>
      </c>
      <c r="KRU336" s="50" t="s">
        <v>612</v>
      </c>
      <c r="KRV336" s="50" t="s">
        <v>612</v>
      </c>
      <c r="KRW336" s="50" t="s">
        <v>612</v>
      </c>
      <c r="KRX336" s="50" t="s">
        <v>612</v>
      </c>
      <c r="KRY336" s="50" t="s">
        <v>612</v>
      </c>
      <c r="KRZ336" s="50" t="s">
        <v>612</v>
      </c>
      <c r="KSA336" s="50" t="s">
        <v>612</v>
      </c>
      <c r="KSB336" s="50" t="s">
        <v>612</v>
      </c>
      <c r="KSC336" s="50" t="s">
        <v>612</v>
      </c>
      <c r="KSD336" s="50" t="s">
        <v>612</v>
      </c>
      <c r="KSE336" s="50" t="s">
        <v>612</v>
      </c>
      <c r="KSF336" s="50" t="s">
        <v>612</v>
      </c>
      <c r="KSG336" s="50" t="s">
        <v>612</v>
      </c>
      <c r="KSH336" s="50" t="s">
        <v>612</v>
      </c>
      <c r="KSI336" s="50" t="s">
        <v>612</v>
      </c>
      <c r="KSJ336" s="50" t="s">
        <v>612</v>
      </c>
      <c r="KSK336" s="50" t="s">
        <v>612</v>
      </c>
      <c r="KSL336" s="50" t="s">
        <v>612</v>
      </c>
      <c r="KSM336" s="50" t="s">
        <v>612</v>
      </c>
      <c r="KSN336" s="50" t="s">
        <v>612</v>
      </c>
      <c r="KSO336" s="50" t="s">
        <v>612</v>
      </c>
      <c r="KSP336" s="50" t="s">
        <v>612</v>
      </c>
      <c r="KSQ336" s="50" t="s">
        <v>612</v>
      </c>
      <c r="KSR336" s="50" t="s">
        <v>612</v>
      </c>
      <c r="KSS336" s="50" t="s">
        <v>612</v>
      </c>
      <c r="KST336" s="50" t="s">
        <v>612</v>
      </c>
      <c r="KSU336" s="50" t="s">
        <v>612</v>
      </c>
      <c r="KSV336" s="50" t="s">
        <v>612</v>
      </c>
      <c r="KSW336" s="50" t="s">
        <v>612</v>
      </c>
      <c r="KSX336" s="50" t="s">
        <v>612</v>
      </c>
      <c r="KSY336" s="50" t="s">
        <v>612</v>
      </c>
      <c r="KSZ336" s="50" t="s">
        <v>612</v>
      </c>
      <c r="KTA336" s="50" t="s">
        <v>612</v>
      </c>
      <c r="KTB336" s="50" t="s">
        <v>612</v>
      </c>
      <c r="KTC336" s="50" t="s">
        <v>612</v>
      </c>
      <c r="KTD336" s="50" t="s">
        <v>612</v>
      </c>
      <c r="KTE336" s="50" t="s">
        <v>612</v>
      </c>
      <c r="KTF336" s="50" t="s">
        <v>612</v>
      </c>
      <c r="KTG336" s="50" t="s">
        <v>612</v>
      </c>
      <c r="KTH336" s="50" t="s">
        <v>612</v>
      </c>
      <c r="KTI336" s="50" t="s">
        <v>612</v>
      </c>
      <c r="KTJ336" s="50" t="s">
        <v>612</v>
      </c>
      <c r="KTK336" s="50" t="s">
        <v>612</v>
      </c>
      <c r="KTL336" s="50" t="s">
        <v>612</v>
      </c>
      <c r="KTM336" s="50" t="s">
        <v>612</v>
      </c>
      <c r="KTN336" s="50" t="s">
        <v>612</v>
      </c>
      <c r="KTO336" s="50" t="s">
        <v>612</v>
      </c>
      <c r="KTP336" s="50" t="s">
        <v>612</v>
      </c>
      <c r="KTQ336" s="50" t="s">
        <v>612</v>
      </c>
      <c r="KTR336" s="50" t="s">
        <v>612</v>
      </c>
      <c r="KTS336" s="50" t="s">
        <v>612</v>
      </c>
      <c r="KTT336" s="50" t="s">
        <v>612</v>
      </c>
      <c r="KTU336" s="50" t="s">
        <v>612</v>
      </c>
      <c r="KTV336" s="50" t="s">
        <v>612</v>
      </c>
      <c r="KTW336" s="50" t="s">
        <v>612</v>
      </c>
      <c r="KTX336" s="50" t="s">
        <v>612</v>
      </c>
      <c r="KTY336" s="50" t="s">
        <v>612</v>
      </c>
      <c r="KTZ336" s="50" t="s">
        <v>612</v>
      </c>
      <c r="KUA336" s="50" t="s">
        <v>612</v>
      </c>
      <c r="KUB336" s="50" t="s">
        <v>612</v>
      </c>
      <c r="KUC336" s="50" t="s">
        <v>612</v>
      </c>
      <c r="KUD336" s="50" t="s">
        <v>612</v>
      </c>
      <c r="KUE336" s="50" t="s">
        <v>612</v>
      </c>
      <c r="KUF336" s="50" t="s">
        <v>612</v>
      </c>
      <c r="KUG336" s="50" t="s">
        <v>612</v>
      </c>
      <c r="KUH336" s="50" t="s">
        <v>612</v>
      </c>
      <c r="KUI336" s="50" t="s">
        <v>612</v>
      </c>
      <c r="KUJ336" s="50" t="s">
        <v>612</v>
      </c>
      <c r="KUK336" s="50" t="s">
        <v>612</v>
      </c>
      <c r="KUL336" s="50" t="s">
        <v>612</v>
      </c>
      <c r="KUM336" s="50" t="s">
        <v>612</v>
      </c>
      <c r="KUN336" s="50" t="s">
        <v>612</v>
      </c>
      <c r="KUO336" s="50" t="s">
        <v>612</v>
      </c>
      <c r="KUP336" s="50" t="s">
        <v>612</v>
      </c>
      <c r="KUQ336" s="50" t="s">
        <v>612</v>
      </c>
      <c r="KUR336" s="50" t="s">
        <v>612</v>
      </c>
      <c r="KUS336" s="50" t="s">
        <v>612</v>
      </c>
      <c r="KUT336" s="50" t="s">
        <v>612</v>
      </c>
      <c r="KUU336" s="50" t="s">
        <v>612</v>
      </c>
      <c r="KUV336" s="50" t="s">
        <v>612</v>
      </c>
      <c r="KUW336" s="50" t="s">
        <v>612</v>
      </c>
      <c r="KUX336" s="50" t="s">
        <v>612</v>
      </c>
      <c r="KUY336" s="50" t="s">
        <v>612</v>
      </c>
      <c r="KUZ336" s="50" t="s">
        <v>612</v>
      </c>
      <c r="KVA336" s="50" t="s">
        <v>612</v>
      </c>
      <c r="KVB336" s="50" t="s">
        <v>612</v>
      </c>
      <c r="KVC336" s="50" t="s">
        <v>612</v>
      </c>
      <c r="KVD336" s="50" t="s">
        <v>612</v>
      </c>
      <c r="KVE336" s="50" t="s">
        <v>612</v>
      </c>
      <c r="KVF336" s="50" t="s">
        <v>612</v>
      </c>
      <c r="KVG336" s="50" t="s">
        <v>612</v>
      </c>
      <c r="KVH336" s="50" t="s">
        <v>612</v>
      </c>
      <c r="KVI336" s="50" t="s">
        <v>612</v>
      </c>
      <c r="KVJ336" s="50" t="s">
        <v>612</v>
      </c>
      <c r="KVK336" s="50" t="s">
        <v>612</v>
      </c>
      <c r="KVL336" s="50" t="s">
        <v>612</v>
      </c>
      <c r="KVM336" s="50" t="s">
        <v>612</v>
      </c>
      <c r="KVN336" s="50" t="s">
        <v>612</v>
      </c>
      <c r="KVO336" s="50" t="s">
        <v>612</v>
      </c>
      <c r="KVP336" s="50" t="s">
        <v>612</v>
      </c>
      <c r="KVQ336" s="50" t="s">
        <v>612</v>
      </c>
      <c r="KVR336" s="50" t="s">
        <v>612</v>
      </c>
      <c r="KVS336" s="50" t="s">
        <v>612</v>
      </c>
      <c r="KVT336" s="50" t="s">
        <v>612</v>
      </c>
      <c r="KVU336" s="50" t="s">
        <v>612</v>
      </c>
      <c r="KVV336" s="50" t="s">
        <v>612</v>
      </c>
      <c r="KVW336" s="50" t="s">
        <v>612</v>
      </c>
      <c r="KVX336" s="50" t="s">
        <v>612</v>
      </c>
      <c r="KVY336" s="50" t="s">
        <v>612</v>
      </c>
      <c r="KVZ336" s="50" t="s">
        <v>612</v>
      </c>
      <c r="KWA336" s="50" t="s">
        <v>612</v>
      </c>
      <c r="KWB336" s="50" t="s">
        <v>612</v>
      </c>
      <c r="KWC336" s="50" t="s">
        <v>612</v>
      </c>
      <c r="KWD336" s="50" t="s">
        <v>612</v>
      </c>
      <c r="KWE336" s="50" t="s">
        <v>612</v>
      </c>
      <c r="KWF336" s="50" t="s">
        <v>612</v>
      </c>
      <c r="KWG336" s="50" t="s">
        <v>612</v>
      </c>
      <c r="KWH336" s="50" t="s">
        <v>612</v>
      </c>
      <c r="KWI336" s="50" t="s">
        <v>612</v>
      </c>
      <c r="KWJ336" s="50" t="s">
        <v>612</v>
      </c>
      <c r="KWK336" s="50" t="s">
        <v>612</v>
      </c>
      <c r="KWL336" s="50" t="s">
        <v>612</v>
      </c>
      <c r="KWM336" s="50" t="s">
        <v>612</v>
      </c>
      <c r="KWN336" s="50" t="s">
        <v>612</v>
      </c>
      <c r="KWO336" s="50" t="s">
        <v>612</v>
      </c>
      <c r="KWP336" s="50" t="s">
        <v>612</v>
      </c>
      <c r="KWQ336" s="50" t="s">
        <v>612</v>
      </c>
      <c r="KWR336" s="50" t="s">
        <v>612</v>
      </c>
      <c r="KWS336" s="50" t="s">
        <v>612</v>
      </c>
      <c r="KWT336" s="50" t="s">
        <v>612</v>
      </c>
      <c r="KWU336" s="50" t="s">
        <v>612</v>
      </c>
      <c r="KWV336" s="50" t="s">
        <v>612</v>
      </c>
      <c r="KWW336" s="50" t="s">
        <v>612</v>
      </c>
      <c r="KWX336" s="50" t="s">
        <v>612</v>
      </c>
      <c r="KWY336" s="50" t="s">
        <v>612</v>
      </c>
      <c r="KWZ336" s="50" t="s">
        <v>612</v>
      </c>
      <c r="KXA336" s="50" t="s">
        <v>612</v>
      </c>
      <c r="KXB336" s="50" t="s">
        <v>612</v>
      </c>
      <c r="KXC336" s="50" t="s">
        <v>612</v>
      </c>
      <c r="KXD336" s="50" t="s">
        <v>612</v>
      </c>
      <c r="KXE336" s="50" t="s">
        <v>612</v>
      </c>
      <c r="KXF336" s="50" t="s">
        <v>612</v>
      </c>
      <c r="KXG336" s="50" t="s">
        <v>612</v>
      </c>
      <c r="KXH336" s="50" t="s">
        <v>612</v>
      </c>
      <c r="KXI336" s="50" t="s">
        <v>612</v>
      </c>
      <c r="KXJ336" s="50" t="s">
        <v>612</v>
      </c>
      <c r="KXK336" s="50" t="s">
        <v>612</v>
      </c>
      <c r="KXL336" s="50" t="s">
        <v>612</v>
      </c>
      <c r="KXM336" s="50" t="s">
        <v>612</v>
      </c>
      <c r="KXN336" s="50" t="s">
        <v>612</v>
      </c>
      <c r="KXO336" s="50" t="s">
        <v>612</v>
      </c>
      <c r="KXP336" s="50" t="s">
        <v>612</v>
      </c>
      <c r="KXQ336" s="50" t="s">
        <v>612</v>
      </c>
      <c r="KXR336" s="50" t="s">
        <v>612</v>
      </c>
      <c r="KXS336" s="50" t="s">
        <v>612</v>
      </c>
      <c r="KXT336" s="50" t="s">
        <v>612</v>
      </c>
      <c r="KXU336" s="50" t="s">
        <v>612</v>
      </c>
      <c r="KXV336" s="50" t="s">
        <v>612</v>
      </c>
      <c r="KXW336" s="50" t="s">
        <v>612</v>
      </c>
      <c r="KXX336" s="50" t="s">
        <v>612</v>
      </c>
      <c r="KXY336" s="50" t="s">
        <v>612</v>
      </c>
      <c r="KXZ336" s="50" t="s">
        <v>612</v>
      </c>
      <c r="KYA336" s="50" t="s">
        <v>612</v>
      </c>
      <c r="KYB336" s="50" t="s">
        <v>612</v>
      </c>
      <c r="KYC336" s="50" t="s">
        <v>612</v>
      </c>
      <c r="KYD336" s="50" t="s">
        <v>612</v>
      </c>
      <c r="KYE336" s="50" t="s">
        <v>612</v>
      </c>
      <c r="KYF336" s="50" t="s">
        <v>612</v>
      </c>
      <c r="KYG336" s="50" t="s">
        <v>612</v>
      </c>
      <c r="KYH336" s="50" t="s">
        <v>612</v>
      </c>
      <c r="KYI336" s="50" t="s">
        <v>612</v>
      </c>
      <c r="KYJ336" s="50" t="s">
        <v>612</v>
      </c>
      <c r="KYK336" s="50" t="s">
        <v>612</v>
      </c>
      <c r="KYL336" s="50" t="s">
        <v>612</v>
      </c>
      <c r="KYM336" s="50" t="s">
        <v>612</v>
      </c>
      <c r="KYN336" s="50" t="s">
        <v>612</v>
      </c>
      <c r="KYO336" s="50" t="s">
        <v>612</v>
      </c>
      <c r="KYP336" s="50" t="s">
        <v>612</v>
      </c>
      <c r="KYQ336" s="50" t="s">
        <v>612</v>
      </c>
      <c r="KYR336" s="50" t="s">
        <v>612</v>
      </c>
      <c r="KYS336" s="50" t="s">
        <v>612</v>
      </c>
      <c r="KYT336" s="50" t="s">
        <v>612</v>
      </c>
      <c r="KYU336" s="50" t="s">
        <v>612</v>
      </c>
      <c r="KYV336" s="50" t="s">
        <v>612</v>
      </c>
      <c r="KYW336" s="50" t="s">
        <v>612</v>
      </c>
      <c r="KYX336" s="50" t="s">
        <v>612</v>
      </c>
      <c r="KYY336" s="50" t="s">
        <v>612</v>
      </c>
      <c r="KYZ336" s="50" t="s">
        <v>612</v>
      </c>
      <c r="KZA336" s="50" t="s">
        <v>612</v>
      </c>
      <c r="KZB336" s="50" t="s">
        <v>612</v>
      </c>
      <c r="KZC336" s="50" t="s">
        <v>612</v>
      </c>
      <c r="KZD336" s="50" t="s">
        <v>612</v>
      </c>
      <c r="KZE336" s="50" t="s">
        <v>612</v>
      </c>
      <c r="KZF336" s="50" t="s">
        <v>612</v>
      </c>
      <c r="KZG336" s="50" t="s">
        <v>612</v>
      </c>
      <c r="KZH336" s="50" t="s">
        <v>612</v>
      </c>
      <c r="KZI336" s="50" t="s">
        <v>612</v>
      </c>
      <c r="KZJ336" s="50" t="s">
        <v>612</v>
      </c>
      <c r="KZK336" s="50" t="s">
        <v>612</v>
      </c>
      <c r="KZL336" s="50" t="s">
        <v>612</v>
      </c>
      <c r="KZM336" s="50" t="s">
        <v>612</v>
      </c>
      <c r="KZN336" s="50" t="s">
        <v>612</v>
      </c>
      <c r="KZO336" s="50" t="s">
        <v>612</v>
      </c>
      <c r="KZP336" s="50" t="s">
        <v>612</v>
      </c>
      <c r="KZQ336" s="50" t="s">
        <v>612</v>
      </c>
      <c r="KZR336" s="50" t="s">
        <v>612</v>
      </c>
      <c r="KZS336" s="50" t="s">
        <v>612</v>
      </c>
      <c r="KZT336" s="50" t="s">
        <v>612</v>
      </c>
      <c r="KZU336" s="50" t="s">
        <v>612</v>
      </c>
      <c r="KZV336" s="50" t="s">
        <v>612</v>
      </c>
      <c r="KZW336" s="50" t="s">
        <v>612</v>
      </c>
      <c r="KZX336" s="50" t="s">
        <v>612</v>
      </c>
      <c r="KZY336" s="50" t="s">
        <v>612</v>
      </c>
      <c r="KZZ336" s="50" t="s">
        <v>612</v>
      </c>
      <c r="LAA336" s="50" t="s">
        <v>612</v>
      </c>
      <c r="LAB336" s="50" t="s">
        <v>612</v>
      </c>
      <c r="LAC336" s="50" t="s">
        <v>612</v>
      </c>
      <c r="LAD336" s="50" t="s">
        <v>612</v>
      </c>
      <c r="LAE336" s="50" t="s">
        <v>612</v>
      </c>
      <c r="LAF336" s="50" t="s">
        <v>612</v>
      </c>
      <c r="LAG336" s="50" t="s">
        <v>612</v>
      </c>
      <c r="LAH336" s="50" t="s">
        <v>612</v>
      </c>
      <c r="LAI336" s="50" t="s">
        <v>612</v>
      </c>
      <c r="LAJ336" s="50" t="s">
        <v>612</v>
      </c>
      <c r="LAK336" s="50" t="s">
        <v>612</v>
      </c>
      <c r="LAL336" s="50" t="s">
        <v>612</v>
      </c>
      <c r="LAM336" s="50" t="s">
        <v>612</v>
      </c>
      <c r="LAN336" s="50" t="s">
        <v>612</v>
      </c>
      <c r="LAO336" s="50" t="s">
        <v>612</v>
      </c>
      <c r="LAP336" s="50" t="s">
        <v>612</v>
      </c>
      <c r="LAQ336" s="50" t="s">
        <v>612</v>
      </c>
      <c r="LAR336" s="50" t="s">
        <v>612</v>
      </c>
      <c r="LAS336" s="50" t="s">
        <v>612</v>
      </c>
      <c r="LAT336" s="50" t="s">
        <v>612</v>
      </c>
      <c r="LAU336" s="50" t="s">
        <v>612</v>
      </c>
      <c r="LAV336" s="50" t="s">
        <v>612</v>
      </c>
      <c r="LAW336" s="50" t="s">
        <v>612</v>
      </c>
      <c r="LAX336" s="50" t="s">
        <v>612</v>
      </c>
      <c r="LAY336" s="50" t="s">
        <v>612</v>
      </c>
      <c r="LAZ336" s="50" t="s">
        <v>612</v>
      </c>
      <c r="LBA336" s="50" t="s">
        <v>612</v>
      </c>
      <c r="LBB336" s="50" t="s">
        <v>612</v>
      </c>
      <c r="LBC336" s="50" t="s">
        <v>612</v>
      </c>
      <c r="LBD336" s="50" t="s">
        <v>612</v>
      </c>
      <c r="LBE336" s="50" t="s">
        <v>612</v>
      </c>
      <c r="LBF336" s="50" t="s">
        <v>612</v>
      </c>
      <c r="LBG336" s="50" t="s">
        <v>612</v>
      </c>
      <c r="LBH336" s="50" t="s">
        <v>612</v>
      </c>
      <c r="LBI336" s="50" t="s">
        <v>612</v>
      </c>
      <c r="LBJ336" s="50" t="s">
        <v>612</v>
      </c>
      <c r="LBK336" s="50" t="s">
        <v>612</v>
      </c>
      <c r="LBL336" s="50" t="s">
        <v>612</v>
      </c>
      <c r="LBM336" s="50" t="s">
        <v>612</v>
      </c>
      <c r="LBN336" s="50" t="s">
        <v>612</v>
      </c>
      <c r="LBO336" s="50" t="s">
        <v>612</v>
      </c>
      <c r="LBP336" s="50" t="s">
        <v>612</v>
      </c>
      <c r="LBQ336" s="50" t="s">
        <v>612</v>
      </c>
      <c r="LBR336" s="50" t="s">
        <v>612</v>
      </c>
      <c r="LBS336" s="50" t="s">
        <v>612</v>
      </c>
      <c r="LBT336" s="50" t="s">
        <v>612</v>
      </c>
      <c r="LBU336" s="50" t="s">
        <v>612</v>
      </c>
      <c r="LBV336" s="50" t="s">
        <v>612</v>
      </c>
      <c r="LBW336" s="50" t="s">
        <v>612</v>
      </c>
      <c r="LBX336" s="50" t="s">
        <v>612</v>
      </c>
      <c r="LBY336" s="50" t="s">
        <v>612</v>
      </c>
      <c r="LBZ336" s="50" t="s">
        <v>612</v>
      </c>
      <c r="LCA336" s="50" t="s">
        <v>612</v>
      </c>
      <c r="LCB336" s="50" t="s">
        <v>612</v>
      </c>
      <c r="LCC336" s="50" t="s">
        <v>612</v>
      </c>
      <c r="LCD336" s="50" t="s">
        <v>612</v>
      </c>
      <c r="LCE336" s="50" t="s">
        <v>612</v>
      </c>
      <c r="LCF336" s="50" t="s">
        <v>612</v>
      </c>
      <c r="LCG336" s="50" t="s">
        <v>612</v>
      </c>
      <c r="LCH336" s="50" t="s">
        <v>612</v>
      </c>
      <c r="LCI336" s="50" t="s">
        <v>612</v>
      </c>
      <c r="LCJ336" s="50" t="s">
        <v>612</v>
      </c>
      <c r="LCK336" s="50" t="s">
        <v>612</v>
      </c>
      <c r="LCL336" s="50" t="s">
        <v>612</v>
      </c>
      <c r="LCM336" s="50" t="s">
        <v>612</v>
      </c>
      <c r="LCN336" s="50" t="s">
        <v>612</v>
      </c>
      <c r="LCO336" s="50" t="s">
        <v>612</v>
      </c>
      <c r="LCP336" s="50" t="s">
        <v>612</v>
      </c>
      <c r="LCQ336" s="50" t="s">
        <v>612</v>
      </c>
      <c r="LCR336" s="50" t="s">
        <v>612</v>
      </c>
      <c r="LCS336" s="50" t="s">
        <v>612</v>
      </c>
      <c r="LCT336" s="50" t="s">
        <v>612</v>
      </c>
      <c r="LCU336" s="50" t="s">
        <v>612</v>
      </c>
      <c r="LCV336" s="50" t="s">
        <v>612</v>
      </c>
      <c r="LCW336" s="50" t="s">
        <v>612</v>
      </c>
      <c r="LCX336" s="50" t="s">
        <v>612</v>
      </c>
      <c r="LCY336" s="50" t="s">
        <v>612</v>
      </c>
      <c r="LCZ336" s="50" t="s">
        <v>612</v>
      </c>
      <c r="LDA336" s="50" t="s">
        <v>612</v>
      </c>
      <c r="LDB336" s="50" t="s">
        <v>612</v>
      </c>
      <c r="LDC336" s="50" t="s">
        <v>612</v>
      </c>
      <c r="LDD336" s="50" t="s">
        <v>612</v>
      </c>
      <c r="LDE336" s="50" t="s">
        <v>612</v>
      </c>
      <c r="LDF336" s="50" t="s">
        <v>612</v>
      </c>
      <c r="LDG336" s="50" t="s">
        <v>612</v>
      </c>
      <c r="LDH336" s="50" t="s">
        <v>612</v>
      </c>
      <c r="LDI336" s="50" t="s">
        <v>612</v>
      </c>
      <c r="LDJ336" s="50" t="s">
        <v>612</v>
      </c>
      <c r="LDK336" s="50" t="s">
        <v>612</v>
      </c>
      <c r="LDL336" s="50" t="s">
        <v>612</v>
      </c>
      <c r="LDM336" s="50" t="s">
        <v>612</v>
      </c>
      <c r="LDN336" s="50" t="s">
        <v>612</v>
      </c>
      <c r="LDO336" s="50" t="s">
        <v>612</v>
      </c>
      <c r="LDP336" s="50" t="s">
        <v>612</v>
      </c>
      <c r="LDQ336" s="50" t="s">
        <v>612</v>
      </c>
      <c r="LDR336" s="50" t="s">
        <v>612</v>
      </c>
      <c r="LDS336" s="50" t="s">
        <v>612</v>
      </c>
      <c r="LDT336" s="50" t="s">
        <v>612</v>
      </c>
      <c r="LDU336" s="50" t="s">
        <v>612</v>
      </c>
      <c r="LDV336" s="50" t="s">
        <v>612</v>
      </c>
      <c r="LDW336" s="50" t="s">
        <v>612</v>
      </c>
      <c r="LDX336" s="50" t="s">
        <v>612</v>
      </c>
      <c r="LDY336" s="50" t="s">
        <v>612</v>
      </c>
      <c r="LDZ336" s="50" t="s">
        <v>612</v>
      </c>
      <c r="LEA336" s="50" t="s">
        <v>612</v>
      </c>
      <c r="LEB336" s="50" t="s">
        <v>612</v>
      </c>
      <c r="LEC336" s="50" t="s">
        <v>612</v>
      </c>
      <c r="LED336" s="50" t="s">
        <v>612</v>
      </c>
      <c r="LEE336" s="50" t="s">
        <v>612</v>
      </c>
      <c r="LEF336" s="50" t="s">
        <v>612</v>
      </c>
      <c r="LEG336" s="50" t="s">
        <v>612</v>
      </c>
      <c r="LEH336" s="50" t="s">
        <v>612</v>
      </c>
      <c r="LEI336" s="50" t="s">
        <v>612</v>
      </c>
      <c r="LEJ336" s="50" t="s">
        <v>612</v>
      </c>
      <c r="LEK336" s="50" t="s">
        <v>612</v>
      </c>
      <c r="LEL336" s="50" t="s">
        <v>612</v>
      </c>
      <c r="LEM336" s="50" t="s">
        <v>612</v>
      </c>
      <c r="LEN336" s="50" t="s">
        <v>612</v>
      </c>
      <c r="LEO336" s="50" t="s">
        <v>612</v>
      </c>
      <c r="LEP336" s="50" t="s">
        <v>612</v>
      </c>
      <c r="LEQ336" s="50" t="s">
        <v>612</v>
      </c>
      <c r="LER336" s="50" t="s">
        <v>612</v>
      </c>
      <c r="LES336" s="50" t="s">
        <v>612</v>
      </c>
      <c r="LET336" s="50" t="s">
        <v>612</v>
      </c>
      <c r="LEU336" s="50" t="s">
        <v>612</v>
      </c>
      <c r="LEV336" s="50" t="s">
        <v>612</v>
      </c>
      <c r="LEW336" s="50" t="s">
        <v>612</v>
      </c>
      <c r="LEX336" s="50" t="s">
        <v>612</v>
      </c>
      <c r="LEY336" s="50" t="s">
        <v>612</v>
      </c>
      <c r="LEZ336" s="50" t="s">
        <v>612</v>
      </c>
      <c r="LFA336" s="50" t="s">
        <v>612</v>
      </c>
      <c r="LFB336" s="50" t="s">
        <v>612</v>
      </c>
      <c r="LFC336" s="50" t="s">
        <v>612</v>
      </c>
      <c r="LFD336" s="50" t="s">
        <v>612</v>
      </c>
      <c r="LFE336" s="50" t="s">
        <v>612</v>
      </c>
      <c r="LFF336" s="50" t="s">
        <v>612</v>
      </c>
      <c r="LFG336" s="50" t="s">
        <v>612</v>
      </c>
      <c r="LFH336" s="50" t="s">
        <v>612</v>
      </c>
      <c r="LFI336" s="50" t="s">
        <v>612</v>
      </c>
      <c r="LFJ336" s="50" t="s">
        <v>612</v>
      </c>
      <c r="LFK336" s="50" t="s">
        <v>612</v>
      </c>
      <c r="LFL336" s="50" t="s">
        <v>612</v>
      </c>
      <c r="LFM336" s="50" t="s">
        <v>612</v>
      </c>
      <c r="LFN336" s="50" t="s">
        <v>612</v>
      </c>
      <c r="LFO336" s="50" t="s">
        <v>612</v>
      </c>
      <c r="LFP336" s="50" t="s">
        <v>612</v>
      </c>
      <c r="LFQ336" s="50" t="s">
        <v>612</v>
      </c>
      <c r="LFR336" s="50" t="s">
        <v>612</v>
      </c>
      <c r="LFS336" s="50" t="s">
        <v>612</v>
      </c>
      <c r="LFT336" s="50" t="s">
        <v>612</v>
      </c>
      <c r="LFU336" s="50" t="s">
        <v>612</v>
      </c>
      <c r="LFV336" s="50" t="s">
        <v>612</v>
      </c>
      <c r="LFW336" s="50" t="s">
        <v>612</v>
      </c>
      <c r="LFX336" s="50" t="s">
        <v>612</v>
      </c>
      <c r="LFY336" s="50" t="s">
        <v>612</v>
      </c>
      <c r="LFZ336" s="50" t="s">
        <v>612</v>
      </c>
      <c r="LGA336" s="50" t="s">
        <v>612</v>
      </c>
      <c r="LGB336" s="50" t="s">
        <v>612</v>
      </c>
      <c r="LGC336" s="50" t="s">
        <v>612</v>
      </c>
      <c r="LGD336" s="50" t="s">
        <v>612</v>
      </c>
      <c r="LGE336" s="50" t="s">
        <v>612</v>
      </c>
      <c r="LGF336" s="50" t="s">
        <v>612</v>
      </c>
      <c r="LGG336" s="50" t="s">
        <v>612</v>
      </c>
      <c r="LGH336" s="50" t="s">
        <v>612</v>
      </c>
      <c r="LGI336" s="50" t="s">
        <v>612</v>
      </c>
      <c r="LGJ336" s="50" t="s">
        <v>612</v>
      </c>
      <c r="LGK336" s="50" t="s">
        <v>612</v>
      </c>
      <c r="LGL336" s="50" t="s">
        <v>612</v>
      </c>
      <c r="LGM336" s="50" t="s">
        <v>612</v>
      </c>
      <c r="LGN336" s="50" t="s">
        <v>612</v>
      </c>
      <c r="LGO336" s="50" t="s">
        <v>612</v>
      </c>
      <c r="LGP336" s="50" t="s">
        <v>612</v>
      </c>
      <c r="LGQ336" s="50" t="s">
        <v>612</v>
      </c>
      <c r="LGR336" s="50" t="s">
        <v>612</v>
      </c>
      <c r="LGS336" s="50" t="s">
        <v>612</v>
      </c>
      <c r="LGT336" s="50" t="s">
        <v>612</v>
      </c>
      <c r="LGU336" s="50" t="s">
        <v>612</v>
      </c>
      <c r="LGV336" s="50" t="s">
        <v>612</v>
      </c>
      <c r="LGW336" s="50" t="s">
        <v>612</v>
      </c>
      <c r="LGX336" s="50" t="s">
        <v>612</v>
      </c>
      <c r="LGY336" s="50" t="s">
        <v>612</v>
      </c>
      <c r="LGZ336" s="50" t="s">
        <v>612</v>
      </c>
      <c r="LHA336" s="50" t="s">
        <v>612</v>
      </c>
      <c r="LHB336" s="50" t="s">
        <v>612</v>
      </c>
      <c r="LHC336" s="50" t="s">
        <v>612</v>
      </c>
      <c r="LHD336" s="50" t="s">
        <v>612</v>
      </c>
      <c r="LHE336" s="50" t="s">
        <v>612</v>
      </c>
      <c r="LHF336" s="50" t="s">
        <v>612</v>
      </c>
      <c r="LHG336" s="50" t="s">
        <v>612</v>
      </c>
      <c r="LHH336" s="50" t="s">
        <v>612</v>
      </c>
      <c r="LHI336" s="50" t="s">
        <v>612</v>
      </c>
      <c r="LHJ336" s="50" t="s">
        <v>612</v>
      </c>
      <c r="LHK336" s="50" t="s">
        <v>612</v>
      </c>
      <c r="LHL336" s="50" t="s">
        <v>612</v>
      </c>
      <c r="LHM336" s="50" t="s">
        <v>612</v>
      </c>
      <c r="LHN336" s="50" t="s">
        <v>612</v>
      </c>
      <c r="LHO336" s="50" t="s">
        <v>612</v>
      </c>
      <c r="LHP336" s="50" t="s">
        <v>612</v>
      </c>
      <c r="LHQ336" s="50" t="s">
        <v>612</v>
      </c>
      <c r="LHR336" s="50" t="s">
        <v>612</v>
      </c>
      <c r="LHS336" s="50" t="s">
        <v>612</v>
      </c>
      <c r="LHT336" s="50" t="s">
        <v>612</v>
      </c>
      <c r="LHU336" s="50" t="s">
        <v>612</v>
      </c>
      <c r="LHV336" s="50" t="s">
        <v>612</v>
      </c>
      <c r="LHW336" s="50" t="s">
        <v>612</v>
      </c>
      <c r="LHX336" s="50" t="s">
        <v>612</v>
      </c>
      <c r="LHY336" s="50" t="s">
        <v>612</v>
      </c>
      <c r="LHZ336" s="50" t="s">
        <v>612</v>
      </c>
      <c r="LIA336" s="50" t="s">
        <v>612</v>
      </c>
      <c r="LIB336" s="50" t="s">
        <v>612</v>
      </c>
      <c r="LIC336" s="50" t="s">
        <v>612</v>
      </c>
      <c r="LID336" s="50" t="s">
        <v>612</v>
      </c>
      <c r="LIE336" s="50" t="s">
        <v>612</v>
      </c>
      <c r="LIF336" s="50" t="s">
        <v>612</v>
      </c>
      <c r="LIG336" s="50" t="s">
        <v>612</v>
      </c>
      <c r="LIH336" s="50" t="s">
        <v>612</v>
      </c>
      <c r="LII336" s="50" t="s">
        <v>612</v>
      </c>
      <c r="LIJ336" s="50" t="s">
        <v>612</v>
      </c>
      <c r="LIK336" s="50" t="s">
        <v>612</v>
      </c>
      <c r="LIL336" s="50" t="s">
        <v>612</v>
      </c>
      <c r="LIM336" s="50" t="s">
        <v>612</v>
      </c>
      <c r="LIN336" s="50" t="s">
        <v>612</v>
      </c>
      <c r="LIO336" s="50" t="s">
        <v>612</v>
      </c>
      <c r="LIP336" s="50" t="s">
        <v>612</v>
      </c>
      <c r="LIQ336" s="50" t="s">
        <v>612</v>
      </c>
      <c r="LIR336" s="50" t="s">
        <v>612</v>
      </c>
      <c r="LIS336" s="50" t="s">
        <v>612</v>
      </c>
      <c r="LIT336" s="50" t="s">
        <v>612</v>
      </c>
      <c r="LIU336" s="50" t="s">
        <v>612</v>
      </c>
      <c r="LIV336" s="50" t="s">
        <v>612</v>
      </c>
      <c r="LIW336" s="50" t="s">
        <v>612</v>
      </c>
      <c r="LIX336" s="50" t="s">
        <v>612</v>
      </c>
      <c r="LIY336" s="50" t="s">
        <v>612</v>
      </c>
      <c r="LIZ336" s="50" t="s">
        <v>612</v>
      </c>
      <c r="LJA336" s="50" t="s">
        <v>612</v>
      </c>
      <c r="LJB336" s="50" t="s">
        <v>612</v>
      </c>
      <c r="LJC336" s="50" t="s">
        <v>612</v>
      </c>
      <c r="LJD336" s="50" t="s">
        <v>612</v>
      </c>
      <c r="LJE336" s="50" t="s">
        <v>612</v>
      </c>
      <c r="LJF336" s="50" t="s">
        <v>612</v>
      </c>
      <c r="LJG336" s="50" t="s">
        <v>612</v>
      </c>
      <c r="LJH336" s="50" t="s">
        <v>612</v>
      </c>
      <c r="LJI336" s="50" t="s">
        <v>612</v>
      </c>
      <c r="LJJ336" s="50" t="s">
        <v>612</v>
      </c>
      <c r="LJK336" s="50" t="s">
        <v>612</v>
      </c>
      <c r="LJL336" s="50" t="s">
        <v>612</v>
      </c>
      <c r="LJM336" s="50" t="s">
        <v>612</v>
      </c>
      <c r="LJN336" s="50" t="s">
        <v>612</v>
      </c>
      <c r="LJO336" s="50" t="s">
        <v>612</v>
      </c>
      <c r="LJP336" s="50" t="s">
        <v>612</v>
      </c>
      <c r="LJQ336" s="50" t="s">
        <v>612</v>
      </c>
      <c r="LJR336" s="50" t="s">
        <v>612</v>
      </c>
      <c r="LJS336" s="50" t="s">
        <v>612</v>
      </c>
      <c r="LJT336" s="50" t="s">
        <v>612</v>
      </c>
      <c r="LJU336" s="50" t="s">
        <v>612</v>
      </c>
      <c r="LJV336" s="50" t="s">
        <v>612</v>
      </c>
      <c r="LJW336" s="50" t="s">
        <v>612</v>
      </c>
      <c r="LJX336" s="50" t="s">
        <v>612</v>
      </c>
      <c r="LJY336" s="50" t="s">
        <v>612</v>
      </c>
      <c r="LJZ336" s="50" t="s">
        <v>612</v>
      </c>
      <c r="LKA336" s="50" t="s">
        <v>612</v>
      </c>
      <c r="LKB336" s="50" t="s">
        <v>612</v>
      </c>
      <c r="LKC336" s="50" t="s">
        <v>612</v>
      </c>
      <c r="LKD336" s="50" t="s">
        <v>612</v>
      </c>
      <c r="LKE336" s="50" t="s">
        <v>612</v>
      </c>
      <c r="LKF336" s="50" t="s">
        <v>612</v>
      </c>
      <c r="LKG336" s="50" t="s">
        <v>612</v>
      </c>
      <c r="LKH336" s="50" t="s">
        <v>612</v>
      </c>
      <c r="LKI336" s="50" t="s">
        <v>612</v>
      </c>
      <c r="LKJ336" s="50" t="s">
        <v>612</v>
      </c>
      <c r="LKK336" s="50" t="s">
        <v>612</v>
      </c>
      <c r="LKL336" s="50" t="s">
        <v>612</v>
      </c>
      <c r="LKM336" s="50" t="s">
        <v>612</v>
      </c>
      <c r="LKN336" s="50" t="s">
        <v>612</v>
      </c>
      <c r="LKO336" s="50" t="s">
        <v>612</v>
      </c>
      <c r="LKP336" s="50" t="s">
        <v>612</v>
      </c>
      <c r="LKQ336" s="50" t="s">
        <v>612</v>
      </c>
      <c r="LKR336" s="50" t="s">
        <v>612</v>
      </c>
      <c r="LKS336" s="50" t="s">
        <v>612</v>
      </c>
      <c r="LKT336" s="50" t="s">
        <v>612</v>
      </c>
      <c r="LKU336" s="50" t="s">
        <v>612</v>
      </c>
      <c r="LKV336" s="50" t="s">
        <v>612</v>
      </c>
      <c r="LKW336" s="50" t="s">
        <v>612</v>
      </c>
      <c r="LKX336" s="50" t="s">
        <v>612</v>
      </c>
      <c r="LKY336" s="50" t="s">
        <v>612</v>
      </c>
      <c r="LKZ336" s="50" t="s">
        <v>612</v>
      </c>
      <c r="LLA336" s="50" t="s">
        <v>612</v>
      </c>
      <c r="LLB336" s="50" t="s">
        <v>612</v>
      </c>
      <c r="LLC336" s="50" t="s">
        <v>612</v>
      </c>
      <c r="LLD336" s="50" t="s">
        <v>612</v>
      </c>
      <c r="LLE336" s="50" t="s">
        <v>612</v>
      </c>
      <c r="LLF336" s="50" t="s">
        <v>612</v>
      </c>
      <c r="LLG336" s="50" t="s">
        <v>612</v>
      </c>
      <c r="LLH336" s="50" t="s">
        <v>612</v>
      </c>
      <c r="LLI336" s="50" t="s">
        <v>612</v>
      </c>
      <c r="LLJ336" s="50" t="s">
        <v>612</v>
      </c>
      <c r="LLK336" s="50" t="s">
        <v>612</v>
      </c>
      <c r="LLL336" s="50" t="s">
        <v>612</v>
      </c>
      <c r="LLM336" s="50" t="s">
        <v>612</v>
      </c>
      <c r="LLN336" s="50" t="s">
        <v>612</v>
      </c>
      <c r="LLO336" s="50" t="s">
        <v>612</v>
      </c>
      <c r="LLP336" s="50" t="s">
        <v>612</v>
      </c>
      <c r="LLQ336" s="50" t="s">
        <v>612</v>
      </c>
      <c r="LLR336" s="50" t="s">
        <v>612</v>
      </c>
      <c r="LLS336" s="50" t="s">
        <v>612</v>
      </c>
      <c r="LLT336" s="50" t="s">
        <v>612</v>
      </c>
      <c r="LLU336" s="50" t="s">
        <v>612</v>
      </c>
      <c r="LLV336" s="50" t="s">
        <v>612</v>
      </c>
      <c r="LLW336" s="50" t="s">
        <v>612</v>
      </c>
      <c r="LLX336" s="50" t="s">
        <v>612</v>
      </c>
      <c r="LLY336" s="50" t="s">
        <v>612</v>
      </c>
      <c r="LLZ336" s="50" t="s">
        <v>612</v>
      </c>
      <c r="LMA336" s="50" t="s">
        <v>612</v>
      </c>
      <c r="LMB336" s="50" t="s">
        <v>612</v>
      </c>
      <c r="LMC336" s="50" t="s">
        <v>612</v>
      </c>
      <c r="LMD336" s="50" t="s">
        <v>612</v>
      </c>
      <c r="LME336" s="50" t="s">
        <v>612</v>
      </c>
      <c r="LMF336" s="50" t="s">
        <v>612</v>
      </c>
      <c r="LMG336" s="50" t="s">
        <v>612</v>
      </c>
      <c r="LMH336" s="50" t="s">
        <v>612</v>
      </c>
      <c r="LMI336" s="50" t="s">
        <v>612</v>
      </c>
      <c r="LMJ336" s="50" t="s">
        <v>612</v>
      </c>
      <c r="LMK336" s="50" t="s">
        <v>612</v>
      </c>
      <c r="LML336" s="50" t="s">
        <v>612</v>
      </c>
      <c r="LMM336" s="50" t="s">
        <v>612</v>
      </c>
      <c r="LMN336" s="50" t="s">
        <v>612</v>
      </c>
      <c r="LMO336" s="50" t="s">
        <v>612</v>
      </c>
      <c r="LMP336" s="50" t="s">
        <v>612</v>
      </c>
      <c r="LMQ336" s="50" t="s">
        <v>612</v>
      </c>
      <c r="LMR336" s="50" t="s">
        <v>612</v>
      </c>
      <c r="LMS336" s="50" t="s">
        <v>612</v>
      </c>
      <c r="LMT336" s="50" t="s">
        <v>612</v>
      </c>
      <c r="LMU336" s="50" t="s">
        <v>612</v>
      </c>
      <c r="LMV336" s="50" t="s">
        <v>612</v>
      </c>
      <c r="LMW336" s="50" t="s">
        <v>612</v>
      </c>
      <c r="LMX336" s="50" t="s">
        <v>612</v>
      </c>
      <c r="LMY336" s="50" t="s">
        <v>612</v>
      </c>
      <c r="LMZ336" s="50" t="s">
        <v>612</v>
      </c>
      <c r="LNA336" s="50" t="s">
        <v>612</v>
      </c>
      <c r="LNB336" s="50" t="s">
        <v>612</v>
      </c>
      <c r="LNC336" s="50" t="s">
        <v>612</v>
      </c>
      <c r="LND336" s="50" t="s">
        <v>612</v>
      </c>
      <c r="LNE336" s="50" t="s">
        <v>612</v>
      </c>
      <c r="LNF336" s="50" t="s">
        <v>612</v>
      </c>
      <c r="LNG336" s="50" t="s">
        <v>612</v>
      </c>
      <c r="LNH336" s="50" t="s">
        <v>612</v>
      </c>
      <c r="LNI336" s="50" t="s">
        <v>612</v>
      </c>
      <c r="LNJ336" s="50" t="s">
        <v>612</v>
      </c>
      <c r="LNK336" s="50" t="s">
        <v>612</v>
      </c>
      <c r="LNL336" s="50" t="s">
        <v>612</v>
      </c>
      <c r="LNM336" s="50" t="s">
        <v>612</v>
      </c>
      <c r="LNN336" s="50" t="s">
        <v>612</v>
      </c>
      <c r="LNO336" s="50" t="s">
        <v>612</v>
      </c>
      <c r="LNP336" s="50" t="s">
        <v>612</v>
      </c>
      <c r="LNQ336" s="50" t="s">
        <v>612</v>
      </c>
      <c r="LNR336" s="50" t="s">
        <v>612</v>
      </c>
      <c r="LNS336" s="50" t="s">
        <v>612</v>
      </c>
      <c r="LNT336" s="50" t="s">
        <v>612</v>
      </c>
      <c r="LNU336" s="50" t="s">
        <v>612</v>
      </c>
      <c r="LNV336" s="50" t="s">
        <v>612</v>
      </c>
      <c r="LNW336" s="50" t="s">
        <v>612</v>
      </c>
      <c r="LNX336" s="50" t="s">
        <v>612</v>
      </c>
      <c r="LNY336" s="50" t="s">
        <v>612</v>
      </c>
      <c r="LNZ336" s="50" t="s">
        <v>612</v>
      </c>
      <c r="LOA336" s="50" t="s">
        <v>612</v>
      </c>
      <c r="LOB336" s="50" t="s">
        <v>612</v>
      </c>
      <c r="LOC336" s="50" t="s">
        <v>612</v>
      </c>
      <c r="LOD336" s="50" t="s">
        <v>612</v>
      </c>
      <c r="LOE336" s="50" t="s">
        <v>612</v>
      </c>
      <c r="LOF336" s="50" t="s">
        <v>612</v>
      </c>
      <c r="LOG336" s="50" t="s">
        <v>612</v>
      </c>
      <c r="LOH336" s="50" t="s">
        <v>612</v>
      </c>
      <c r="LOI336" s="50" t="s">
        <v>612</v>
      </c>
      <c r="LOJ336" s="50" t="s">
        <v>612</v>
      </c>
      <c r="LOK336" s="50" t="s">
        <v>612</v>
      </c>
      <c r="LOL336" s="50" t="s">
        <v>612</v>
      </c>
      <c r="LOM336" s="50" t="s">
        <v>612</v>
      </c>
      <c r="LON336" s="50" t="s">
        <v>612</v>
      </c>
      <c r="LOO336" s="50" t="s">
        <v>612</v>
      </c>
      <c r="LOP336" s="50" t="s">
        <v>612</v>
      </c>
      <c r="LOQ336" s="50" t="s">
        <v>612</v>
      </c>
      <c r="LOR336" s="50" t="s">
        <v>612</v>
      </c>
      <c r="LOS336" s="50" t="s">
        <v>612</v>
      </c>
      <c r="LOT336" s="50" t="s">
        <v>612</v>
      </c>
      <c r="LOU336" s="50" t="s">
        <v>612</v>
      </c>
      <c r="LOV336" s="50" t="s">
        <v>612</v>
      </c>
      <c r="LOW336" s="50" t="s">
        <v>612</v>
      </c>
      <c r="LOX336" s="50" t="s">
        <v>612</v>
      </c>
      <c r="LOY336" s="50" t="s">
        <v>612</v>
      </c>
      <c r="LOZ336" s="50" t="s">
        <v>612</v>
      </c>
      <c r="LPA336" s="50" t="s">
        <v>612</v>
      </c>
      <c r="LPB336" s="50" t="s">
        <v>612</v>
      </c>
      <c r="LPC336" s="50" t="s">
        <v>612</v>
      </c>
      <c r="LPD336" s="50" t="s">
        <v>612</v>
      </c>
      <c r="LPE336" s="50" t="s">
        <v>612</v>
      </c>
      <c r="LPF336" s="50" t="s">
        <v>612</v>
      </c>
      <c r="LPG336" s="50" t="s">
        <v>612</v>
      </c>
      <c r="LPH336" s="50" t="s">
        <v>612</v>
      </c>
      <c r="LPI336" s="50" t="s">
        <v>612</v>
      </c>
      <c r="LPJ336" s="50" t="s">
        <v>612</v>
      </c>
      <c r="LPK336" s="50" t="s">
        <v>612</v>
      </c>
      <c r="LPL336" s="50" t="s">
        <v>612</v>
      </c>
      <c r="LPM336" s="50" t="s">
        <v>612</v>
      </c>
      <c r="LPN336" s="50" t="s">
        <v>612</v>
      </c>
      <c r="LPO336" s="50" t="s">
        <v>612</v>
      </c>
      <c r="LPP336" s="50" t="s">
        <v>612</v>
      </c>
      <c r="LPQ336" s="50" t="s">
        <v>612</v>
      </c>
      <c r="LPR336" s="50" t="s">
        <v>612</v>
      </c>
      <c r="LPS336" s="50" t="s">
        <v>612</v>
      </c>
      <c r="LPT336" s="50" t="s">
        <v>612</v>
      </c>
      <c r="LPU336" s="50" t="s">
        <v>612</v>
      </c>
      <c r="LPV336" s="50" t="s">
        <v>612</v>
      </c>
      <c r="LPW336" s="50" t="s">
        <v>612</v>
      </c>
      <c r="LPX336" s="50" t="s">
        <v>612</v>
      </c>
      <c r="LPY336" s="50" t="s">
        <v>612</v>
      </c>
      <c r="LPZ336" s="50" t="s">
        <v>612</v>
      </c>
      <c r="LQA336" s="50" t="s">
        <v>612</v>
      </c>
      <c r="LQB336" s="50" t="s">
        <v>612</v>
      </c>
      <c r="LQC336" s="50" t="s">
        <v>612</v>
      </c>
      <c r="LQD336" s="50" t="s">
        <v>612</v>
      </c>
      <c r="LQE336" s="50" t="s">
        <v>612</v>
      </c>
      <c r="LQF336" s="50" t="s">
        <v>612</v>
      </c>
      <c r="LQG336" s="50" t="s">
        <v>612</v>
      </c>
      <c r="LQH336" s="50" t="s">
        <v>612</v>
      </c>
      <c r="LQI336" s="50" t="s">
        <v>612</v>
      </c>
      <c r="LQJ336" s="50" t="s">
        <v>612</v>
      </c>
      <c r="LQK336" s="50" t="s">
        <v>612</v>
      </c>
      <c r="LQL336" s="50" t="s">
        <v>612</v>
      </c>
      <c r="LQM336" s="50" t="s">
        <v>612</v>
      </c>
      <c r="LQN336" s="50" t="s">
        <v>612</v>
      </c>
      <c r="LQO336" s="50" t="s">
        <v>612</v>
      </c>
      <c r="LQP336" s="50" t="s">
        <v>612</v>
      </c>
      <c r="LQQ336" s="50" t="s">
        <v>612</v>
      </c>
      <c r="LQR336" s="50" t="s">
        <v>612</v>
      </c>
      <c r="LQS336" s="50" t="s">
        <v>612</v>
      </c>
      <c r="LQT336" s="50" t="s">
        <v>612</v>
      </c>
      <c r="LQU336" s="50" t="s">
        <v>612</v>
      </c>
      <c r="LQV336" s="50" t="s">
        <v>612</v>
      </c>
      <c r="LQW336" s="50" t="s">
        <v>612</v>
      </c>
      <c r="LQX336" s="50" t="s">
        <v>612</v>
      </c>
      <c r="LQY336" s="50" t="s">
        <v>612</v>
      </c>
      <c r="LQZ336" s="50" t="s">
        <v>612</v>
      </c>
      <c r="LRA336" s="50" t="s">
        <v>612</v>
      </c>
      <c r="LRB336" s="50" t="s">
        <v>612</v>
      </c>
      <c r="LRC336" s="50" t="s">
        <v>612</v>
      </c>
      <c r="LRD336" s="50" t="s">
        <v>612</v>
      </c>
      <c r="LRE336" s="50" t="s">
        <v>612</v>
      </c>
      <c r="LRF336" s="50" t="s">
        <v>612</v>
      </c>
      <c r="LRG336" s="50" t="s">
        <v>612</v>
      </c>
      <c r="LRH336" s="50" t="s">
        <v>612</v>
      </c>
      <c r="LRI336" s="50" t="s">
        <v>612</v>
      </c>
      <c r="LRJ336" s="50" t="s">
        <v>612</v>
      </c>
      <c r="LRK336" s="50" t="s">
        <v>612</v>
      </c>
      <c r="LRL336" s="50" t="s">
        <v>612</v>
      </c>
      <c r="LRM336" s="50" t="s">
        <v>612</v>
      </c>
      <c r="LRN336" s="50" t="s">
        <v>612</v>
      </c>
      <c r="LRO336" s="50" t="s">
        <v>612</v>
      </c>
      <c r="LRP336" s="50" t="s">
        <v>612</v>
      </c>
      <c r="LRQ336" s="50" t="s">
        <v>612</v>
      </c>
      <c r="LRR336" s="50" t="s">
        <v>612</v>
      </c>
      <c r="LRS336" s="50" t="s">
        <v>612</v>
      </c>
      <c r="LRT336" s="50" t="s">
        <v>612</v>
      </c>
      <c r="LRU336" s="50" t="s">
        <v>612</v>
      </c>
      <c r="LRV336" s="50" t="s">
        <v>612</v>
      </c>
      <c r="LRW336" s="50" t="s">
        <v>612</v>
      </c>
      <c r="LRX336" s="50" t="s">
        <v>612</v>
      </c>
      <c r="LRY336" s="50" t="s">
        <v>612</v>
      </c>
      <c r="LRZ336" s="50" t="s">
        <v>612</v>
      </c>
      <c r="LSA336" s="50" t="s">
        <v>612</v>
      </c>
      <c r="LSB336" s="50" t="s">
        <v>612</v>
      </c>
      <c r="LSC336" s="50" t="s">
        <v>612</v>
      </c>
      <c r="LSD336" s="50" t="s">
        <v>612</v>
      </c>
      <c r="LSE336" s="50" t="s">
        <v>612</v>
      </c>
      <c r="LSF336" s="50" t="s">
        <v>612</v>
      </c>
      <c r="LSG336" s="50" t="s">
        <v>612</v>
      </c>
      <c r="LSH336" s="50" t="s">
        <v>612</v>
      </c>
      <c r="LSI336" s="50" t="s">
        <v>612</v>
      </c>
      <c r="LSJ336" s="50" t="s">
        <v>612</v>
      </c>
      <c r="LSK336" s="50" t="s">
        <v>612</v>
      </c>
      <c r="LSL336" s="50" t="s">
        <v>612</v>
      </c>
      <c r="LSM336" s="50" t="s">
        <v>612</v>
      </c>
      <c r="LSN336" s="50" t="s">
        <v>612</v>
      </c>
      <c r="LSO336" s="50" t="s">
        <v>612</v>
      </c>
      <c r="LSP336" s="50" t="s">
        <v>612</v>
      </c>
      <c r="LSQ336" s="50" t="s">
        <v>612</v>
      </c>
      <c r="LSR336" s="50" t="s">
        <v>612</v>
      </c>
      <c r="LSS336" s="50" t="s">
        <v>612</v>
      </c>
      <c r="LST336" s="50" t="s">
        <v>612</v>
      </c>
      <c r="LSU336" s="50" t="s">
        <v>612</v>
      </c>
      <c r="LSV336" s="50" t="s">
        <v>612</v>
      </c>
      <c r="LSW336" s="50" t="s">
        <v>612</v>
      </c>
      <c r="LSX336" s="50" t="s">
        <v>612</v>
      </c>
      <c r="LSY336" s="50" t="s">
        <v>612</v>
      </c>
      <c r="LSZ336" s="50" t="s">
        <v>612</v>
      </c>
      <c r="LTA336" s="50" t="s">
        <v>612</v>
      </c>
      <c r="LTB336" s="50" t="s">
        <v>612</v>
      </c>
      <c r="LTC336" s="50" t="s">
        <v>612</v>
      </c>
      <c r="LTD336" s="50" t="s">
        <v>612</v>
      </c>
      <c r="LTE336" s="50" t="s">
        <v>612</v>
      </c>
      <c r="LTF336" s="50" t="s">
        <v>612</v>
      </c>
      <c r="LTG336" s="50" t="s">
        <v>612</v>
      </c>
      <c r="LTH336" s="50" t="s">
        <v>612</v>
      </c>
      <c r="LTI336" s="50" t="s">
        <v>612</v>
      </c>
      <c r="LTJ336" s="50" t="s">
        <v>612</v>
      </c>
      <c r="LTK336" s="50" t="s">
        <v>612</v>
      </c>
      <c r="LTL336" s="50" t="s">
        <v>612</v>
      </c>
      <c r="LTM336" s="50" t="s">
        <v>612</v>
      </c>
      <c r="LTN336" s="50" t="s">
        <v>612</v>
      </c>
      <c r="LTO336" s="50" t="s">
        <v>612</v>
      </c>
      <c r="LTP336" s="50" t="s">
        <v>612</v>
      </c>
      <c r="LTQ336" s="50" t="s">
        <v>612</v>
      </c>
      <c r="LTR336" s="50" t="s">
        <v>612</v>
      </c>
      <c r="LTS336" s="50" t="s">
        <v>612</v>
      </c>
      <c r="LTT336" s="50" t="s">
        <v>612</v>
      </c>
      <c r="LTU336" s="50" t="s">
        <v>612</v>
      </c>
      <c r="LTV336" s="50" t="s">
        <v>612</v>
      </c>
      <c r="LTW336" s="50" t="s">
        <v>612</v>
      </c>
      <c r="LTX336" s="50" t="s">
        <v>612</v>
      </c>
      <c r="LTY336" s="50" t="s">
        <v>612</v>
      </c>
      <c r="LTZ336" s="50" t="s">
        <v>612</v>
      </c>
      <c r="LUA336" s="50" t="s">
        <v>612</v>
      </c>
      <c r="LUB336" s="50" t="s">
        <v>612</v>
      </c>
      <c r="LUC336" s="50" t="s">
        <v>612</v>
      </c>
      <c r="LUD336" s="50" t="s">
        <v>612</v>
      </c>
      <c r="LUE336" s="50" t="s">
        <v>612</v>
      </c>
      <c r="LUF336" s="50" t="s">
        <v>612</v>
      </c>
      <c r="LUG336" s="50" t="s">
        <v>612</v>
      </c>
      <c r="LUH336" s="50" t="s">
        <v>612</v>
      </c>
      <c r="LUI336" s="50" t="s">
        <v>612</v>
      </c>
      <c r="LUJ336" s="50" t="s">
        <v>612</v>
      </c>
      <c r="LUK336" s="50" t="s">
        <v>612</v>
      </c>
      <c r="LUL336" s="50" t="s">
        <v>612</v>
      </c>
      <c r="LUM336" s="50" t="s">
        <v>612</v>
      </c>
      <c r="LUN336" s="50" t="s">
        <v>612</v>
      </c>
      <c r="LUO336" s="50" t="s">
        <v>612</v>
      </c>
      <c r="LUP336" s="50" t="s">
        <v>612</v>
      </c>
      <c r="LUQ336" s="50" t="s">
        <v>612</v>
      </c>
      <c r="LUR336" s="50" t="s">
        <v>612</v>
      </c>
      <c r="LUS336" s="50" t="s">
        <v>612</v>
      </c>
      <c r="LUT336" s="50" t="s">
        <v>612</v>
      </c>
      <c r="LUU336" s="50" t="s">
        <v>612</v>
      </c>
      <c r="LUV336" s="50" t="s">
        <v>612</v>
      </c>
      <c r="LUW336" s="50" t="s">
        <v>612</v>
      </c>
      <c r="LUX336" s="50" t="s">
        <v>612</v>
      </c>
      <c r="LUY336" s="50" t="s">
        <v>612</v>
      </c>
      <c r="LUZ336" s="50" t="s">
        <v>612</v>
      </c>
      <c r="LVA336" s="50" t="s">
        <v>612</v>
      </c>
      <c r="LVB336" s="50" t="s">
        <v>612</v>
      </c>
      <c r="LVC336" s="50" t="s">
        <v>612</v>
      </c>
      <c r="LVD336" s="50" t="s">
        <v>612</v>
      </c>
      <c r="LVE336" s="50" t="s">
        <v>612</v>
      </c>
      <c r="LVF336" s="50" t="s">
        <v>612</v>
      </c>
      <c r="LVG336" s="50" t="s">
        <v>612</v>
      </c>
      <c r="LVH336" s="50" t="s">
        <v>612</v>
      </c>
      <c r="LVI336" s="50" t="s">
        <v>612</v>
      </c>
      <c r="LVJ336" s="50" t="s">
        <v>612</v>
      </c>
      <c r="LVK336" s="50" t="s">
        <v>612</v>
      </c>
      <c r="LVL336" s="50" t="s">
        <v>612</v>
      </c>
      <c r="LVM336" s="50" t="s">
        <v>612</v>
      </c>
      <c r="LVN336" s="50" t="s">
        <v>612</v>
      </c>
      <c r="LVO336" s="50" t="s">
        <v>612</v>
      </c>
      <c r="LVP336" s="50" t="s">
        <v>612</v>
      </c>
      <c r="LVQ336" s="50" t="s">
        <v>612</v>
      </c>
      <c r="LVR336" s="50" t="s">
        <v>612</v>
      </c>
      <c r="LVS336" s="50" t="s">
        <v>612</v>
      </c>
      <c r="LVT336" s="50" t="s">
        <v>612</v>
      </c>
      <c r="LVU336" s="50" t="s">
        <v>612</v>
      </c>
      <c r="LVV336" s="50" t="s">
        <v>612</v>
      </c>
      <c r="LVW336" s="50" t="s">
        <v>612</v>
      </c>
      <c r="LVX336" s="50" t="s">
        <v>612</v>
      </c>
      <c r="LVY336" s="50" t="s">
        <v>612</v>
      </c>
      <c r="LVZ336" s="50" t="s">
        <v>612</v>
      </c>
      <c r="LWA336" s="50" t="s">
        <v>612</v>
      </c>
      <c r="LWB336" s="50" t="s">
        <v>612</v>
      </c>
      <c r="LWC336" s="50" t="s">
        <v>612</v>
      </c>
      <c r="LWD336" s="50" t="s">
        <v>612</v>
      </c>
      <c r="LWE336" s="50" t="s">
        <v>612</v>
      </c>
      <c r="LWF336" s="50" t="s">
        <v>612</v>
      </c>
      <c r="LWG336" s="50" t="s">
        <v>612</v>
      </c>
      <c r="LWH336" s="50" t="s">
        <v>612</v>
      </c>
      <c r="LWI336" s="50" t="s">
        <v>612</v>
      </c>
      <c r="LWJ336" s="50" t="s">
        <v>612</v>
      </c>
      <c r="LWK336" s="50" t="s">
        <v>612</v>
      </c>
      <c r="LWL336" s="50" t="s">
        <v>612</v>
      </c>
      <c r="LWM336" s="50" t="s">
        <v>612</v>
      </c>
      <c r="LWN336" s="50" t="s">
        <v>612</v>
      </c>
      <c r="LWO336" s="50" t="s">
        <v>612</v>
      </c>
      <c r="LWP336" s="50" t="s">
        <v>612</v>
      </c>
      <c r="LWQ336" s="50" t="s">
        <v>612</v>
      </c>
      <c r="LWR336" s="50" t="s">
        <v>612</v>
      </c>
      <c r="LWS336" s="50" t="s">
        <v>612</v>
      </c>
      <c r="LWT336" s="50" t="s">
        <v>612</v>
      </c>
      <c r="LWU336" s="50" t="s">
        <v>612</v>
      </c>
      <c r="LWV336" s="50" t="s">
        <v>612</v>
      </c>
      <c r="LWW336" s="50" t="s">
        <v>612</v>
      </c>
      <c r="LWX336" s="50" t="s">
        <v>612</v>
      </c>
      <c r="LWY336" s="50" t="s">
        <v>612</v>
      </c>
      <c r="LWZ336" s="50" t="s">
        <v>612</v>
      </c>
      <c r="LXA336" s="50" t="s">
        <v>612</v>
      </c>
      <c r="LXB336" s="50" t="s">
        <v>612</v>
      </c>
      <c r="LXC336" s="50" t="s">
        <v>612</v>
      </c>
      <c r="LXD336" s="50" t="s">
        <v>612</v>
      </c>
      <c r="LXE336" s="50" t="s">
        <v>612</v>
      </c>
      <c r="LXF336" s="50" t="s">
        <v>612</v>
      </c>
      <c r="LXG336" s="50" t="s">
        <v>612</v>
      </c>
      <c r="LXH336" s="50" t="s">
        <v>612</v>
      </c>
      <c r="LXI336" s="50" t="s">
        <v>612</v>
      </c>
      <c r="LXJ336" s="50" t="s">
        <v>612</v>
      </c>
      <c r="LXK336" s="50" t="s">
        <v>612</v>
      </c>
      <c r="LXL336" s="50" t="s">
        <v>612</v>
      </c>
      <c r="LXM336" s="50" t="s">
        <v>612</v>
      </c>
      <c r="LXN336" s="50" t="s">
        <v>612</v>
      </c>
      <c r="LXO336" s="50" t="s">
        <v>612</v>
      </c>
      <c r="LXP336" s="50" t="s">
        <v>612</v>
      </c>
      <c r="LXQ336" s="50" t="s">
        <v>612</v>
      </c>
      <c r="LXR336" s="50" t="s">
        <v>612</v>
      </c>
      <c r="LXS336" s="50" t="s">
        <v>612</v>
      </c>
      <c r="LXT336" s="50" t="s">
        <v>612</v>
      </c>
      <c r="LXU336" s="50" t="s">
        <v>612</v>
      </c>
      <c r="LXV336" s="50" t="s">
        <v>612</v>
      </c>
      <c r="LXW336" s="50" t="s">
        <v>612</v>
      </c>
      <c r="LXX336" s="50" t="s">
        <v>612</v>
      </c>
      <c r="LXY336" s="50" t="s">
        <v>612</v>
      </c>
      <c r="LXZ336" s="50" t="s">
        <v>612</v>
      </c>
      <c r="LYA336" s="50" t="s">
        <v>612</v>
      </c>
      <c r="LYB336" s="50" t="s">
        <v>612</v>
      </c>
      <c r="LYC336" s="50" t="s">
        <v>612</v>
      </c>
      <c r="LYD336" s="50" t="s">
        <v>612</v>
      </c>
      <c r="LYE336" s="50" t="s">
        <v>612</v>
      </c>
      <c r="LYF336" s="50" t="s">
        <v>612</v>
      </c>
      <c r="LYG336" s="50" t="s">
        <v>612</v>
      </c>
      <c r="LYH336" s="50" t="s">
        <v>612</v>
      </c>
      <c r="LYI336" s="50" t="s">
        <v>612</v>
      </c>
      <c r="LYJ336" s="50" t="s">
        <v>612</v>
      </c>
      <c r="LYK336" s="50" t="s">
        <v>612</v>
      </c>
      <c r="LYL336" s="50" t="s">
        <v>612</v>
      </c>
      <c r="LYM336" s="50" t="s">
        <v>612</v>
      </c>
      <c r="LYN336" s="50" t="s">
        <v>612</v>
      </c>
      <c r="LYO336" s="50" t="s">
        <v>612</v>
      </c>
      <c r="LYP336" s="50" t="s">
        <v>612</v>
      </c>
      <c r="LYQ336" s="50" t="s">
        <v>612</v>
      </c>
      <c r="LYR336" s="50" t="s">
        <v>612</v>
      </c>
      <c r="LYS336" s="50" t="s">
        <v>612</v>
      </c>
      <c r="LYT336" s="50" t="s">
        <v>612</v>
      </c>
      <c r="LYU336" s="50" t="s">
        <v>612</v>
      </c>
      <c r="LYV336" s="50" t="s">
        <v>612</v>
      </c>
      <c r="LYW336" s="50" t="s">
        <v>612</v>
      </c>
      <c r="LYX336" s="50" t="s">
        <v>612</v>
      </c>
      <c r="LYY336" s="50" t="s">
        <v>612</v>
      </c>
      <c r="LYZ336" s="50" t="s">
        <v>612</v>
      </c>
      <c r="LZA336" s="50" t="s">
        <v>612</v>
      </c>
      <c r="LZB336" s="50" t="s">
        <v>612</v>
      </c>
      <c r="LZC336" s="50" t="s">
        <v>612</v>
      </c>
      <c r="LZD336" s="50" t="s">
        <v>612</v>
      </c>
      <c r="LZE336" s="50" t="s">
        <v>612</v>
      </c>
      <c r="LZF336" s="50" t="s">
        <v>612</v>
      </c>
      <c r="LZG336" s="50" t="s">
        <v>612</v>
      </c>
      <c r="LZH336" s="50" t="s">
        <v>612</v>
      </c>
      <c r="LZI336" s="50" t="s">
        <v>612</v>
      </c>
      <c r="LZJ336" s="50" t="s">
        <v>612</v>
      </c>
      <c r="LZK336" s="50" t="s">
        <v>612</v>
      </c>
      <c r="LZL336" s="50" t="s">
        <v>612</v>
      </c>
      <c r="LZM336" s="50" t="s">
        <v>612</v>
      </c>
      <c r="LZN336" s="50" t="s">
        <v>612</v>
      </c>
      <c r="LZO336" s="50" t="s">
        <v>612</v>
      </c>
      <c r="LZP336" s="50" t="s">
        <v>612</v>
      </c>
      <c r="LZQ336" s="50" t="s">
        <v>612</v>
      </c>
      <c r="LZR336" s="50" t="s">
        <v>612</v>
      </c>
      <c r="LZS336" s="50" t="s">
        <v>612</v>
      </c>
      <c r="LZT336" s="50" t="s">
        <v>612</v>
      </c>
      <c r="LZU336" s="50" t="s">
        <v>612</v>
      </c>
      <c r="LZV336" s="50" t="s">
        <v>612</v>
      </c>
      <c r="LZW336" s="50" t="s">
        <v>612</v>
      </c>
      <c r="LZX336" s="50" t="s">
        <v>612</v>
      </c>
      <c r="LZY336" s="50" t="s">
        <v>612</v>
      </c>
      <c r="LZZ336" s="50" t="s">
        <v>612</v>
      </c>
      <c r="MAA336" s="50" t="s">
        <v>612</v>
      </c>
      <c r="MAB336" s="50" t="s">
        <v>612</v>
      </c>
      <c r="MAC336" s="50" t="s">
        <v>612</v>
      </c>
      <c r="MAD336" s="50" t="s">
        <v>612</v>
      </c>
      <c r="MAE336" s="50" t="s">
        <v>612</v>
      </c>
      <c r="MAF336" s="50" t="s">
        <v>612</v>
      </c>
      <c r="MAG336" s="50" t="s">
        <v>612</v>
      </c>
      <c r="MAH336" s="50" t="s">
        <v>612</v>
      </c>
      <c r="MAI336" s="50" t="s">
        <v>612</v>
      </c>
      <c r="MAJ336" s="50" t="s">
        <v>612</v>
      </c>
      <c r="MAK336" s="50" t="s">
        <v>612</v>
      </c>
      <c r="MAL336" s="50" t="s">
        <v>612</v>
      </c>
      <c r="MAM336" s="50" t="s">
        <v>612</v>
      </c>
      <c r="MAN336" s="50" t="s">
        <v>612</v>
      </c>
      <c r="MAO336" s="50" t="s">
        <v>612</v>
      </c>
      <c r="MAP336" s="50" t="s">
        <v>612</v>
      </c>
      <c r="MAQ336" s="50" t="s">
        <v>612</v>
      </c>
      <c r="MAR336" s="50" t="s">
        <v>612</v>
      </c>
      <c r="MAS336" s="50" t="s">
        <v>612</v>
      </c>
      <c r="MAT336" s="50" t="s">
        <v>612</v>
      </c>
      <c r="MAU336" s="50" t="s">
        <v>612</v>
      </c>
      <c r="MAV336" s="50" t="s">
        <v>612</v>
      </c>
      <c r="MAW336" s="50" t="s">
        <v>612</v>
      </c>
      <c r="MAX336" s="50" t="s">
        <v>612</v>
      </c>
      <c r="MAY336" s="50" t="s">
        <v>612</v>
      </c>
      <c r="MAZ336" s="50" t="s">
        <v>612</v>
      </c>
      <c r="MBA336" s="50" t="s">
        <v>612</v>
      </c>
      <c r="MBB336" s="50" t="s">
        <v>612</v>
      </c>
      <c r="MBC336" s="50" t="s">
        <v>612</v>
      </c>
      <c r="MBD336" s="50" t="s">
        <v>612</v>
      </c>
      <c r="MBE336" s="50" t="s">
        <v>612</v>
      </c>
      <c r="MBF336" s="50" t="s">
        <v>612</v>
      </c>
      <c r="MBG336" s="50" t="s">
        <v>612</v>
      </c>
      <c r="MBH336" s="50" t="s">
        <v>612</v>
      </c>
      <c r="MBI336" s="50" t="s">
        <v>612</v>
      </c>
      <c r="MBJ336" s="50" t="s">
        <v>612</v>
      </c>
      <c r="MBK336" s="50" t="s">
        <v>612</v>
      </c>
      <c r="MBL336" s="50" t="s">
        <v>612</v>
      </c>
      <c r="MBM336" s="50" t="s">
        <v>612</v>
      </c>
      <c r="MBN336" s="50" t="s">
        <v>612</v>
      </c>
      <c r="MBO336" s="50" t="s">
        <v>612</v>
      </c>
      <c r="MBP336" s="50" t="s">
        <v>612</v>
      </c>
      <c r="MBQ336" s="50" t="s">
        <v>612</v>
      </c>
      <c r="MBR336" s="50" t="s">
        <v>612</v>
      </c>
      <c r="MBS336" s="50" t="s">
        <v>612</v>
      </c>
      <c r="MBT336" s="50" t="s">
        <v>612</v>
      </c>
      <c r="MBU336" s="50" t="s">
        <v>612</v>
      </c>
      <c r="MBV336" s="50" t="s">
        <v>612</v>
      </c>
      <c r="MBW336" s="50" t="s">
        <v>612</v>
      </c>
      <c r="MBX336" s="50" t="s">
        <v>612</v>
      </c>
      <c r="MBY336" s="50" t="s">
        <v>612</v>
      </c>
      <c r="MBZ336" s="50" t="s">
        <v>612</v>
      </c>
      <c r="MCA336" s="50" t="s">
        <v>612</v>
      </c>
      <c r="MCB336" s="50" t="s">
        <v>612</v>
      </c>
      <c r="MCC336" s="50" t="s">
        <v>612</v>
      </c>
      <c r="MCD336" s="50" t="s">
        <v>612</v>
      </c>
      <c r="MCE336" s="50" t="s">
        <v>612</v>
      </c>
      <c r="MCF336" s="50" t="s">
        <v>612</v>
      </c>
      <c r="MCG336" s="50" t="s">
        <v>612</v>
      </c>
      <c r="MCH336" s="50" t="s">
        <v>612</v>
      </c>
      <c r="MCI336" s="50" t="s">
        <v>612</v>
      </c>
      <c r="MCJ336" s="50" t="s">
        <v>612</v>
      </c>
      <c r="MCK336" s="50" t="s">
        <v>612</v>
      </c>
      <c r="MCL336" s="50" t="s">
        <v>612</v>
      </c>
      <c r="MCM336" s="50" t="s">
        <v>612</v>
      </c>
      <c r="MCN336" s="50" t="s">
        <v>612</v>
      </c>
      <c r="MCO336" s="50" t="s">
        <v>612</v>
      </c>
      <c r="MCP336" s="50" t="s">
        <v>612</v>
      </c>
      <c r="MCQ336" s="50" t="s">
        <v>612</v>
      </c>
      <c r="MCR336" s="50" t="s">
        <v>612</v>
      </c>
      <c r="MCS336" s="50" t="s">
        <v>612</v>
      </c>
      <c r="MCT336" s="50" t="s">
        <v>612</v>
      </c>
      <c r="MCU336" s="50" t="s">
        <v>612</v>
      </c>
      <c r="MCV336" s="50" t="s">
        <v>612</v>
      </c>
      <c r="MCW336" s="50" t="s">
        <v>612</v>
      </c>
      <c r="MCX336" s="50" t="s">
        <v>612</v>
      </c>
      <c r="MCY336" s="50" t="s">
        <v>612</v>
      </c>
      <c r="MCZ336" s="50" t="s">
        <v>612</v>
      </c>
      <c r="MDA336" s="50" t="s">
        <v>612</v>
      </c>
      <c r="MDB336" s="50" t="s">
        <v>612</v>
      </c>
      <c r="MDC336" s="50" t="s">
        <v>612</v>
      </c>
      <c r="MDD336" s="50" t="s">
        <v>612</v>
      </c>
      <c r="MDE336" s="50" t="s">
        <v>612</v>
      </c>
      <c r="MDF336" s="50" t="s">
        <v>612</v>
      </c>
      <c r="MDG336" s="50" t="s">
        <v>612</v>
      </c>
      <c r="MDH336" s="50" t="s">
        <v>612</v>
      </c>
      <c r="MDI336" s="50" t="s">
        <v>612</v>
      </c>
      <c r="MDJ336" s="50" t="s">
        <v>612</v>
      </c>
      <c r="MDK336" s="50" t="s">
        <v>612</v>
      </c>
      <c r="MDL336" s="50" t="s">
        <v>612</v>
      </c>
      <c r="MDM336" s="50" t="s">
        <v>612</v>
      </c>
      <c r="MDN336" s="50" t="s">
        <v>612</v>
      </c>
      <c r="MDO336" s="50" t="s">
        <v>612</v>
      </c>
      <c r="MDP336" s="50" t="s">
        <v>612</v>
      </c>
      <c r="MDQ336" s="50" t="s">
        <v>612</v>
      </c>
      <c r="MDR336" s="50" t="s">
        <v>612</v>
      </c>
      <c r="MDS336" s="50" t="s">
        <v>612</v>
      </c>
      <c r="MDT336" s="50" t="s">
        <v>612</v>
      </c>
      <c r="MDU336" s="50" t="s">
        <v>612</v>
      </c>
      <c r="MDV336" s="50" t="s">
        <v>612</v>
      </c>
      <c r="MDW336" s="50" t="s">
        <v>612</v>
      </c>
      <c r="MDX336" s="50" t="s">
        <v>612</v>
      </c>
      <c r="MDY336" s="50" t="s">
        <v>612</v>
      </c>
      <c r="MDZ336" s="50" t="s">
        <v>612</v>
      </c>
      <c r="MEA336" s="50" t="s">
        <v>612</v>
      </c>
      <c r="MEB336" s="50" t="s">
        <v>612</v>
      </c>
      <c r="MEC336" s="50" t="s">
        <v>612</v>
      </c>
      <c r="MED336" s="50" t="s">
        <v>612</v>
      </c>
      <c r="MEE336" s="50" t="s">
        <v>612</v>
      </c>
      <c r="MEF336" s="50" t="s">
        <v>612</v>
      </c>
      <c r="MEG336" s="50" t="s">
        <v>612</v>
      </c>
      <c r="MEH336" s="50" t="s">
        <v>612</v>
      </c>
      <c r="MEI336" s="50" t="s">
        <v>612</v>
      </c>
      <c r="MEJ336" s="50" t="s">
        <v>612</v>
      </c>
      <c r="MEK336" s="50" t="s">
        <v>612</v>
      </c>
      <c r="MEL336" s="50" t="s">
        <v>612</v>
      </c>
      <c r="MEM336" s="50" t="s">
        <v>612</v>
      </c>
      <c r="MEN336" s="50" t="s">
        <v>612</v>
      </c>
      <c r="MEO336" s="50" t="s">
        <v>612</v>
      </c>
      <c r="MEP336" s="50" t="s">
        <v>612</v>
      </c>
      <c r="MEQ336" s="50" t="s">
        <v>612</v>
      </c>
      <c r="MER336" s="50" t="s">
        <v>612</v>
      </c>
      <c r="MES336" s="50" t="s">
        <v>612</v>
      </c>
      <c r="MET336" s="50" t="s">
        <v>612</v>
      </c>
      <c r="MEU336" s="50" t="s">
        <v>612</v>
      </c>
      <c r="MEV336" s="50" t="s">
        <v>612</v>
      </c>
      <c r="MEW336" s="50" t="s">
        <v>612</v>
      </c>
      <c r="MEX336" s="50" t="s">
        <v>612</v>
      </c>
      <c r="MEY336" s="50" t="s">
        <v>612</v>
      </c>
      <c r="MEZ336" s="50" t="s">
        <v>612</v>
      </c>
      <c r="MFA336" s="50" t="s">
        <v>612</v>
      </c>
      <c r="MFB336" s="50" t="s">
        <v>612</v>
      </c>
      <c r="MFC336" s="50" t="s">
        <v>612</v>
      </c>
      <c r="MFD336" s="50" t="s">
        <v>612</v>
      </c>
      <c r="MFE336" s="50" t="s">
        <v>612</v>
      </c>
      <c r="MFF336" s="50" t="s">
        <v>612</v>
      </c>
      <c r="MFG336" s="50" t="s">
        <v>612</v>
      </c>
      <c r="MFH336" s="50" t="s">
        <v>612</v>
      </c>
      <c r="MFI336" s="50" t="s">
        <v>612</v>
      </c>
      <c r="MFJ336" s="50" t="s">
        <v>612</v>
      </c>
      <c r="MFK336" s="50" t="s">
        <v>612</v>
      </c>
      <c r="MFL336" s="50" t="s">
        <v>612</v>
      </c>
      <c r="MFM336" s="50" t="s">
        <v>612</v>
      </c>
      <c r="MFN336" s="50" t="s">
        <v>612</v>
      </c>
      <c r="MFO336" s="50" t="s">
        <v>612</v>
      </c>
      <c r="MFP336" s="50" t="s">
        <v>612</v>
      </c>
      <c r="MFQ336" s="50" t="s">
        <v>612</v>
      </c>
      <c r="MFR336" s="50" t="s">
        <v>612</v>
      </c>
      <c r="MFS336" s="50" t="s">
        <v>612</v>
      </c>
      <c r="MFT336" s="50" t="s">
        <v>612</v>
      </c>
      <c r="MFU336" s="50" t="s">
        <v>612</v>
      </c>
      <c r="MFV336" s="50" t="s">
        <v>612</v>
      </c>
      <c r="MFW336" s="50" t="s">
        <v>612</v>
      </c>
      <c r="MFX336" s="50" t="s">
        <v>612</v>
      </c>
      <c r="MFY336" s="50" t="s">
        <v>612</v>
      </c>
      <c r="MFZ336" s="50" t="s">
        <v>612</v>
      </c>
      <c r="MGA336" s="50" t="s">
        <v>612</v>
      </c>
      <c r="MGB336" s="50" t="s">
        <v>612</v>
      </c>
      <c r="MGC336" s="50" t="s">
        <v>612</v>
      </c>
      <c r="MGD336" s="50" t="s">
        <v>612</v>
      </c>
      <c r="MGE336" s="50" t="s">
        <v>612</v>
      </c>
      <c r="MGF336" s="50" t="s">
        <v>612</v>
      </c>
      <c r="MGG336" s="50" t="s">
        <v>612</v>
      </c>
      <c r="MGH336" s="50" t="s">
        <v>612</v>
      </c>
      <c r="MGI336" s="50" t="s">
        <v>612</v>
      </c>
      <c r="MGJ336" s="50" t="s">
        <v>612</v>
      </c>
      <c r="MGK336" s="50" t="s">
        <v>612</v>
      </c>
      <c r="MGL336" s="50" t="s">
        <v>612</v>
      </c>
      <c r="MGM336" s="50" t="s">
        <v>612</v>
      </c>
      <c r="MGN336" s="50" t="s">
        <v>612</v>
      </c>
      <c r="MGO336" s="50" t="s">
        <v>612</v>
      </c>
      <c r="MGP336" s="50" t="s">
        <v>612</v>
      </c>
      <c r="MGQ336" s="50" t="s">
        <v>612</v>
      </c>
      <c r="MGR336" s="50" t="s">
        <v>612</v>
      </c>
      <c r="MGS336" s="50" t="s">
        <v>612</v>
      </c>
      <c r="MGT336" s="50" t="s">
        <v>612</v>
      </c>
      <c r="MGU336" s="50" t="s">
        <v>612</v>
      </c>
      <c r="MGV336" s="50" t="s">
        <v>612</v>
      </c>
      <c r="MGW336" s="50" t="s">
        <v>612</v>
      </c>
      <c r="MGX336" s="50" t="s">
        <v>612</v>
      </c>
      <c r="MGY336" s="50" t="s">
        <v>612</v>
      </c>
      <c r="MGZ336" s="50" t="s">
        <v>612</v>
      </c>
      <c r="MHA336" s="50" t="s">
        <v>612</v>
      </c>
      <c r="MHB336" s="50" t="s">
        <v>612</v>
      </c>
      <c r="MHC336" s="50" t="s">
        <v>612</v>
      </c>
      <c r="MHD336" s="50" t="s">
        <v>612</v>
      </c>
      <c r="MHE336" s="50" t="s">
        <v>612</v>
      </c>
      <c r="MHF336" s="50" t="s">
        <v>612</v>
      </c>
      <c r="MHG336" s="50" t="s">
        <v>612</v>
      </c>
      <c r="MHH336" s="50" t="s">
        <v>612</v>
      </c>
      <c r="MHI336" s="50" t="s">
        <v>612</v>
      </c>
      <c r="MHJ336" s="50" t="s">
        <v>612</v>
      </c>
      <c r="MHK336" s="50" t="s">
        <v>612</v>
      </c>
      <c r="MHL336" s="50" t="s">
        <v>612</v>
      </c>
      <c r="MHM336" s="50" t="s">
        <v>612</v>
      </c>
      <c r="MHN336" s="50" t="s">
        <v>612</v>
      </c>
      <c r="MHO336" s="50" t="s">
        <v>612</v>
      </c>
      <c r="MHP336" s="50" t="s">
        <v>612</v>
      </c>
      <c r="MHQ336" s="50" t="s">
        <v>612</v>
      </c>
      <c r="MHR336" s="50" t="s">
        <v>612</v>
      </c>
      <c r="MHS336" s="50" t="s">
        <v>612</v>
      </c>
      <c r="MHT336" s="50" t="s">
        <v>612</v>
      </c>
      <c r="MHU336" s="50" t="s">
        <v>612</v>
      </c>
      <c r="MHV336" s="50" t="s">
        <v>612</v>
      </c>
      <c r="MHW336" s="50" t="s">
        <v>612</v>
      </c>
      <c r="MHX336" s="50" t="s">
        <v>612</v>
      </c>
      <c r="MHY336" s="50" t="s">
        <v>612</v>
      </c>
      <c r="MHZ336" s="50" t="s">
        <v>612</v>
      </c>
      <c r="MIA336" s="50" t="s">
        <v>612</v>
      </c>
      <c r="MIB336" s="50" t="s">
        <v>612</v>
      </c>
      <c r="MIC336" s="50" t="s">
        <v>612</v>
      </c>
      <c r="MID336" s="50" t="s">
        <v>612</v>
      </c>
      <c r="MIE336" s="50" t="s">
        <v>612</v>
      </c>
      <c r="MIF336" s="50" t="s">
        <v>612</v>
      </c>
      <c r="MIG336" s="50" t="s">
        <v>612</v>
      </c>
      <c r="MIH336" s="50" t="s">
        <v>612</v>
      </c>
      <c r="MII336" s="50" t="s">
        <v>612</v>
      </c>
      <c r="MIJ336" s="50" t="s">
        <v>612</v>
      </c>
      <c r="MIK336" s="50" t="s">
        <v>612</v>
      </c>
      <c r="MIL336" s="50" t="s">
        <v>612</v>
      </c>
      <c r="MIM336" s="50" t="s">
        <v>612</v>
      </c>
      <c r="MIN336" s="50" t="s">
        <v>612</v>
      </c>
      <c r="MIO336" s="50" t="s">
        <v>612</v>
      </c>
      <c r="MIP336" s="50" t="s">
        <v>612</v>
      </c>
      <c r="MIQ336" s="50" t="s">
        <v>612</v>
      </c>
      <c r="MIR336" s="50" t="s">
        <v>612</v>
      </c>
      <c r="MIS336" s="50" t="s">
        <v>612</v>
      </c>
      <c r="MIT336" s="50" t="s">
        <v>612</v>
      </c>
      <c r="MIU336" s="50" t="s">
        <v>612</v>
      </c>
      <c r="MIV336" s="50" t="s">
        <v>612</v>
      </c>
      <c r="MIW336" s="50" t="s">
        <v>612</v>
      </c>
      <c r="MIX336" s="50" t="s">
        <v>612</v>
      </c>
      <c r="MIY336" s="50" t="s">
        <v>612</v>
      </c>
      <c r="MIZ336" s="50" t="s">
        <v>612</v>
      </c>
      <c r="MJA336" s="50" t="s">
        <v>612</v>
      </c>
      <c r="MJB336" s="50" t="s">
        <v>612</v>
      </c>
      <c r="MJC336" s="50" t="s">
        <v>612</v>
      </c>
      <c r="MJD336" s="50" t="s">
        <v>612</v>
      </c>
      <c r="MJE336" s="50" t="s">
        <v>612</v>
      </c>
      <c r="MJF336" s="50" t="s">
        <v>612</v>
      </c>
      <c r="MJG336" s="50" t="s">
        <v>612</v>
      </c>
      <c r="MJH336" s="50" t="s">
        <v>612</v>
      </c>
      <c r="MJI336" s="50" t="s">
        <v>612</v>
      </c>
      <c r="MJJ336" s="50" t="s">
        <v>612</v>
      </c>
      <c r="MJK336" s="50" t="s">
        <v>612</v>
      </c>
      <c r="MJL336" s="50" t="s">
        <v>612</v>
      </c>
      <c r="MJM336" s="50" t="s">
        <v>612</v>
      </c>
      <c r="MJN336" s="50" t="s">
        <v>612</v>
      </c>
      <c r="MJO336" s="50" t="s">
        <v>612</v>
      </c>
      <c r="MJP336" s="50" t="s">
        <v>612</v>
      </c>
      <c r="MJQ336" s="50" t="s">
        <v>612</v>
      </c>
      <c r="MJR336" s="50" t="s">
        <v>612</v>
      </c>
      <c r="MJS336" s="50" t="s">
        <v>612</v>
      </c>
      <c r="MJT336" s="50" t="s">
        <v>612</v>
      </c>
      <c r="MJU336" s="50" t="s">
        <v>612</v>
      </c>
      <c r="MJV336" s="50" t="s">
        <v>612</v>
      </c>
      <c r="MJW336" s="50" t="s">
        <v>612</v>
      </c>
      <c r="MJX336" s="50" t="s">
        <v>612</v>
      </c>
      <c r="MJY336" s="50" t="s">
        <v>612</v>
      </c>
      <c r="MJZ336" s="50" t="s">
        <v>612</v>
      </c>
      <c r="MKA336" s="50" t="s">
        <v>612</v>
      </c>
      <c r="MKB336" s="50" t="s">
        <v>612</v>
      </c>
      <c r="MKC336" s="50" t="s">
        <v>612</v>
      </c>
      <c r="MKD336" s="50" t="s">
        <v>612</v>
      </c>
      <c r="MKE336" s="50" t="s">
        <v>612</v>
      </c>
      <c r="MKF336" s="50" t="s">
        <v>612</v>
      </c>
      <c r="MKG336" s="50" t="s">
        <v>612</v>
      </c>
      <c r="MKH336" s="50" t="s">
        <v>612</v>
      </c>
      <c r="MKI336" s="50" t="s">
        <v>612</v>
      </c>
      <c r="MKJ336" s="50" t="s">
        <v>612</v>
      </c>
      <c r="MKK336" s="50" t="s">
        <v>612</v>
      </c>
      <c r="MKL336" s="50" t="s">
        <v>612</v>
      </c>
      <c r="MKM336" s="50" t="s">
        <v>612</v>
      </c>
      <c r="MKN336" s="50" t="s">
        <v>612</v>
      </c>
      <c r="MKO336" s="50" t="s">
        <v>612</v>
      </c>
      <c r="MKP336" s="50" t="s">
        <v>612</v>
      </c>
      <c r="MKQ336" s="50" t="s">
        <v>612</v>
      </c>
      <c r="MKR336" s="50" t="s">
        <v>612</v>
      </c>
      <c r="MKS336" s="50" t="s">
        <v>612</v>
      </c>
      <c r="MKT336" s="50" t="s">
        <v>612</v>
      </c>
      <c r="MKU336" s="50" t="s">
        <v>612</v>
      </c>
      <c r="MKV336" s="50" t="s">
        <v>612</v>
      </c>
      <c r="MKW336" s="50" t="s">
        <v>612</v>
      </c>
      <c r="MKX336" s="50" t="s">
        <v>612</v>
      </c>
      <c r="MKY336" s="50" t="s">
        <v>612</v>
      </c>
      <c r="MKZ336" s="50" t="s">
        <v>612</v>
      </c>
      <c r="MLA336" s="50" t="s">
        <v>612</v>
      </c>
      <c r="MLB336" s="50" t="s">
        <v>612</v>
      </c>
      <c r="MLC336" s="50" t="s">
        <v>612</v>
      </c>
      <c r="MLD336" s="50" t="s">
        <v>612</v>
      </c>
      <c r="MLE336" s="50" t="s">
        <v>612</v>
      </c>
      <c r="MLF336" s="50" t="s">
        <v>612</v>
      </c>
      <c r="MLG336" s="50" t="s">
        <v>612</v>
      </c>
      <c r="MLH336" s="50" t="s">
        <v>612</v>
      </c>
      <c r="MLI336" s="50" t="s">
        <v>612</v>
      </c>
      <c r="MLJ336" s="50" t="s">
        <v>612</v>
      </c>
      <c r="MLK336" s="50" t="s">
        <v>612</v>
      </c>
      <c r="MLL336" s="50" t="s">
        <v>612</v>
      </c>
      <c r="MLM336" s="50" t="s">
        <v>612</v>
      </c>
      <c r="MLN336" s="50" t="s">
        <v>612</v>
      </c>
      <c r="MLO336" s="50" t="s">
        <v>612</v>
      </c>
      <c r="MLP336" s="50" t="s">
        <v>612</v>
      </c>
      <c r="MLQ336" s="50" t="s">
        <v>612</v>
      </c>
      <c r="MLR336" s="50" t="s">
        <v>612</v>
      </c>
      <c r="MLS336" s="50" t="s">
        <v>612</v>
      </c>
      <c r="MLT336" s="50" t="s">
        <v>612</v>
      </c>
      <c r="MLU336" s="50" t="s">
        <v>612</v>
      </c>
      <c r="MLV336" s="50" t="s">
        <v>612</v>
      </c>
      <c r="MLW336" s="50" t="s">
        <v>612</v>
      </c>
      <c r="MLX336" s="50" t="s">
        <v>612</v>
      </c>
      <c r="MLY336" s="50" t="s">
        <v>612</v>
      </c>
      <c r="MLZ336" s="50" t="s">
        <v>612</v>
      </c>
      <c r="MMA336" s="50" t="s">
        <v>612</v>
      </c>
      <c r="MMB336" s="50" t="s">
        <v>612</v>
      </c>
      <c r="MMC336" s="50" t="s">
        <v>612</v>
      </c>
      <c r="MMD336" s="50" t="s">
        <v>612</v>
      </c>
      <c r="MME336" s="50" t="s">
        <v>612</v>
      </c>
      <c r="MMF336" s="50" t="s">
        <v>612</v>
      </c>
      <c r="MMG336" s="50" t="s">
        <v>612</v>
      </c>
      <c r="MMH336" s="50" t="s">
        <v>612</v>
      </c>
      <c r="MMI336" s="50" t="s">
        <v>612</v>
      </c>
      <c r="MMJ336" s="50" t="s">
        <v>612</v>
      </c>
      <c r="MMK336" s="50" t="s">
        <v>612</v>
      </c>
      <c r="MML336" s="50" t="s">
        <v>612</v>
      </c>
      <c r="MMM336" s="50" t="s">
        <v>612</v>
      </c>
      <c r="MMN336" s="50" t="s">
        <v>612</v>
      </c>
      <c r="MMO336" s="50" t="s">
        <v>612</v>
      </c>
      <c r="MMP336" s="50" t="s">
        <v>612</v>
      </c>
      <c r="MMQ336" s="50" t="s">
        <v>612</v>
      </c>
      <c r="MMR336" s="50" t="s">
        <v>612</v>
      </c>
      <c r="MMS336" s="50" t="s">
        <v>612</v>
      </c>
      <c r="MMT336" s="50" t="s">
        <v>612</v>
      </c>
      <c r="MMU336" s="50" t="s">
        <v>612</v>
      </c>
      <c r="MMV336" s="50" t="s">
        <v>612</v>
      </c>
      <c r="MMW336" s="50" t="s">
        <v>612</v>
      </c>
      <c r="MMX336" s="50" t="s">
        <v>612</v>
      </c>
      <c r="MMY336" s="50" t="s">
        <v>612</v>
      </c>
      <c r="MMZ336" s="50" t="s">
        <v>612</v>
      </c>
      <c r="MNA336" s="50" t="s">
        <v>612</v>
      </c>
      <c r="MNB336" s="50" t="s">
        <v>612</v>
      </c>
      <c r="MNC336" s="50" t="s">
        <v>612</v>
      </c>
      <c r="MND336" s="50" t="s">
        <v>612</v>
      </c>
      <c r="MNE336" s="50" t="s">
        <v>612</v>
      </c>
      <c r="MNF336" s="50" t="s">
        <v>612</v>
      </c>
      <c r="MNG336" s="50" t="s">
        <v>612</v>
      </c>
      <c r="MNH336" s="50" t="s">
        <v>612</v>
      </c>
      <c r="MNI336" s="50" t="s">
        <v>612</v>
      </c>
      <c r="MNJ336" s="50" t="s">
        <v>612</v>
      </c>
      <c r="MNK336" s="50" t="s">
        <v>612</v>
      </c>
      <c r="MNL336" s="50" t="s">
        <v>612</v>
      </c>
      <c r="MNM336" s="50" t="s">
        <v>612</v>
      </c>
      <c r="MNN336" s="50" t="s">
        <v>612</v>
      </c>
      <c r="MNO336" s="50" t="s">
        <v>612</v>
      </c>
      <c r="MNP336" s="50" t="s">
        <v>612</v>
      </c>
      <c r="MNQ336" s="50" t="s">
        <v>612</v>
      </c>
      <c r="MNR336" s="50" t="s">
        <v>612</v>
      </c>
      <c r="MNS336" s="50" t="s">
        <v>612</v>
      </c>
      <c r="MNT336" s="50" t="s">
        <v>612</v>
      </c>
      <c r="MNU336" s="50" t="s">
        <v>612</v>
      </c>
      <c r="MNV336" s="50" t="s">
        <v>612</v>
      </c>
      <c r="MNW336" s="50" t="s">
        <v>612</v>
      </c>
      <c r="MNX336" s="50" t="s">
        <v>612</v>
      </c>
      <c r="MNY336" s="50" t="s">
        <v>612</v>
      </c>
      <c r="MNZ336" s="50" t="s">
        <v>612</v>
      </c>
      <c r="MOA336" s="50" t="s">
        <v>612</v>
      </c>
      <c r="MOB336" s="50" t="s">
        <v>612</v>
      </c>
      <c r="MOC336" s="50" t="s">
        <v>612</v>
      </c>
      <c r="MOD336" s="50" t="s">
        <v>612</v>
      </c>
      <c r="MOE336" s="50" t="s">
        <v>612</v>
      </c>
      <c r="MOF336" s="50" t="s">
        <v>612</v>
      </c>
      <c r="MOG336" s="50" t="s">
        <v>612</v>
      </c>
      <c r="MOH336" s="50" t="s">
        <v>612</v>
      </c>
      <c r="MOI336" s="50" t="s">
        <v>612</v>
      </c>
      <c r="MOJ336" s="50" t="s">
        <v>612</v>
      </c>
      <c r="MOK336" s="50" t="s">
        <v>612</v>
      </c>
      <c r="MOL336" s="50" t="s">
        <v>612</v>
      </c>
      <c r="MOM336" s="50" t="s">
        <v>612</v>
      </c>
      <c r="MON336" s="50" t="s">
        <v>612</v>
      </c>
      <c r="MOO336" s="50" t="s">
        <v>612</v>
      </c>
      <c r="MOP336" s="50" t="s">
        <v>612</v>
      </c>
      <c r="MOQ336" s="50" t="s">
        <v>612</v>
      </c>
      <c r="MOR336" s="50" t="s">
        <v>612</v>
      </c>
      <c r="MOS336" s="50" t="s">
        <v>612</v>
      </c>
      <c r="MOT336" s="50" t="s">
        <v>612</v>
      </c>
      <c r="MOU336" s="50" t="s">
        <v>612</v>
      </c>
      <c r="MOV336" s="50" t="s">
        <v>612</v>
      </c>
      <c r="MOW336" s="50" t="s">
        <v>612</v>
      </c>
      <c r="MOX336" s="50" t="s">
        <v>612</v>
      </c>
      <c r="MOY336" s="50" t="s">
        <v>612</v>
      </c>
      <c r="MOZ336" s="50" t="s">
        <v>612</v>
      </c>
      <c r="MPA336" s="50" t="s">
        <v>612</v>
      </c>
      <c r="MPB336" s="50" t="s">
        <v>612</v>
      </c>
      <c r="MPC336" s="50" t="s">
        <v>612</v>
      </c>
      <c r="MPD336" s="50" t="s">
        <v>612</v>
      </c>
      <c r="MPE336" s="50" t="s">
        <v>612</v>
      </c>
      <c r="MPF336" s="50" t="s">
        <v>612</v>
      </c>
      <c r="MPG336" s="50" t="s">
        <v>612</v>
      </c>
      <c r="MPH336" s="50" t="s">
        <v>612</v>
      </c>
      <c r="MPI336" s="50" t="s">
        <v>612</v>
      </c>
      <c r="MPJ336" s="50" t="s">
        <v>612</v>
      </c>
      <c r="MPK336" s="50" t="s">
        <v>612</v>
      </c>
      <c r="MPL336" s="50" t="s">
        <v>612</v>
      </c>
      <c r="MPM336" s="50" t="s">
        <v>612</v>
      </c>
      <c r="MPN336" s="50" t="s">
        <v>612</v>
      </c>
      <c r="MPO336" s="50" t="s">
        <v>612</v>
      </c>
      <c r="MPP336" s="50" t="s">
        <v>612</v>
      </c>
      <c r="MPQ336" s="50" t="s">
        <v>612</v>
      </c>
      <c r="MPR336" s="50" t="s">
        <v>612</v>
      </c>
      <c r="MPS336" s="50" t="s">
        <v>612</v>
      </c>
      <c r="MPT336" s="50" t="s">
        <v>612</v>
      </c>
      <c r="MPU336" s="50" t="s">
        <v>612</v>
      </c>
      <c r="MPV336" s="50" t="s">
        <v>612</v>
      </c>
      <c r="MPW336" s="50" t="s">
        <v>612</v>
      </c>
      <c r="MPX336" s="50" t="s">
        <v>612</v>
      </c>
      <c r="MPY336" s="50" t="s">
        <v>612</v>
      </c>
      <c r="MPZ336" s="50" t="s">
        <v>612</v>
      </c>
      <c r="MQA336" s="50" t="s">
        <v>612</v>
      </c>
      <c r="MQB336" s="50" t="s">
        <v>612</v>
      </c>
      <c r="MQC336" s="50" t="s">
        <v>612</v>
      </c>
      <c r="MQD336" s="50" t="s">
        <v>612</v>
      </c>
      <c r="MQE336" s="50" t="s">
        <v>612</v>
      </c>
      <c r="MQF336" s="50" t="s">
        <v>612</v>
      </c>
      <c r="MQG336" s="50" t="s">
        <v>612</v>
      </c>
      <c r="MQH336" s="50" t="s">
        <v>612</v>
      </c>
      <c r="MQI336" s="50" t="s">
        <v>612</v>
      </c>
      <c r="MQJ336" s="50" t="s">
        <v>612</v>
      </c>
      <c r="MQK336" s="50" t="s">
        <v>612</v>
      </c>
      <c r="MQL336" s="50" t="s">
        <v>612</v>
      </c>
      <c r="MQM336" s="50" t="s">
        <v>612</v>
      </c>
      <c r="MQN336" s="50" t="s">
        <v>612</v>
      </c>
      <c r="MQO336" s="50" t="s">
        <v>612</v>
      </c>
      <c r="MQP336" s="50" t="s">
        <v>612</v>
      </c>
      <c r="MQQ336" s="50" t="s">
        <v>612</v>
      </c>
      <c r="MQR336" s="50" t="s">
        <v>612</v>
      </c>
      <c r="MQS336" s="50" t="s">
        <v>612</v>
      </c>
      <c r="MQT336" s="50" t="s">
        <v>612</v>
      </c>
      <c r="MQU336" s="50" t="s">
        <v>612</v>
      </c>
      <c r="MQV336" s="50" t="s">
        <v>612</v>
      </c>
      <c r="MQW336" s="50" t="s">
        <v>612</v>
      </c>
      <c r="MQX336" s="50" t="s">
        <v>612</v>
      </c>
      <c r="MQY336" s="50" t="s">
        <v>612</v>
      </c>
      <c r="MQZ336" s="50" t="s">
        <v>612</v>
      </c>
      <c r="MRA336" s="50" t="s">
        <v>612</v>
      </c>
      <c r="MRB336" s="50" t="s">
        <v>612</v>
      </c>
      <c r="MRC336" s="50" t="s">
        <v>612</v>
      </c>
      <c r="MRD336" s="50" t="s">
        <v>612</v>
      </c>
      <c r="MRE336" s="50" t="s">
        <v>612</v>
      </c>
      <c r="MRF336" s="50" t="s">
        <v>612</v>
      </c>
      <c r="MRG336" s="50" t="s">
        <v>612</v>
      </c>
      <c r="MRH336" s="50" t="s">
        <v>612</v>
      </c>
      <c r="MRI336" s="50" t="s">
        <v>612</v>
      </c>
      <c r="MRJ336" s="50" t="s">
        <v>612</v>
      </c>
      <c r="MRK336" s="50" t="s">
        <v>612</v>
      </c>
      <c r="MRL336" s="50" t="s">
        <v>612</v>
      </c>
      <c r="MRM336" s="50" t="s">
        <v>612</v>
      </c>
      <c r="MRN336" s="50" t="s">
        <v>612</v>
      </c>
      <c r="MRO336" s="50" t="s">
        <v>612</v>
      </c>
      <c r="MRP336" s="50" t="s">
        <v>612</v>
      </c>
      <c r="MRQ336" s="50" t="s">
        <v>612</v>
      </c>
      <c r="MRR336" s="50" t="s">
        <v>612</v>
      </c>
      <c r="MRS336" s="50" t="s">
        <v>612</v>
      </c>
      <c r="MRT336" s="50" t="s">
        <v>612</v>
      </c>
      <c r="MRU336" s="50" t="s">
        <v>612</v>
      </c>
      <c r="MRV336" s="50" t="s">
        <v>612</v>
      </c>
      <c r="MRW336" s="50" t="s">
        <v>612</v>
      </c>
      <c r="MRX336" s="50" t="s">
        <v>612</v>
      </c>
      <c r="MRY336" s="50" t="s">
        <v>612</v>
      </c>
      <c r="MRZ336" s="50" t="s">
        <v>612</v>
      </c>
      <c r="MSA336" s="50" t="s">
        <v>612</v>
      </c>
      <c r="MSB336" s="50" t="s">
        <v>612</v>
      </c>
      <c r="MSC336" s="50" t="s">
        <v>612</v>
      </c>
      <c r="MSD336" s="50" t="s">
        <v>612</v>
      </c>
      <c r="MSE336" s="50" t="s">
        <v>612</v>
      </c>
      <c r="MSF336" s="50" t="s">
        <v>612</v>
      </c>
      <c r="MSG336" s="50" t="s">
        <v>612</v>
      </c>
      <c r="MSH336" s="50" t="s">
        <v>612</v>
      </c>
      <c r="MSI336" s="50" t="s">
        <v>612</v>
      </c>
      <c r="MSJ336" s="50" t="s">
        <v>612</v>
      </c>
      <c r="MSK336" s="50" t="s">
        <v>612</v>
      </c>
      <c r="MSL336" s="50" t="s">
        <v>612</v>
      </c>
      <c r="MSM336" s="50" t="s">
        <v>612</v>
      </c>
      <c r="MSN336" s="50" t="s">
        <v>612</v>
      </c>
      <c r="MSO336" s="50" t="s">
        <v>612</v>
      </c>
      <c r="MSP336" s="50" t="s">
        <v>612</v>
      </c>
      <c r="MSQ336" s="50" t="s">
        <v>612</v>
      </c>
      <c r="MSR336" s="50" t="s">
        <v>612</v>
      </c>
      <c r="MSS336" s="50" t="s">
        <v>612</v>
      </c>
      <c r="MST336" s="50" t="s">
        <v>612</v>
      </c>
      <c r="MSU336" s="50" t="s">
        <v>612</v>
      </c>
      <c r="MSV336" s="50" t="s">
        <v>612</v>
      </c>
      <c r="MSW336" s="50" t="s">
        <v>612</v>
      </c>
      <c r="MSX336" s="50" t="s">
        <v>612</v>
      </c>
      <c r="MSY336" s="50" t="s">
        <v>612</v>
      </c>
      <c r="MSZ336" s="50" t="s">
        <v>612</v>
      </c>
      <c r="MTA336" s="50" t="s">
        <v>612</v>
      </c>
      <c r="MTB336" s="50" t="s">
        <v>612</v>
      </c>
      <c r="MTC336" s="50" t="s">
        <v>612</v>
      </c>
      <c r="MTD336" s="50" t="s">
        <v>612</v>
      </c>
      <c r="MTE336" s="50" t="s">
        <v>612</v>
      </c>
      <c r="MTF336" s="50" t="s">
        <v>612</v>
      </c>
      <c r="MTG336" s="50" t="s">
        <v>612</v>
      </c>
      <c r="MTH336" s="50" t="s">
        <v>612</v>
      </c>
      <c r="MTI336" s="50" t="s">
        <v>612</v>
      </c>
      <c r="MTJ336" s="50" t="s">
        <v>612</v>
      </c>
      <c r="MTK336" s="50" t="s">
        <v>612</v>
      </c>
      <c r="MTL336" s="50" t="s">
        <v>612</v>
      </c>
      <c r="MTM336" s="50" t="s">
        <v>612</v>
      </c>
      <c r="MTN336" s="50" t="s">
        <v>612</v>
      </c>
      <c r="MTO336" s="50" t="s">
        <v>612</v>
      </c>
      <c r="MTP336" s="50" t="s">
        <v>612</v>
      </c>
      <c r="MTQ336" s="50" t="s">
        <v>612</v>
      </c>
      <c r="MTR336" s="50" t="s">
        <v>612</v>
      </c>
      <c r="MTS336" s="50" t="s">
        <v>612</v>
      </c>
      <c r="MTT336" s="50" t="s">
        <v>612</v>
      </c>
      <c r="MTU336" s="50" t="s">
        <v>612</v>
      </c>
      <c r="MTV336" s="50" t="s">
        <v>612</v>
      </c>
      <c r="MTW336" s="50" t="s">
        <v>612</v>
      </c>
      <c r="MTX336" s="50" t="s">
        <v>612</v>
      </c>
      <c r="MTY336" s="50" t="s">
        <v>612</v>
      </c>
      <c r="MTZ336" s="50" t="s">
        <v>612</v>
      </c>
      <c r="MUA336" s="50" t="s">
        <v>612</v>
      </c>
      <c r="MUB336" s="50" t="s">
        <v>612</v>
      </c>
      <c r="MUC336" s="50" t="s">
        <v>612</v>
      </c>
      <c r="MUD336" s="50" t="s">
        <v>612</v>
      </c>
      <c r="MUE336" s="50" t="s">
        <v>612</v>
      </c>
      <c r="MUF336" s="50" t="s">
        <v>612</v>
      </c>
      <c r="MUG336" s="50" t="s">
        <v>612</v>
      </c>
      <c r="MUH336" s="50" t="s">
        <v>612</v>
      </c>
      <c r="MUI336" s="50" t="s">
        <v>612</v>
      </c>
      <c r="MUJ336" s="50" t="s">
        <v>612</v>
      </c>
      <c r="MUK336" s="50" t="s">
        <v>612</v>
      </c>
      <c r="MUL336" s="50" t="s">
        <v>612</v>
      </c>
      <c r="MUM336" s="50" t="s">
        <v>612</v>
      </c>
      <c r="MUN336" s="50" t="s">
        <v>612</v>
      </c>
      <c r="MUO336" s="50" t="s">
        <v>612</v>
      </c>
      <c r="MUP336" s="50" t="s">
        <v>612</v>
      </c>
      <c r="MUQ336" s="50" t="s">
        <v>612</v>
      </c>
      <c r="MUR336" s="50" t="s">
        <v>612</v>
      </c>
      <c r="MUS336" s="50" t="s">
        <v>612</v>
      </c>
      <c r="MUT336" s="50" t="s">
        <v>612</v>
      </c>
      <c r="MUU336" s="50" t="s">
        <v>612</v>
      </c>
      <c r="MUV336" s="50" t="s">
        <v>612</v>
      </c>
      <c r="MUW336" s="50" t="s">
        <v>612</v>
      </c>
      <c r="MUX336" s="50" t="s">
        <v>612</v>
      </c>
      <c r="MUY336" s="50" t="s">
        <v>612</v>
      </c>
      <c r="MUZ336" s="50" t="s">
        <v>612</v>
      </c>
      <c r="MVA336" s="50" t="s">
        <v>612</v>
      </c>
      <c r="MVB336" s="50" t="s">
        <v>612</v>
      </c>
      <c r="MVC336" s="50" t="s">
        <v>612</v>
      </c>
      <c r="MVD336" s="50" t="s">
        <v>612</v>
      </c>
      <c r="MVE336" s="50" t="s">
        <v>612</v>
      </c>
      <c r="MVF336" s="50" t="s">
        <v>612</v>
      </c>
      <c r="MVG336" s="50" t="s">
        <v>612</v>
      </c>
      <c r="MVH336" s="50" t="s">
        <v>612</v>
      </c>
      <c r="MVI336" s="50" t="s">
        <v>612</v>
      </c>
      <c r="MVJ336" s="50" t="s">
        <v>612</v>
      </c>
      <c r="MVK336" s="50" t="s">
        <v>612</v>
      </c>
      <c r="MVL336" s="50" t="s">
        <v>612</v>
      </c>
      <c r="MVM336" s="50" t="s">
        <v>612</v>
      </c>
      <c r="MVN336" s="50" t="s">
        <v>612</v>
      </c>
      <c r="MVO336" s="50" t="s">
        <v>612</v>
      </c>
      <c r="MVP336" s="50" t="s">
        <v>612</v>
      </c>
      <c r="MVQ336" s="50" t="s">
        <v>612</v>
      </c>
      <c r="MVR336" s="50" t="s">
        <v>612</v>
      </c>
      <c r="MVS336" s="50" t="s">
        <v>612</v>
      </c>
      <c r="MVT336" s="50" t="s">
        <v>612</v>
      </c>
      <c r="MVU336" s="50" t="s">
        <v>612</v>
      </c>
      <c r="MVV336" s="50" t="s">
        <v>612</v>
      </c>
      <c r="MVW336" s="50" t="s">
        <v>612</v>
      </c>
      <c r="MVX336" s="50" t="s">
        <v>612</v>
      </c>
      <c r="MVY336" s="50" t="s">
        <v>612</v>
      </c>
      <c r="MVZ336" s="50" t="s">
        <v>612</v>
      </c>
      <c r="MWA336" s="50" t="s">
        <v>612</v>
      </c>
      <c r="MWB336" s="50" t="s">
        <v>612</v>
      </c>
      <c r="MWC336" s="50" t="s">
        <v>612</v>
      </c>
      <c r="MWD336" s="50" t="s">
        <v>612</v>
      </c>
      <c r="MWE336" s="50" t="s">
        <v>612</v>
      </c>
      <c r="MWF336" s="50" t="s">
        <v>612</v>
      </c>
      <c r="MWG336" s="50" t="s">
        <v>612</v>
      </c>
      <c r="MWH336" s="50" t="s">
        <v>612</v>
      </c>
      <c r="MWI336" s="50" t="s">
        <v>612</v>
      </c>
      <c r="MWJ336" s="50" t="s">
        <v>612</v>
      </c>
      <c r="MWK336" s="50" t="s">
        <v>612</v>
      </c>
      <c r="MWL336" s="50" t="s">
        <v>612</v>
      </c>
      <c r="MWM336" s="50" t="s">
        <v>612</v>
      </c>
      <c r="MWN336" s="50" t="s">
        <v>612</v>
      </c>
      <c r="MWO336" s="50" t="s">
        <v>612</v>
      </c>
      <c r="MWP336" s="50" t="s">
        <v>612</v>
      </c>
      <c r="MWQ336" s="50" t="s">
        <v>612</v>
      </c>
      <c r="MWR336" s="50" t="s">
        <v>612</v>
      </c>
      <c r="MWS336" s="50" t="s">
        <v>612</v>
      </c>
      <c r="MWT336" s="50" t="s">
        <v>612</v>
      </c>
      <c r="MWU336" s="50" t="s">
        <v>612</v>
      </c>
      <c r="MWV336" s="50" t="s">
        <v>612</v>
      </c>
      <c r="MWW336" s="50" t="s">
        <v>612</v>
      </c>
      <c r="MWX336" s="50" t="s">
        <v>612</v>
      </c>
      <c r="MWY336" s="50" t="s">
        <v>612</v>
      </c>
      <c r="MWZ336" s="50" t="s">
        <v>612</v>
      </c>
      <c r="MXA336" s="50" t="s">
        <v>612</v>
      </c>
      <c r="MXB336" s="50" t="s">
        <v>612</v>
      </c>
      <c r="MXC336" s="50" t="s">
        <v>612</v>
      </c>
      <c r="MXD336" s="50" t="s">
        <v>612</v>
      </c>
      <c r="MXE336" s="50" t="s">
        <v>612</v>
      </c>
      <c r="MXF336" s="50" t="s">
        <v>612</v>
      </c>
      <c r="MXG336" s="50" t="s">
        <v>612</v>
      </c>
      <c r="MXH336" s="50" t="s">
        <v>612</v>
      </c>
      <c r="MXI336" s="50" t="s">
        <v>612</v>
      </c>
      <c r="MXJ336" s="50" t="s">
        <v>612</v>
      </c>
      <c r="MXK336" s="50" t="s">
        <v>612</v>
      </c>
      <c r="MXL336" s="50" t="s">
        <v>612</v>
      </c>
      <c r="MXM336" s="50" t="s">
        <v>612</v>
      </c>
      <c r="MXN336" s="50" t="s">
        <v>612</v>
      </c>
      <c r="MXO336" s="50" t="s">
        <v>612</v>
      </c>
      <c r="MXP336" s="50" t="s">
        <v>612</v>
      </c>
      <c r="MXQ336" s="50" t="s">
        <v>612</v>
      </c>
      <c r="MXR336" s="50" t="s">
        <v>612</v>
      </c>
      <c r="MXS336" s="50" t="s">
        <v>612</v>
      </c>
      <c r="MXT336" s="50" t="s">
        <v>612</v>
      </c>
      <c r="MXU336" s="50" t="s">
        <v>612</v>
      </c>
      <c r="MXV336" s="50" t="s">
        <v>612</v>
      </c>
      <c r="MXW336" s="50" t="s">
        <v>612</v>
      </c>
      <c r="MXX336" s="50" t="s">
        <v>612</v>
      </c>
      <c r="MXY336" s="50" t="s">
        <v>612</v>
      </c>
      <c r="MXZ336" s="50" t="s">
        <v>612</v>
      </c>
      <c r="MYA336" s="50" t="s">
        <v>612</v>
      </c>
      <c r="MYB336" s="50" t="s">
        <v>612</v>
      </c>
      <c r="MYC336" s="50" t="s">
        <v>612</v>
      </c>
      <c r="MYD336" s="50" t="s">
        <v>612</v>
      </c>
      <c r="MYE336" s="50" t="s">
        <v>612</v>
      </c>
      <c r="MYF336" s="50" t="s">
        <v>612</v>
      </c>
      <c r="MYG336" s="50" t="s">
        <v>612</v>
      </c>
      <c r="MYH336" s="50" t="s">
        <v>612</v>
      </c>
      <c r="MYI336" s="50" t="s">
        <v>612</v>
      </c>
      <c r="MYJ336" s="50" t="s">
        <v>612</v>
      </c>
      <c r="MYK336" s="50" t="s">
        <v>612</v>
      </c>
      <c r="MYL336" s="50" t="s">
        <v>612</v>
      </c>
      <c r="MYM336" s="50" t="s">
        <v>612</v>
      </c>
      <c r="MYN336" s="50" t="s">
        <v>612</v>
      </c>
      <c r="MYO336" s="50" t="s">
        <v>612</v>
      </c>
      <c r="MYP336" s="50" t="s">
        <v>612</v>
      </c>
      <c r="MYQ336" s="50" t="s">
        <v>612</v>
      </c>
      <c r="MYR336" s="50" t="s">
        <v>612</v>
      </c>
      <c r="MYS336" s="50" t="s">
        <v>612</v>
      </c>
      <c r="MYT336" s="50" t="s">
        <v>612</v>
      </c>
      <c r="MYU336" s="50" t="s">
        <v>612</v>
      </c>
      <c r="MYV336" s="50" t="s">
        <v>612</v>
      </c>
      <c r="MYW336" s="50" t="s">
        <v>612</v>
      </c>
      <c r="MYX336" s="50" t="s">
        <v>612</v>
      </c>
      <c r="MYY336" s="50" t="s">
        <v>612</v>
      </c>
      <c r="MYZ336" s="50" t="s">
        <v>612</v>
      </c>
      <c r="MZA336" s="50" t="s">
        <v>612</v>
      </c>
      <c r="MZB336" s="50" t="s">
        <v>612</v>
      </c>
      <c r="MZC336" s="50" t="s">
        <v>612</v>
      </c>
      <c r="MZD336" s="50" t="s">
        <v>612</v>
      </c>
      <c r="MZE336" s="50" t="s">
        <v>612</v>
      </c>
      <c r="MZF336" s="50" t="s">
        <v>612</v>
      </c>
      <c r="MZG336" s="50" t="s">
        <v>612</v>
      </c>
      <c r="MZH336" s="50" t="s">
        <v>612</v>
      </c>
      <c r="MZI336" s="50" t="s">
        <v>612</v>
      </c>
      <c r="MZJ336" s="50" t="s">
        <v>612</v>
      </c>
      <c r="MZK336" s="50" t="s">
        <v>612</v>
      </c>
      <c r="MZL336" s="50" t="s">
        <v>612</v>
      </c>
      <c r="MZM336" s="50" t="s">
        <v>612</v>
      </c>
      <c r="MZN336" s="50" t="s">
        <v>612</v>
      </c>
      <c r="MZO336" s="50" t="s">
        <v>612</v>
      </c>
      <c r="MZP336" s="50" t="s">
        <v>612</v>
      </c>
      <c r="MZQ336" s="50" t="s">
        <v>612</v>
      </c>
      <c r="MZR336" s="50" t="s">
        <v>612</v>
      </c>
      <c r="MZS336" s="50" t="s">
        <v>612</v>
      </c>
      <c r="MZT336" s="50" t="s">
        <v>612</v>
      </c>
      <c r="MZU336" s="50" t="s">
        <v>612</v>
      </c>
      <c r="MZV336" s="50" t="s">
        <v>612</v>
      </c>
      <c r="MZW336" s="50" t="s">
        <v>612</v>
      </c>
      <c r="MZX336" s="50" t="s">
        <v>612</v>
      </c>
      <c r="MZY336" s="50" t="s">
        <v>612</v>
      </c>
      <c r="MZZ336" s="50" t="s">
        <v>612</v>
      </c>
      <c r="NAA336" s="50" t="s">
        <v>612</v>
      </c>
      <c r="NAB336" s="50" t="s">
        <v>612</v>
      </c>
      <c r="NAC336" s="50" t="s">
        <v>612</v>
      </c>
      <c r="NAD336" s="50" t="s">
        <v>612</v>
      </c>
      <c r="NAE336" s="50" t="s">
        <v>612</v>
      </c>
      <c r="NAF336" s="50" t="s">
        <v>612</v>
      </c>
      <c r="NAG336" s="50" t="s">
        <v>612</v>
      </c>
      <c r="NAH336" s="50" t="s">
        <v>612</v>
      </c>
      <c r="NAI336" s="50" t="s">
        <v>612</v>
      </c>
      <c r="NAJ336" s="50" t="s">
        <v>612</v>
      </c>
      <c r="NAK336" s="50" t="s">
        <v>612</v>
      </c>
      <c r="NAL336" s="50" t="s">
        <v>612</v>
      </c>
      <c r="NAM336" s="50" t="s">
        <v>612</v>
      </c>
      <c r="NAN336" s="50" t="s">
        <v>612</v>
      </c>
      <c r="NAO336" s="50" t="s">
        <v>612</v>
      </c>
      <c r="NAP336" s="50" t="s">
        <v>612</v>
      </c>
      <c r="NAQ336" s="50" t="s">
        <v>612</v>
      </c>
      <c r="NAR336" s="50" t="s">
        <v>612</v>
      </c>
      <c r="NAS336" s="50" t="s">
        <v>612</v>
      </c>
      <c r="NAT336" s="50" t="s">
        <v>612</v>
      </c>
      <c r="NAU336" s="50" t="s">
        <v>612</v>
      </c>
      <c r="NAV336" s="50" t="s">
        <v>612</v>
      </c>
      <c r="NAW336" s="50" t="s">
        <v>612</v>
      </c>
      <c r="NAX336" s="50" t="s">
        <v>612</v>
      </c>
      <c r="NAY336" s="50" t="s">
        <v>612</v>
      </c>
      <c r="NAZ336" s="50" t="s">
        <v>612</v>
      </c>
      <c r="NBA336" s="50" t="s">
        <v>612</v>
      </c>
      <c r="NBB336" s="50" t="s">
        <v>612</v>
      </c>
      <c r="NBC336" s="50" t="s">
        <v>612</v>
      </c>
      <c r="NBD336" s="50" t="s">
        <v>612</v>
      </c>
      <c r="NBE336" s="50" t="s">
        <v>612</v>
      </c>
      <c r="NBF336" s="50" t="s">
        <v>612</v>
      </c>
      <c r="NBG336" s="50" t="s">
        <v>612</v>
      </c>
      <c r="NBH336" s="50" t="s">
        <v>612</v>
      </c>
      <c r="NBI336" s="50" t="s">
        <v>612</v>
      </c>
      <c r="NBJ336" s="50" t="s">
        <v>612</v>
      </c>
      <c r="NBK336" s="50" t="s">
        <v>612</v>
      </c>
      <c r="NBL336" s="50" t="s">
        <v>612</v>
      </c>
      <c r="NBM336" s="50" t="s">
        <v>612</v>
      </c>
      <c r="NBN336" s="50" t="s">
        <v>612</v>
      </c>
      <c r="NBO336" s="50" t="s">
        <v>612</v>
      </c>
      <c r="NBP336" s="50" t="s">
        <v>612</v>
      </c>
      <c r="NBQ336" s="50" t="s">
        <v>612</v>
      </c>
      <c r="NBR336" s="50" t="s">
        <v>612</v>
      </c>
      <c r="NBS336" s="50" t="s">
        <v>612</v>
      </c>
      <c r="NBT336" s="50" t="s">
        <v>612</v>
      </c>
      <c r="NBU336" s="50" t="s">
        <v>612</v>
      </c>
      <c r="NBV336" s="50" t="s">
        <v>612</v>
      </c>
      <c r="NBW336" s="50" t="s">
        <v>612</v>
      </c>
      <c r="NBX336" s="50" t="s">
        <v>612</v>
      </c>
      <c r="NBY336" s="50" t="s">
        <v>612</v>
      </c>
      <c r="NBZ336" s="50" t="s">
        <v>612</v>
      </c>
      <c r="NCA336" s="50" t="s">
        <v>612</v>
      </c>
      <c r="NCB336" s="50" t="s">
        <v>612</v>
      </c>
      <c r="NCC336" s="50" t="s">
        <v>612</v>
      </c>
      <c r="NCD336" s="50" t="s">
        <v>612</v>
      </c>
      <c r="NCE336" s="50" t="s">
        <v>612</v>
      </c>
      <c r="NCF336" s="50" t="s">
        <v>612</v>
      </c>
      <c r="NCG336" s="50" t="s">
        <v>612</v>
      </c>
      <c r="NCH336" s="50" t="s">
        <v>612</v>
      </c>
      <c r="NCI336" s="50" t="s">
        <v>612</v>
      </c>
      <c r="NCJ336" s="50" t="s">
        <v>612</v>
      </c>
      <c r="NCK336" s="50" t="s">
        <v>612</v>
      </c>
      <c r="NCL336" s="50" t="s">
        <v>612</v>
      </c>
      <c r="NCM336" s="50" t="s">
        <v>612</v>
      </c>
      <c r="NCN336" s="50" t="s">
        <v>612</v>
      </c>
      <c r="NCO336" s="50" t="s">
        <v>612</v>
      </c>
      <c r="NCP336" s="50" t="s">
        <v>612</v>
      </c>
      <c r="NCQ336" s="50" t="s">
        <v>612</v>
      </c>
      <c r="NCR336" s="50" t="s">
        <v>612</v>
      </c>
      <c r="NCS336" s="50" t="s">
        <v>612</v>
      </c>
      <c r="NCT336" s="50" t="s">
        <v>612</v>
      </c>
      <c r="NCU336" s="50" t="s">
        <v>612</v>
      </c>
      <c r="NCV336" s="50" t="s">
        <v>612</v>
      </c>
      <c r="NCW336" s="50" t="s">
        <v>612</v>
      </c>
      <c r="NCX336" s="50" t="s">
        <v>612</v>
      </c>
      <c r="NCY336" s="50" t="s">
        <v>612</v>
      </c>
      <c r="NCZ336" s="50" t="s">
        <v>612</v>
      </c>
      <c r="NDA336" s="50" t="s">
        <v>612</v>
      </c>
      <c r="NDB336" s="50" t="s">
        <v>612</v>
      </c>
      <c r="NDC336" s="50" t="s">
        <v>612</v>
      </c>
      <c r="NDD336" s="50" t="s">
        <v>612</v>
      </c>
      <c r="NDE336" s="50" t="s">
        <v>612</v>
      </c>
      <c r="NDF336" s="50" t="s">
        <v>612</v>
      </c>
      <c r="NDG336" s="50" t="s">
        <v>612</v>
      </c>
      <c r="NDH336" s="50" t="s">
        <v>612</v>
      </c>
      <c r="NDI336" s="50" t="s">
        <v>612</v>
      </c>
      <c r="NDJ336" s="50" t="s">
        <v>612</v>
      </c>
      <c r="NDK336" s="50" t="s">
        <v>612</v>
      </c>
      <c r="NDL336" s="50" t="s">
        <v>612</v>
      </c>
      <c r="NDM336" s="50" t="s">
        <v>612</v>
      </c>
      <c r="NDN336" s="50" t="s">
        <v>612</v>
      </c>
      <c r="NDO336" s="50" t="s">
        <v>612</v>
      </c>
      <c r="NDP336" s="50" t="s">
        <v>612</v>
      </c>
      <c r="NDQ336" s="50" t="s">
        <v>612</v>
      </c>
      <c r="NDR336" s="50" t="s">
        <v>612</v>
      </c>
      <c r="NDS336" s="50" t="s">
        <v>612</v>
      </c>
      <c r="NDT336" s="50" t="s">
        <v>612</v>
      </c>
      <c r="NDU336" s="50" t="s">
        <v>612</v>
      </c>
      <c r="NDV336" s="50" t="s">
        <v>612</v>
      </c>
      <c r="NDW336" s="50" t="s">
        <v>612</v>
      </c>
      <c r="NDX336" s="50" t="s">
        <v>612</v>
      </c>
      <c r="NDY336" s="50" t="s">
        <v>612</v>
      </c>
      <c r="NDZ336" s="50" t="s">
        <v>612</v>
      </c>
      <c r="NEA336" s="50" t="s">
        <v>612</v>
      </c>
      <c r="NEB336" s="50" t="s">
        <v>612</v>
      </c>
      <c r="NEC336" s="50" t="s">
        <v>612</v>
      </c>
      <c r="NED336" s="50" t="s">
        <v>612</v>
      </c>
      <c r="NEE336" s="50" t="s">
        <v>612</v>
      </c>
      <c r="NEF336" s="50" t="s">
        <v>612</v>
      </c>
      <c r="NEG336" s="50" t="s">
        <v>612</v>
      </c>
      <c r="NEH336" s="50" t="s">
        <v>612</v>
      </c>
      <c r="NEI336" s="50" t="s">
        <v>612</v>
      </c>
      <c r="NEJ336" s="50" t="s">
        <v>612</v>
      </c>
      <c r="NEK336" s="50" t="s">
        <v>612</v>
      </c>
      <c r="NEL336" s="50" t="s">
        <v>612</v>
      </c>
      <c r="NEM336" s="50" t="s">
        <v>612</v>
      </c>
      <c r="NEN336" s="50" t="s">
        <v>612</v>
      </c>
      <c r="NEO336" s="50" t="s">
        <v>612</v>
      </c>
      <c r="NEP336" s="50" t="s">
        <v>612</v>
      </c>
      <c r="NEQ336" s="50" t="s">
        <v>612</v>
      </c>
      <c r="NER336" s="50" t="s">
        <v>612</v>
      </c>
      <c r="NES336" s="50" t="s">
        <v>612</v>
      </c>
      <c r="NET336" s="50" t="s">
        <v>612</v>
      </c>
      <c r="NEU336" s="50" t="s">
        <v>612</v>
      </c>
      <c r="NEV336" s="50" t="s">
        <v>612</v>
      </c>
      <c r="NEW336" s="50" t="s">
        <v>612</v>
      </c>
      <c r="NEX336" s="50" t="s">
        <v>612</v>
      </c>
      <c r="NEY336" s="50" t="s">
        <v>612</v>
      </c>
      <c r="NEZ336" s="50" t="s">
        <v>612</v>
      </c>
      <c r="NFA336" s="50" t="s">
        <v>612</v>
      </c>
      <c r="NFB336" s="50" t="s">
        <v>612</v>
      </c>
      <c r="NFC336" s="50" t="s">
        <v>612</v>
      </c>
      <c r="NFD336" s="50" t="s">
        <v>612</v>
      </c>
      <c r="NFE336" s="50" t="s">
        <v>612</v>
      </c>
      <c r="NFF336" s="50" t="s">
        <v>612</v>
      </c>
      <c r="NFG336" s="50" t="s">
        <v>612</v>
      </c>
      <c r="NFH336" s="50" t="s">
        <v>612</v>
      </c>
      <c r="NFI336" s="50" t="s">
        <v>612</v>
      </c>
      <c r="NFJ336" s="50" t="s">
        <v>612</v>
      </c>
      <c r="NFK336" s="50" t="s">
        <v>612</v>
      </c>
      <c r="NFL336" s="50" t="s">
        <v>612</v>
      </c>
      <c r="NFM336" s="50" t="s">
        <v>612</v>
      </c>
      <c r="NFN336" s="50" t="s">
        <v>612</v>
      </c>
      <c r="NFO336" s="50" t="s">
        <v>612</v>
      </c>
      <c r="NFP336" s="50" t="s">
        <v>612</v>
      </c>
      <c r="NFQ336" s="50" t="s">
        <v>612</v>
      </c>
      <c r="NFR336" s="50" t="s">
        <v>612</v>
      </c>
      <c r="NFS336" s="50" t="s">
        <v>612</v>
      </c>
      <c r="NFT336" s="50" t="s">
        <v>612</v>
      </c>
      <c r="NFU336" s="50" t="s">
        <v>612</v>
      </c>
      <c r="NFV336" s="50" t="s">
        <v>612</v>
      </c>
      <c r="NFW336" s="50" t="s">
        <v>612</v>
      </c>
      <c r="NFX336" s="50" t="s">
        <v>612</v>
      </c>
      <c r="NFY336" s="50" t="s">
        <v>612</v>
      </c>
      <c r="NFZ336" s="50" t="s">
        <v>612</v>
      </c>
      <c r="NGA336" s="50" t="s">
        <v>612</v>
      </c>
      <c r="NGB336" s="50" t="s">
        <v>612</v>
      </c>
      <c r="NGC336" s="50" t="s">
        <v>612</v>
      </c>
      <c r="NGD336" s="50" t="s">
        <v>612</v>
      </c>
      <c r="NGE336" s="50" t="s">
        <v>612</v>
      </c>
      <c r="NGF336" s="50" t="s">
        <v>612</v>
      </c>
      <c r="NGG336" s="50" t="s">
        <v>612</v>
      </c>
      <c r="NGH336" s="50" t="s">
        <v>612</v>
      </c>
      <c r="NGI336" s="50" t="s">
        <v>612</v>
      </c>
      <c r="NGJ336" s="50" t="s">
        <v>612</v>
      </c>
      <c r="NGK336" s="50" t="s">
        <v>612</v>
      </c>
      <c r="NGL336" s="50" t="s">
        <v>612</v>
      </c>
      <c r="NGM336" s="50" t="s">
        <v>612</v>
      </c>
      <c r="NGN336" s="50" t="s">
        <v>612</v>
      </c>
      <c r="NGO336" s="50" t="s">
        <v>612</v>
      </c>
      <c r="NGP336" s="50" t="s">
        <v>612</v>
      </c>
      <c r="NGQ336" s="50" t="s">
        <v>612</v>
      </c>
      <c r="NGR336" s="50" t="s">
        <v>612</v>
      </c>
      <c r="NGS336" s="50" t="s">
        <v>612</v>
      </c>
      <c r="NGT336" s="50" t="s">
        <v>612</v>
      </c>
      <c r="NGU336" s="50" t="s">
        <v>612</v>
      </c>
      <c r="NGV336" s="50" t="s">
        <v>612</v>
      </c>
      <c r="NGW336" s="50" t="s">
        <v>612</v>
      </c>
      <c r="NGX336" s="50" t="s">
        <v>612</v>
      </c>
      <c r="NGY336" s="50" t="s">
        <v>612</v>
      </c>
      <c r="NGZ336" s="50" t="s">
        <v>612</v>
      </c>
      <c r="NHA336" s="50" t="s">
        <v>612</v>
      </c>
      <c r="NHB336" s="50" t="s">
        <v>612</v>
      </c>
      <c r="NHC336" s="50" t="s">
        <v>612</v>
      </c>
      <c r="NHD336" s="50" t="s">
        <v>612</v>
      </c>
      <c r="NHE336" s="50" t="s">
        <v>612</v>
      </c>
      <c r="NHF336" s="50" t="s">
        <v>612</v>
      </c>
      <c r="NHG336" s="50" t="s">
        <v>612</v>
      </c>
      <c r="NHH336" s="50" t="s">
        <v>612</v>
      </c>
      <c r="NHI336" s="50" t="s">
        <v>612</v>
      </c>
      <c r="NHJ336" s="50" t="s">
        <v>612</v>
      </c>
      <c r="NHK336" s="50" t="s">
        <v>612</v>
      </c>
      <c r="NHL336" s="50" t="s">
        <v>612</v>
      </c>
      <c r="NHM336" s="50" t="s">
        <v>612</v>
      </c>
      <c r="NHN336" s="50" t="s">
        <v>612</v>
      </c>
      <c r="NHO336" s="50" t="s">
        <v>612</v>
      </c>
      <c r="NHP336" s="50" t="s">
        <v>612</v>
      </c>
      <c r="NHQ336" s="50" t="s">
        <v>612</v>
      </c>
      <c r="NHR336" s="50" t="s">
        <v>612</v>
      </c>
      <c r="NHS336" s="50" t="s">
        <v>612</v>
      </c>
      <c r="NHT336" s="50" t="s">
        <v>612</v>
      </c>
      <c r="NHU336" s="50" t="s">
        <v>612</v>
      </c>
      <c r="NHV336" s="50" t="s">
        <v>612</v>
      </c>
      <c r="NHW336" s="50" t="s">
        <v>612</v>
      </c>
      <c r="NHX336" s="50" t="s">
        <v>612</v>
      </c>
      <c r="NHY336" s="50" t="s">
        <v>612</v>
      </c>
      <c r="NHZ336" s="50" t="s">
        <v>612</v>
      </c>
      <c r="NIA336" s="50" t="s">
        <v>612</v>
      </c>
      <c r="NIB336" s="50" t="s">
        <v>612</v>
      </c>
      <c r="NIC336" s="50" t="s">
        <v>612</v>
      </c>
      <c r="NID336" s="50" t="s">
        <v>612</v>
      </c>
      <c r="NIE336" s="50" t="s">
        <v>612</v>
      </c>
      <c r="NIF336" s="50" t="s">
        <v>612</v>
      </c>
      <c r="NIG336" s="50" t="s">
        <v>612</v>
      </c>
      <c r="NIH336" s="50" t="s">
        <v>612</v>
      </c>
      <c r="NII336" s="50" t="s">
        <v>612</v>
      </c>
      <c r="NIJ336" s="50" t="s">
        <v>612</v>
      </c>
      <c r="NIK336" s="50" t="s">
        <v>612</v>
      </c>
      <c r="NIL336" s="50" t="s">
        <v>612</v>
      </c>
      <c r="NIM336" s="50" t="s">
        <v>612</v>
      </c>
      <c r="NIN336" s="50" t="s">
        <v>612</v>
      </c>
      <c r="NIO336" s="50" t="s">
        <v>612</v>
      </c>
      <c r="NIP336" s="50" t="s">
        <v>612</v>
      </c>
      <c r="NIQ336" s="50" t="s">
        <v>612</v>
      </c>
      <c r="NIR336" s="50" t="s">
        <v>612</v>
      </c>
      <c r="NIS336" s="50" t="s">
        <v>612</v>
      </c>
      <c r="NIT336" s="50" t="s">
        <v>612</v>
      </c>
      <c r="NIU336" s="50" t="s">
        <v>612</v>
      </c>
      <c r="NIV336" s="50" t="s">
        <v>612</v>
      </c>
      <c r="NIW336" s="50" t="s">
        <v>612</v>
      </c>
      <c r="NIX336" s="50" t="s">
        <v>612</v>
      </c>
      <c r="NIY336" s="50" t="s">
        <v>612</v>
      </c>
      <c r="NIZ336" s="50" t="s">
        <v>612</v>
      </c>
      <c r="NJA336" s="50" t="s">
        <v>612</v>
      </c>
      <c r="NJB336" s="50" t="s">
        <v>612</v>
      </c>
      <c r="NJC336" s="50" t="s">
        <v>612</v>
      </c>
      <c r="NJD336" s="50" t="s">
        <v>612</v>
      </c>
      <c r="NJE336" s="50" t="s">
        <v>612</v>
      </c>
      <c r="NJF336" s="50" t="s">
        <v>612</v>
      </c>
      <c r="NJG336" s="50" t="s">
        <v>612</v>
      </c>
      <c r="NJH336" s="50" t="s">
        <v>612</v>
      </c>
      <c r="NJI336" s="50" t="s">
        <v>612</v>
      </c>
      <c r="NJJ336" s="50" t="s">
        <v>612</v>
      </c>
      <c r="NJK336" s="50" t="s">
        <v>612</v>
      </c>
      <c r="NJL336" s="50" t="s">
        <v>612</v>
      </c>
      <c r="NJM336" s="50" t="s">
        <v>612</v>
      </c>
      <c r="NJN336" s="50" t="s">
        <v>612</v>
      </c>
      <c r="NJO336" s="50" t="s">
        <v>612</v>
      </c>
      <c r="NJP336" s="50" t="s">
        <v>612</v>
      </c>
      <c r="NJQ336" s="50" t="s">
        <v>612</v>
      </c>
      <c r="NJR336" s="50" t="s">
        <v>612</v>
      </c>
      <c r="NJS336" s="50" t="s">
        <v>612</v>
      </c>
      <c r="NJT336" s="50" t="s">
        <v>612</v>
      </c>
      <c r="NJU336" s="50" t="s">
        <v>612</v>
      </c>
      <c r="NJV336" s="50" t="s">
        <v>612</v>
      </c>
      <c r="NJW336" s="50" t="s">
        <v>612</v>
      </c>
      <c r="NJX336" s="50" t="s">
        <v>612</v>
      </c>
      <c r="NJY336" s="50" t="s">
        <v>612</v>
      </c>
      <c r="NJZ336" s="50" t="s">
        <v>612</v>
      </c>
      <c r="NKA336" s="50" t="s">
        <v>612</v>
      </c>
      <c r="NKB336" s="50" t="s">
        <v>612</v>
      </c>
      <c r="NKC336" s="50" t="s">
        <v>612</v>
      </c>
      <c r="NKD336" s="50" t="s">
        <v>612</v>
      </c>
      <c r="NKE336" s="50" t="s">
        <v>612</v>
      </c>
      <c r="NKF336" s="50" t="s">
        <v>612</v>
      </c>
      <c r="NKG336" s="50" t="s">
        <v>612</v>
      </c>
      <c r="NKH336" s="50" t="s">
        <v>612</v>
      </c>
      <c r="NKI336" s="50" t="s">
        <v>612</v>
      </c>
      <c r="NKJ336" s="50" t="s">
        <v>612</v>
      </c>
      <c r="NKK336" s="50" t="s">
        <v>612</v>
      </c>
      <c r="NKL336" s="50" t="s">
        <v>612</v>
      </c>
      <c r="NKM336" s="50" t="s">
        <v>612</v>
      </c>
      <c r="NKN336" s="50" t="s">
        <v>612</v>
      </c>
      <c r="NKO336" s="50" t="s">
        <v>612</v>
      </c>
      <c r="NKP336" s="50" t="s">
        <v>612</v>
      </c>
      <c r="NKQ336" s="50" t="s">
        <v>612</v>
      </c>
      <c r="NKR336" s="50" t="s">
        <v>612</v>
      </c>
      <c r="NKS336" s="50" t="s">
        <v>612</v>
      </c>
      <c r="NKT336" s="50" t="s">
        <v>612</v>
      </c>
      <c r="NKU336" s="50" t="s">
        <v>612</v>
      </c>
      <c r="NKV336" s="50" t="s">
        <v>612</v>
      </c>
      <c r="NKW336" s="50" t="s">
        <v>612</v>
      </c>
      <c r="NKX336" s="50" t="s">
        <v>612</v>
      </c>
      <c r="NKY336" s="50" t="s">
        <v>612</v>
      </c>
      <c r="NKZ336" s="50" t="s">
        <v>612</v>
      </c>
      <c r="NLA336" s="50" t="s">
        <v>612</v>
      </c>
      <c r="NLB336" s="50" t="s">
        <v>612</v>
      </c>
      <c r="NLC336" s="50" t="s">
        <v>612</v>
      </c>
      <c r="NLD336" s="50" t="s">
        <v>612</v>
      </c>
      <c r="NLE336" s="50" t="s">
        <v>612</v>
      </c>
      <c r="NLF336" s="50" t="s">
        <v>612</v>
      </c>
      <c r="NLG336" s="50" t="s">
        <v>612</v>
      </c>
      <c r="NLH336" s="50" t="s">
        <v>612</v>
      </c>
      <c r="NLI336" s="50" t="s">
        <v>612</v>
      </c>
      <c r="NLJ336" s="50" t="s">
        <v>612</v>
      </c>
      <c r="NLK336" s="50" t="s">
        <v>612</v>
      </c>
      <c r="NLL336" s="50" t="s">
        <v>612</v>
      </c>
      <c r="NLM336" s="50" t="s">
        <v>612</v>
      </c>
      <c r="NLN336" s="50" t="s">
        <v>612</v>
      </c>
      <c r="NLO336" s="50" t="s">
        <v>612</v>
      </c>
      <c r="NLP336" s="50" t="s">
        <v>612</v>
      </c>
      <c r="NLQ336" s="50" t="s">
        <v>612</v>
      </c>
      <c r="NLR336" s="50" t="s">
        <v>612</v>
      </c>
      <c r="NLS336" s="50" t="s">
        <v>612</v>
      </c>
      <c r="NLT336" s="50" t="s">
        <v>612</v>
      </c>
      <c r="NLU336" s="50" t="s">
        <v>612</v>
      </c>
      <c r="NLV336" s="50" t="s">
        <v>612</v>
      </c>
      <c r="NLW336" s="50" t="s">
        <v>612</v>
      </c>
      <c r="NLX336" s="50" t="s">
        <v>612</v>
      </c>
      <c r="NLY336" s="50" t="s">
        <v>612</v>
      </c>
      <c r="NLZ336" s="50" t="s">
        <v>612</v>
      </c>
      <c r="NMA336" s="50" t="s">
        <v>612</v>
      </c>
      <c r="NMB336" s="50" t="s">
        <v>612</v>
      </c>
      <c r="NMC336" s="50" t="s">
        <v>612</v>
      </c>
      <c r="NMD336" s="50" t="s">
        <v>612</v>
      </c>
      <c r="NME336" s="50" t="s">
        <v>612</v>
      </c>
      <c r="NMF336" s="50" t="s">
        <v>612</v>
      </c>
      <c r="NMG336" s="50" t="s">
        <v>612</v>
      </c>
      <c r="NMH336" s="50" t="s">
        <v>612</v>
      </c>
      <c r="NMI336" s="50" t="s">
        <v>612</v>
      </c>
      <c r="NMJ336" s="50" t="s">
        <v>612</v>
      </c>
      <c r="NMK336" s="50" t="s">
        <v>612</v>
      </c>
      <c r="NML336" s="50" t="s">
        <v>612</v>
      </c>
      <c r="NMM336" s="50" t="s">
        <v>612</v>
      </c>
      <c r="NMN336" s="50" t="s">
        <v>612</v>
      </c>
      <c r="NMO336" s="50" t="s">
        <v>612</v>
      </c>
      <c r="NMP336" s="50" t="s">
        <v>612</v>
      </c>
      <c r="NMQ336" s="50" t="s">
        <v>612</v>
      </c>
      <c r="NMR336" s="50" t="s">
        <v>612</v>
      </c>
      <c r="NMS336" s="50" t="s">
        <v>612</v>
      </c>
      <c r="NMT336" s="50" t="s">
        <v>612</v>
      </c>
      <c r="NMU336" s="50" t="s">
        <v>612</v>
      </c>
      <c r="NMV336" s="50" t="s">
        <v>612</v>
      </c>
      <c r="NMW336" s="50" t="s">
        <v>612</v>
      </c>
      <c r="NMX336" s="50" t="s">
        <v>612</v>
      </c>
      <c r="NMY336" s="50" t="s">
        <v>612</v>
      </c>
      <c r="NMZ336" s="50" t="s">
        <v>612</v>
      </c>
      <c r="NNA336" s="50" t="s">
        <v>612</v>
      </c>
      <c r="NNB336" s="50" t="s">
        <v>612</v>
      </c>
      <c r="NNC336" s="50" t="s">
        <v>612</v>
      </c>
      <c r="NND336" s="50" t="s">
        <v>612</v>
      </c>
      <c r="NNE336" s="50" t="s">
        <v>612</v>
      </c>
      <c r="NNF336" s="50" t="s">
        <v>612</v>
      </c>
      <c r="NNG336" s="50" t="s">
        <v>612</v>
      </c>
      <c r="NNH336" s="50" t="s">
        <v>612</v>
      </c>
      <c r="NNI336" s="50" t="s">
        <v>612</v>
      </c>
      <c r="NNJ336" s="50" t="s">
        <v>612</v>
      </c>
      <c r="NNK336" s="50" t="s">
        <v>612</v>
      </c>
      <c r="NNL336" s="50" t="s">
        <v>612</v>
      </c>
      <c r="NNM336" s="50" t="s">
        <v>612</v>
      </c>
      <c r="NNN336" s="50" t="s">
        <v>612</v>
      </c>
      <c r="NNO336" s="50" t="s">
        <v>612</v>
      </c>
      <c r="NNP336" s="50" t="s">
        <v>612</v>
      </c>
      <c r="NNQ336" s="50" t="s">
        <v>612</v>
      </c>
      <c r="NNR336" s="50" t="s">
        <v>612</v>
      </c>
      <c r="NNS336" s="50" t="s">
        <v>612</v>
      </c>
      <c r="NNT336" s="50" t="s">
        <v>612</v>
      </c>
      <c r="NNU336" s="50" t="s">
        <v>612</v>
      </c>
      <c r="NNV336" s="50" t="s">
        <v>612</v>
      </c>
      <c r="NNW336" s="50" t="s">
        <v>612</v>
      </c>
      <c r="NNX336" s="50" t="s">
        <v>612</v>
      </c>
      <c r="NNY336" s="50" t="s">
        <v>612</v>
      </c>
      <c r="NNZ336" s="50" t="s">
        <v>612</v>
      </c>
      <c r="NOA336" s="50" t="s">
        <v>612</v>
      </c>
      <c r="NOB336" s="50" t="s">
        <v>612</v>
      </c>
      <c r="NOC336" s="50" t="s">
        <v>612</v>
      </c>
      <c r="NOD336" s="50" t="s">
        <v>612</v>
      </c>
      <c r="NOE336" s="50" t="s">
        <v>612</v>
      </c>
      <c r="NOF336" s="50" t="s">
        <v>612</v>
      </c>
      <c r="NOG336" s="50" t="s">
        <v>612</v>
      </c>
      <c r="NOH336" s="50" t="s">
        <v>612</v>
      </c>
      <c r="NOI336" s="50" t="s">
        <v>612</v>
      </c>
      <c r="NOJ336" s="50" t="s">
        <v>612</v>
      </c>
      <c r="NOK336" s="50" t="s">
        <v>612</v>
      </c>
      <c r="NOL336" s="50" t="s">
        <v>612</v>
      </c>
      <c r="NOM336" s="50" t="s">
        <v>612</v>
      </c>
      <c r="NON336" s="50" t="s">
        <v>612</v>
      </c>
      <c r="NOO336" s="50" t="s">
        <v>612</v>
      </c>
      <c r="NOP336" s="50" t="s">
        <v>612</v>
      </c>
      <c r="NOQ336" s="50" t="s">
        <v>612</v>
      </c>
      <c r="NOR336" s="50" t="s">
        <v>612</v>
      </c>
      <c r="NOS336" s="50" t="s">
        <v>612</v>
      </c>
      <c r="NOT336" s="50" t="s">
        <v>612</v>
      </c>
      <c r="NOU336" s="50" t="s">
        <v>612</v>
      </c>
      <c r="NOV336" s="50" t="s">
        <v>612</v>
      </c>
      <c r="NOW336" s="50" t="s">
        <v>612</v>
      </c>
      <c r="NOX336" s="50" t="s">
        <v>612</v>
      </c>
      <c r="NOY336" s="50" t="s">
        <v>612</v>
      </c>
      <c r="NOZ336" s="50" t="s">
        <v>612</v>
      </c>
      <c r="NPA336" s="50" t="s">
        <v>612</v>
      </c>
      <c r="NPB336" s="50" t="s">
        <v>612</v>
      </c>
      <c r="NPC336" s="50" t="s">
        <v>612</v>
      </c>
      <c r="NPD336" s="50" t="s">
        <v>612</v>
      </c>
      <c r="NPE336" s="50" t="s">
        <v>612</v>
      </c>
      <c r="NPF336" s="50" t="s">
        <v>612</v>
      </c>
      <c r="NPG336" s="50" t="s">
        <v>612</v>
      </c>
      <c r="NPH336" s="50" t="s">
        <v>612</v>
      </c>
      <c r="NPI336" s="50" t="s">
        <v>612</v>
      </c>
      <c r="NPJ336" s="50" t="s">
        <v>612</v>
      </c>
      <c r="NPK336" s="50" t="s">
        <v>612</v>
      </c>
      <c r="NPL336" s="50" t="s">
        <v>612</v>
      </c>
      <c r="NPM336" s="50" t="s">
        <v>612</v>
      </c>
      <c r="NPN336" s="50" t="s">
        <v>612</v>
      </c>
      <c r="NPO336" s="50" t="s">
        <v>612</v>
      </c>
      <c r="NPP336" s="50" t="s">
        <v>612</v>
      </c>
      <c r="NPQ336" s="50" t="s">
        <v>612</v>
      </c>
      <c r="NPR336" s="50" t="s">
        <v>612</v>
      </c>
      <c r="NPS336" s="50" t="s">
        <v>612</v>
      </c>
      <c r="NPT336" s="50" t="s">
        <v>612</v>
      </c>
      <c r="NPU336" s="50" t="s">
        <v>612</v>
      </c>
      <c r="NPV336" s="50" t="s">
        <v>612</v>
      </c>
      <c r="NPW336" s="50" t="s">
        <v>612</v>
      </c>
      <c r="NPX336" s="50" t="s">
        <v>612</v>
      </c>
      <c r="NPY336" s="50" t="s">
        <v>612</v>
      </c>
      <c r="NPZ336" s="50" t="s">
        <v>612</v>
      </c>
      <c r="NQA336" s="50" t="s">
        <v>612</v>
      </c>
      <c r="NQB336" s="50" t="s">
        <v>612</v>
      </c>
      <c r="NQC336" s="50" t="s">
        <v>612</v>
      </c>
      <c r="NQD336" s="50" t="s">
        <v>612</v>
      </c>
      <c r="NQE336" s="50" t="s">
        <v>612</v>
      </c>
      <c r="NQF336" s="50" t="s">
        <v>612</v>
      </c>
      <c r="NQG336" s="50" t="s">
        <v>612</v>
      </c>
      <c r="NQH336" s="50" t="s">
        <v>612</v>
      </c>
      <c r="NQI336" s="50" t="s">
        <v>612</v>
      </c>
      <c r="NQJ336" s="50" t="s">
        <v>612</v>
      </c>
      <c r="NQK336" s="50" t="s">
        <v>612</v>
      </c>
      <c r="NQL336" s="50" t="s">
        <v>612</v>
      </c>
      <c r="NQM336" s="50" t="s">
        <v>612</v>
      </c>
      <c r="NQN336" s="50" t="s">
        <v>612</v>
      </c>
      <c r="NQO336" s="50" t="s">
        <v>612</v>
      </c>
      <c r="NQP336" s="50" t="s">
        <v>612</v>
      </c>
      <c r="NQQ336" s="50" t="s">
        <v>612</v>
      </c>
      <c r="NQR336" s="50" t="s">
        <v>612</v>
      </c>
      <c r="NQS336" s="50" t="s">
        <v>612</v>
      </c>
      <c r="NQT336" s="50" t="s">
        <v>612</v>
      </c>
      <c r="NQU336" s="50" t="s">
        <v>612</v>
      </c>
      <c r="NQV336" s="50" t="s">
        <v>612</v>
      </c>
      <c r="NQW336" s="50" t="s">
        <v>612</v>
      </c>
      <c r="NQX336" s="50" t="s">
        <v>612</v>
      </c>
      <c r="NQY336" s="50" t="s">
        <v>612</v>
      </c>
      <c r="NQZ336" s="50" t="s">
        <v>612</v>
      </c>
      <c r="NRA336" s="50" t="s">
        <v>612</v>
      </c>
      <c r="NRB336" s="50" t="s">
        <v>612</v>
      </c>
      <c r="NRC336" s="50" t="s">
        <v>612</v>
      </c>
      <c r="NRD336" s="50" t="s">
        <v>612</v>
      </c>
      <c r="NRE336" s="50" t="s">
        <v>612</v>
      </c>
      <c r="NRF336" s="50" t="s">
        <v>612</v>
      </c>
      <c r="NRG336" s="50" t="s">
        <v>612</v>
      </c>
      <c r="NRH336" s="50" t="s">
        <v>612</v>
      </c>
      <c r="NRI336" s="50" t="s">
        <v>612</v>
      </c>
      <c r="NRJ336" s="50" t="s">
        <v>612</v>
      </c>
      <c r="NRK336" s="50" t="s">
        <v>612</v>
      </c>
      <c r="NRL336" s="50" t="s">
        <v>612</v>
      </c>
      <c r="NRM336" s="50" t="s">
        <v>612</v>
      </c>
      <c r="NRN336" s="50" t="s">
        <v>612</v>
      </c>
      <c r="NRO336" s="50" t="s">
        <v>612</v>
      </c>
      <c r="NRP336" s="50" t="s">
        <v>612</v>
      </c>
      <c r="NRQ336" s="50" t="s">
        <v>612</v>
      </c>
      <c r="NRR336" s="50" t="s">
        <v>612</v>
      </c>
      <c r="NRS336" s="50" t="s">
        <v>612</v>
      </c>
      <c r="NRT336" s="50" t="s">
        <v>612</v>
      </c>
      <c r="NRU336" s="50" t="s">
        <v>612</v>
      </c>
      <c r="NRV336" s="50" t="s">
        <v>612</v>
      </c>
      <c r="NRW336" s="50" t="s">
        <v>612</v>
      </c>
      <c r="NRX336" s="50" t="s">
        <v>612</v>
      </c>
      <c r="NRY336" s="50" t="s">
        <v>612</v>
      </c>
      <c r="NRZ336" s="50" t="s">
        <v>612</v>
      </c>
      <c r="NSA336" s="50" t="s">
        <v>612</v>
      </c>
      <c r="NSB336" s="50" t="s">
        <v>612</v>
      </c>
      <c r="NSC336" s="50" t="s">
        <v>612</v>
      </c>
      <c r="NSD336" s="50" t="s">
        <v>612</v>
      </c>
      <c r="NSE336" s="50" t="s">
        <v>612</v>
      </c>
      <c r="NSF336" s="50" t="s">
        <v>612</v>
      </c>
      <c r="NSG336" s="50" t="s">
        <v>612</v>
      </c>
      <c r="NSH336" s="50" t="s">
        <v>612</v>
      </c>
      <c r="NSI336" s="50" t="s">
        <v>612</v>
      </c>
      <c r="NSJ336" s="50" t="s">
        <v>612</v>
      </c>
      <c r="NSK336" s="50" t="s">
        <v>612</v>
      </c>
      <c r="NSL336" s="50" t="s">
        <v>612</v>
      </c>
      <c r="NSM336" s="50" t="s">
        <v>612</v>
      </c>
      <c r="NSN336" s="50" t="s">
        <v>612</v>
      </c>
      <c r="NSO336" s="50" t="s">
        <v>612</v>
      </c>
      <c r="NSP336" s="50" t="s">
        <v>612</v>
      </c>
      <c r="NSQ336" s="50" t="s">
        <v>612</v>
      </c>
      <c r="NSR336" s="50" t="s">
        <v>612</v>
      </c>
      <c r="NSS336" s="50" t="s">
        <v>612</v>
      </c>
      <c r="NST336" s="50" t="s">
        <v>612</v>
      </c>
      <c r="NSU336" s="50" t="s">
        <v>612</v>
      </c>
      <c r="NSV336" s="50" t="s">
        <v>612</v>
      </c>
      <c r="NSW336" s="50" t="s">
        <v>612</v>
      </c>
      <c r="NSX336" s="50" t="s">
        <v>612</v>
      </c>
      <c r="NSY336" s="50" t="s">
        <v>612</v>
      </c>
      <c r="NSZ336" s="50" t="s">
        <v>612</v>
      </c>
      <c r="NTA336" s="50" t="s">
        <v>612</v>
      </c>
      <c r="NTB336" s="50" t="s">
        <v>612</v>
      </c>
      <c r="NTC336" s="50" t="s">
        <v>612</v>
      </c>
      <c r="NTD336" s="50" t="s">
        <v>612</v>
      </c>
      <c r="NTE336" s="50" t="s">
        <v>612</v>
      </c>
      <c r="NTF336" s="50" t="s">
        <v>612</v>
      </c>
      <c r="NTG336" s="50" t="s">
        <v>612</v>
      </c>
      <c r="NTH336" s="50" t="s">
        <v>612</v>
      </c>
      <c r="NTI336" s="50" t="s">
        <v>612</v>
      </c>
      <c r="NTJ336" s="50" t="s">
        <v>612</v>
      </c>
      <c r="NTK336" s="50" t="s">
        <v>612</v>
      </c>
      <c r="NTL336" s="50" t="s">
        <v>612</v>
      </c>
      <c r="NTM336" s="50" t="s">
        <v>612</v>
      </c>
      <c r="NTN336" s="50" t="s">
        <v>612</v>
      </c>
      <c r="NTO336" s="50" t="s">
        <v>612</v>
      </c>
      <c r="NTP336" s="50" t="s">
        <v>612</v>
      </c>
      <c r="NTQ336" s="50" t="s">
        <v>612</v>
      </c>
      <c r="NTR336" s="50" t="s">
        <v>612</v>
      </c>
      <c r="NTS336" s="50" t="s">
        <v>612</v>
      </c>
      <c r="NTT336" s="50" t="s">
        <v>612</v>
      </c>
      <c r="NTU336" s="50" t="s">
        <v>612</v>
      </c>
      <c r="NTV336" s="50" t="s">
        <v>612</v>
      </c>
      <c r="NTW336" s="50" t="s">
        <v>612</v>
      </c>
      <c r="NTX336" s="50" t="s">
        <v>612</v>
      </c>
      <c r="NTY336" s="50" t="s">
        <v>612</v>
      </c>
      <c r="NTZ336" s="50" t="s">
        <v>612</v>
      </c>
      <c r="NUA336" s="50" t="s">
        <v>612</v>
      </c>
      <c r="NUB336" s="50" t="s">
        <v>612</v>
      </c>
      <c r="NUC336" s="50" t="s">
        <v>612</v>
      </c>
      <c r="NUD336" s="50" t="s">
        <v>612</v>
      </c>
      <c r="NUE336" s="50" t="s">
        <v>612</v>
      </c>
      <c r="NUF336" s="50" t="s">
        <v>612</v>
      </c>
      <c r="NUG336" s="50" t="s">
        <v>612</v>
      </c>
      <c r="NUH336" s="50" t="s">
        <v>612</v>
      </c>
      <c r="NUI336" s="50" t="s">
        <v>612</v>
      </c>
      <c r="NUJ336" s="50" t="s">
        <v>612</v>
      </c>
      <c r="NUK336" s="50" t="s">
        <v>612</v>
      </c>
      <c r="NUL336" s="50" t="s">
        <v>612</v>
      </c>
      <c r="NUM336" s="50" t="s">
        <v>612</v>
      </c>
      <c r="NUN336" s="50" t="s">
        <v>612</v>
      </c>
      <c r="NUO336" s="50" t="s">
        <v>612</v>
      </c>
      <c r="NUP336" s="50" t="s">
        <v>612</v>
      </c>
      <c r="NUQ336" s="50" t="s">
        <v>612</v>
      </c>
      <c r="NUR336" s="50" t="s">
        <v>612</v>
      </c>
      <c r="NUS336" s="50" t="s">
        <v>612</v>
      </c>
      <c r="NUT336" s="50" t="s">
        <v>612</v>
      </c>
      <c r="NUU336" s="50" t="s">
        <v>612</v>
      </c>
      <c r="NUV336" s="50" t="s">
        <v>612</v>
      </c>
      <c r="NUW336" s="50" t="s">
        <v>612</v>
      </c>
      <c r="NUX336" s="50" t="s">
        <v>612</v>
      </c>
      <c r="NUY336" s="50" t="s">
        <v>612</v>
      </c>
      <c r="NUZ336" s="50" t="s">
        <v>612</v>
      </c>
      <c r="NVA336" s="50" t="s">
        <v>612</v>
      </c>
      <c r="NVB336" s="50" t="s">
        <v>612</v>
      </c>
      <c r="NVC336" s="50" t="s">
        <v>612</v>
      </c>
      <c r="NVD336" s="50" t="s">
        <v>612</v>
      </c>
      <c r="NVE336" s="50" t="s">
        <v>612</v>
      </c>
      <c r="NVF336" s="50" t="s">
        <v>612</v>
      </c>
      <c r="NVG336" s="50" t="s">
        <v>612</v>
      </c>
      <c r="NVH336" s="50" t="s">
        <v>612</v>
      </c>
      <c r="NVI336" s="50" t="s">
        <v>612</v>
      </c>
      <c r="NVJ336" s="50" t="s">
        <v>612</v>
      </c>
      <c r="NVK336" s="50" t="s">
        <v>612</v>
      </c>
      <c r="NVL336" s="50" t="s">
        <v>612</v>
      </c>
      <c r="NVM336" s="50" t="s">
        <v>612</v>
      </c>
      <c r="NVN336" s="50" t="s">
        <v>612</v>
      </c>
      <c r="NVO336" s="50" t="s">
        <v>612</v>
      </c>
      <c r="NVP336" s="50" t="s">
        <v>612</v>
      </c>
      <c r="NVQ336" s="50" t="s">
        <v>612</v>
      </c>
      <c r="NVR336" s="50" t="s">
        <v>612</v>
      </c>
      <c r="NVS336" s="50" t="s">
        <v>612</v>
      </c>
      <c r="NVT336" s="50" t="s">
        <v>612</v>
      </c>
      <c r="NVU336" s="50" t="s">
        <v>612</v>
      </c>
      <c r="NVV336" s="50" t="s">
        <v>612</v>
      </c>
      <c r="NVW336" s="50" t="s">
        <v>612</v>
      </c>
      <c r="NVX336" s="50" t="s">
        <v>612</v>
      </c>
      <c r="NVY336" s="50" t="s">
        <v>612</v>
      </c>
      <c r="NVZ336" s="50" t="s">
        <v>612</v>
      </c>
      <c r="NWA336" s="50" t="s">
        <v>612</v>
      </c>
      <c r="NWB336" s="50" t="s">
        <v>612</v>
      </c>
      <c r="NWC336" s="50" t="s">
        <v>612</v>
      </c>
      <c r="NWD336" s="50" t="s">
        <v>612</v>
      </c>
      <c r="NWE336" s="50" t="s">
        <v>612</v>
      </c>
      <c r="NWF336" s="50" t="s">
        <v>612</v>
      </c>
      <c r="NWG336" s="50" t="s">
        <v>612</v>
      </c>
      <c r="NWH336" s="50" t="s">
        <v>612</v>
      </c>
      <c r="NWI336" s="50" t="s">
        <v>612</v>
      </c>
      <c r="NWJ336" s="50" t="s">
        <v>612</v>
      </c>
      <c r="NWK336" s="50" t="s">
        <v>612</v>
      </c>
      <c r="NWL336" s="50" t="s">
        <v>612</v>
      </c>
      <c r="NWM336" s="50" t="s">
        <v>612</v>
      </c>
      <c r="NWN336" s="50" t="s">
        <v>612</v>
      </c>
      <c r="NWO336" s="50" t="s">
        <v>612</v>
      </c>
      <c r="NWP336" s="50" t="s">
        <v>612</v>
      </c>
      <c r="NWQ336" s="50" t="s">
        <v>612</v>
      </c>
      <c r="NWR336" s="50" t="s">
        <v>612</v>
      </c>
      <c r="NWS336" s="50" t="s">
        <v>612</v>
      </c>
      <c r="NWT336" s="50" t="s">
        <v>612</v>
      </c>
      <c r="NWU336" s="50" t="s">
        <v>612</v>
      </c>
      <c r="NWV336" s="50" t="s">
        <v>612</v>
      </c>
      <c r="NWW336" s="50" t="s">
        <v>612</v>
      </c>
      <c r="NWX336" s="50" t="s">
        <v>612</v>
      </c>
      <c r="NWY336" s="50" t="s">
        <v>612</v>
      </c>
      <c r="NWZ336" s="50" t="s">
        <v>612</v>
      </c>
      <c r="NXA336" s="50" t="s">
        <v>612</v>
      </c>
      <c r="NXB336" s="50" t="s">
        <v>612</v>
      </c>
      <c r="NXC336" s="50" t="s">
        <v>612</v>
      </c>
      <c r="NXD336" s="50" t="s">
        <v>612</v>
      </c>
      <c r="NXE336" s="50" t="s">
        <v>612</v>
      </c>
      <c r="NXF336" s="50" t="s">
        <v>612</v>
      </c>
      <c r="NXG336" s="50" t="s">
        <v>612</v>
      </c>
      <c r="NXH336" s="50" t="s">
        <v>612</v>
      </c>
      <c r="NXI336" s="50" t="s">
        <v>612</v>
      </c>
      <c r="NXJ336" s="50" t="s">
        <v>612</v>
      </c>
      <c r="NXK336" s="50" t="s">
        <v>612</v>
      </c>
      <c r="NXL336" s="50" t="s">
        <v>612</v>
      </c>
      <c r="NXM336" s="50" t="s">
        <v>612</v>
      </c>
      <c r="NXN336" s="50" t="s">
        <v>612</v>
      </c>
      <c r="NXO336" s="50" t="s">
        <v>612</v>
      </c>
      <c r="NXP336" s="50" t="s">
        <v>612</v>
      </c>
      <c r="NXQ336" s="50" t="s">
        <v>612</v>
      </c>
      <c r="NXR336" s="50" t="s">
        <v>612</v>
      </c>
      <c r="NXS336" s="50" t="s">
        <v>612</v>
      </c>
      <c r="NXT336" s="50" t="s">
        <v>612</v>
      </c>
      <c r="NXU336" s="50" t="s">
        <v>612</v>
      </c>
      <c r="NXV336" s="50" t="s">
        <v>612</v>
      </c>
      <c r="NXW336" s="50" t="s">
        <v>612</v>
      </c>
      <c r="NXX336" s="50" t="s">
        <v>612</v>
      </c>
      <c r="NXY336" s="50" t="s">
        <v>612</v>
      </c>
      <c r="NXZ336" s="50" t="s">
        <v>612</v>
      </c>
      <c r="NYA336" s="50" t="s">
        <v>612</v>
      </c>
      <c r="NYB336" s="50" t="s">
        <v>612</v>
      </c>
      <c r="NYC336" s="50" t="s">
        <v>612</v>
      </c>
      <c r="NYD336" s="50" t="s">
        <v>612</v>
      </c>
      <c r="NYE336" s="50" t="s">
        <v>612</v>
      </c>
      <c r="NYF336" s="50" t="s">
        <v>612</v>
      </c>
      <c r="NYG336" s="50" t="s">
        <v>612</v>
      </c>
      <c r="NYH336" s="50" t="s">
        <v>612</v>
      </c>
      <c r="NYI336" s="50" t="s">
        <v>612</v>
      </c>
      <c r="NYJ336" s="50" t="s">
        <v>612</v>
      </c>
      <c r="NYK336" s="50" t="s">
        <v>612</v>
      </c>
      <c r="NYL336" s="50" t="s">
        <v>612</v>
      </c>
      <c r="NYM336" s="50" t="s">
        <v>612</v>
      </c>
      <c r="NYN336" s="50" t="s">
        <v>612</v>
      </c>
      <c r="NYO336" s="50" t="s">
        <v>612</v>
      </c>
      <c r="NYP336" s="50" t="s">
        <v>612</v>
      </c>
      <c r="NYQ336" s="50" t="s">
        <v>612</v>
      </c>
      <c r="NYR336" s="50" t="s">
        <v>612</v>
      </c>
      <c r="NYS336" s="50" t="s">
        <v>612</v>
      </c>
      <c r="NYT336" s="50" t="s">
        <v>612</v>
      </c>
      <c r="NYU336" s="50" t="s">
        <v>612</v>
      </c>
      <c r="NYV336" s="50" t="s">
        <v>612</v>
      </c>
      <c r="NYW336" s="50" t="s">
        <v>612</v>
      </c>
      <c r="NYX336" s="50" t="s">
        <v>612</v>
      </c>
      <c r="NYY336" s="50" t="s">
        <v>612</v>
      </c>
      <c r="NYZ336" s="50" t="s">
        <v>612</v>
      </c>
      <c r="NZA336" s="50" t="s">
        <v>612</v>
      </c>
      <c r="NZB336" s="50" t="s">
        <v>612</v>
      </c>
      <c r="NZC336" s="50" t="s">
        <v>612</v>
      </c>
      <c r="NZD336" s="50" t="s">
        <v>612</v>
      </c>
      <c r="NZE336" s="50" t="s">
        <v>612</v>
      </c>
      <c r="NZF336" s="50" t="s">
        <v>612</v>
      </c>
      <c r="NZG336" s="50" t="s">
        <v>612</v>
      </c>
      <c r="NZH336" s="50" t="s">
        <v>612</v>
      </c>
      <c r="NZI336" s="50" t="s">
        <v>612</v>
      </c>
      <c r="NZJ336" s="50" t="s">
        <v>612</v>
      </c>
      <c r="NZK336" s="50" t="s">
        <v>612</v>
      </c>
      <c r="NZL336" s="50" t="s">
        <v>612</v>
      </c>
      <c r="NZM336" s="50" t="s">
        <v>612</v>
      </c>
      <c r="NZN336" s="50" t="s">
        <v>612</v>
      </c>
      <c r="NZO336" s="50" t="s">
        <v>612</v>
      </c>
      <c r="NZP336" s="50" t="s">
        <v>612</v>
      </c>
      <c r="NZQ336" s="50" t="s">
        <v>612</v>
      </c>
      <c r="NZR336" s="50" t="s">
        <v>612</v>
      </c>
      <c r="NZS336" s="50" t="s">
        <v>612</v>
      </c>
      <c r="NZT336" s="50" t="s">
        <v>612</v>
      </c>
      <c r="NZU336" s="50" t="s">
        <v>612</v>
      </c>
      <c r="NZV336" s="50" t="s">
        <v>612</v>
      </c>
      <c r="NZW336" s="50" t="s">
        <v>612</v>
      </c>
      <c r="NZX336" s="50" t="s">
        <v>612</v>
      </c>
      <c r="NZY336" s="50" t="s">
        <v>612</v>
      </c>
      <c r="NZZ336" s="50" t="s">
        <v>612</v>
      </c>
      <c r="OAA336" s="50" t="s">
        <v>612</v>
      </c>
      <c r="OAB336" s="50" t="s">
        <v>612</v>
      </c>
      <c r="OAC336" s="50" t="s">
        <v>612</v>
      </c>
      <c r="OAD336" s="50" t="s">
        <v>612</v>
      </c>
      <c r="OAE336" s="50" t="s">
        <v>612</v>
      </c>
      <c r="OAF336" s="50" t="s">
        <v>612</v>
      </c>
      <c r="OAG336" s="50" t="s">
        <v>612</v>
      </c>
      <c r="OAH336" s="50" t="s">
        <v>612</v>
      </c>
      <c r="OAI336" s="50" t="s">
        <v>612</v>
      </c>
      <c r="OAJ336" s="50" t="s">
        <v>612</v>
      </c>
      <c r="OAK336" s="50" t="s">
        <v>612</v>
      </c>
      <c r="OAL336" s="50" t="s">
        <v>612</v>
      </c>
      <c r="OAM336" s="50" t="s">
        <v>612</v>
      </c>
      <c r="OAN336" s="50" t="s">
        <v>612</v>
      </c>
      <c r="OAO336" s="50" t="s">
        <v>612</v>
      </c>
      <c r="OAP336" s="50" t="s">
        <v>612</v>
      </c>
      <c r="OAQ336" s="50" t="s">
        <v>612</v>
      </c>
      <c r="OAR336" s="50" t="s">
        <v>612</v>
      </c>
      <c r="OAS336" s="50" t="s">
        <v>612</v>
      </c>
      <c r="OAT336" s="50" t="s">
        <v>612</v>
      </c>
      <c r="OAU336" s="50" t="s">
        <v>612</v>
      </c>
      <c r="OAV336" s="50" t="s">
        <v>612</v>
      </c>
      <c r="OAW336" s="50" t="s">
        <v>612</v>
      </c>
      <c r="OAX336" s="50" t="s">
        <v>612</v>
      </c>
      <c r="OAY336" s="50" t="s">
        <v>612</v>
      </c>
      <c r="OAZ336" s="50" t="s">
        <v>612</v>
      </c>
      <c r="OBA336" s="50" t="s">
        <v>612</v>
      </c>
      <c r="OBB336" s="50" t="s">
        <v>612</v>
      </c>
      <c r="OBC336" s="50" t="s">
        <v>612</v>
      </c>
      <c r="OBD336" s="50" t="s">
        <v>612</v>
      </c>
      <c r="OBE336" s="50" t="s">
        <v>612</v>
      </c>
      <c r="OBF336" s="50" t="s">
        <v>612</v>
      </c>
      <c r="OBG336" s="50" t="s">
        <v>612</v>
      </c>
      <c r="OBH336" s="50" t="s">
        <v>612</v>
      </c>
      <c r="OBI336" s="50" t="s">
        <v>612</v>
      </c>
      <c r="OBJ336" s="50" t="s">
        <v>612</v>
      </c>
      <c r="OBK336" s="50" t="s">
        <v>612</v>
      </c>
      <c r="OBL336" s="50" t="s">
        <v>612</v>
      </c>
      <c r="OBM336" s="50" t="s">
        <v>612</v>
      </c>
      <c r="OBN336" s="50" t="s">
        <v>612</v>
      </c>
      <c r="OBO336" s="50" t="s">
        <v>612</v>
      </c>
      <c r="OBP336" s="50" t="s">
        <v>612</v>
      </c>
      <c r="OBQ336" s="50" t="s">
        <v>612</v>
      </c>
      <c r="OBR336" s="50" t="s">
        <v>612</v>
      </c>
      <c r="OBS336" s="50" t="s">
        <v>612</v>
      </c>
      <c r="OBT336" s="50" t="s">
        <v>612</v>
      </c>
      <c r="OBU336" s="50" t="s">
        <v>612</v>
      </c>
      <c r="OBV336" s="50" t="s">
        <v>612</v>
      </c>
      <c r="OBW336" s="50" t="s">
        <v>612</v>
      </c>
      <c r="OBX336" s="50" t="s">
        <v>612</v>
      </c>
      <c r="OBY336" s="50" t="s">
        <v>612</v>
      </c>
      <c r="OBZ336" s="50" t="s">
        <v>612</v>
      </c>
      <c r="OCA336" s="50" t="s">
        <v>612</v>
      </c>
      <c r="OCB336" s="50" t="s">
        <v>612</v>
      </c>
      <c r="OCC336" s="50" t="s">
        <v>612</v>
      </c>
      <c r="OCD336" s="50" t="s">
        <v>612</v>
      </c>
      <c r="OCE336" s="50" t="s">
        <v>612</v>
      </c>
      <c r="OCF336" s="50" t="s">
        <v>612</v>
      </c>
      <c r="OCG336" s="50" t="s">
        <v>612</v>
      </c>
      <c r="OCH336" s="50" t="s">
        <v>612</v>
      </c>
      <c r="OCI336" s="50" t="s">
        <v>612</v>
      </c>
      <c r="OCJ336" s="50" t="s">
        <v>612</v>
      </c>
      <c r="OCK336" s="50" t="s">
        <v>612</v>
      </c>
      <c r="OCL336" s="50" t="s">
        <v>612</v>
      </c>
      <c r="OCM336" s="50" t="s">
        <v>612</v>
      </c>
      <c r="OCN336" s="50" t="s">
        <v>612</v>
      </c>
      <c r="OCO336" s="50" t="s">
        <v>612</v>
      </c>
      <c r="OCP336" s="50" t="s">
        <v>612</v>
      </c>
      <c r="OCQ336" s="50" t="s">
        <v>612</v>
      </c>
      <c r="OCR336" s="50" t="s">
        <v>612</v>
      </c>
      <c r="OCS336" s="50" t="s">
        <v>612</v>
      </c>
      <c r="OCT336" s="50" t="s">
        <v>612</v>
      </c>
      <c r="OCU336" s="50" t="s">
        <v>612</v>
      </c>
      <c r="OCV336" s="50" t="s">
        <v>612</v>
      </c>
      <c r="OCW336" s="50" t="s">
        <v>612</v>
      </c>
      <c r="OCX336" s="50" t="s">
        <v>612</v>
      </c>
      <c r="OCY336" s="50" t="s">
        <v>612</v>
      </c>
      <c r="OCZ336" s="50" t="s">
        <v>612</v>
      </c>
      <c r="ODA336" s="50" t="s">
        <v>612</v>
      </c>
      <c r="ODB336" s="50" t="s">
        <v>612</v>
      </c>
      <c r="ODC336" s="50" t="s">
        <v>612</v>
      </c>
      <c r="ODD336" s="50" t="s">
        <v>612</v>
      </c>
      <c r="ODE336" s="50" t="s">
        <v>612</v>
      </c>
      <c r="ODF336" s="50" t="s">
        <v>612</v>
      </c>
      <c r="ODG336" s="50" t="s">
        <v>612</v>
      </c>
      <c r="ODH336" s="50" t="s">
        <v>612</v>
      </c>
      <c r="ODI336" s="50" t="s">
        <v>612</v>
      </c>
      <c r="ODJ336" s="50" t="s">
        <v>612</v>
      </c>
      <c r="ODK336" s="50" t="s">
        <v>612</v>
      </c>
      <c r="ODL336" s="50" t="s">
        <v>612</v>
      </c>
      <c r="ODM336" s="50" t="s">
        <v>612</v>
      </c>
      <c r="ODN336" s="50" t="s">
        <v>612</v>
      </c>
      <c r="ODO336" s="50" t="s">
        <v>612</v>
      </c>
      <c r="ODP336" s="50" t="s">
        <v>612</v>
      </c>
      <c r="ODQ336" s="50" t="s">
        <v>612</v>
      </c>
      <c r="ODR336" s="50" t="s">
        <v>612</v>
      </c>
      <c r="ODS336" s="50" t="s">
        <v>612</v>
      </c>
      <c r="ODT336" s="50" t="s">
        <v>612</v>
      </c>
      <c r="ODU336" s="50" t="s">
        <v>612</v>
      </c>
      <c r="ODV336" s="50" t="s">
        <v>612</v>
      </c>
      <c r="ODW336" s="50" t="s">
        <v>612</v>
      </c>
      <c r="ODX336" s="50" t="s">
        <v>612</v>
      </c>
      <c r="ODY336" s="50" t="s">
        <v>612</v>
      </c>
      <c r="ODZ336" s="50" t="s">
        <v>612</v>
      </c>
      <c r="OEA336" s="50" t="s">
        <v>612</v>
      </c>
      <c r="OEB336" s="50" t="s">
        <v>612</v>
      </c>
      <c r="OEC336" s="50" t="s">
        <v>612</v>
      </c>
      <c r="OED336" s="50" t="s">
        <v>612</v>
      </c>
      <c r="OEE336" s="50" t="s">
        <v>612</v>
      </c>
      <c r="OEF336" s="50" t="s">
        <v>612</v>
      </c>
      <c r="OEG336" s="50" t="s">
        <v>612</v>
      </c>
      <c r="OEH336" s="50" t="s">
        <v>612</v>
      </c>
      <c r="OEI336" s="50" t="s">
        <v>612</v>
      </c>
      <c r="OEJ336" s="50" t="s">
        <v>612</v>
      </c>
      <c r="OEK336" s="50" t="s">
        <v>612</v>
      </c>
      <c r="OEL336" s="50" t="s">
        <v>612</v>
      </c>
      <c r="OEM336" s="50" t="s">
        <v>612</v>
      </c>
      <c r="OEN336" s="50" t="s">
        <v>612</v>
      </c>
      <c r="OEO336" s="50" t="s">
        <v>612</v>
      </c>
      <c r="OEP336" s="50" t="s">
        <v>612</v>
      </c>
      <c r="OEQ336" s="50" t="s">
        <v>612</v>
      </c>
      <c r="OER336" s="50" t="s">
        <v>612</v>
      </c>
      <c r="OES336" s="50" t="s">
        <v>612</v>
      </c>
      <c r="OET336" s="50" t="s">
        <v>612</v>
      </c>
      <c r="OEU336" s="50" t="s">
        <v>612</v>
      </c>
      <c r="OEV336" s="50" t="s">
        <v>612</v>
      </c>
      <c r="OEW336" s="50" t="s">
        <v>612</v>
      </c>
      <c r="OEX336" s="50" t="s">
        <v>612</v>
      </c>
      <c r="OEY336" s="50" t="s">
        <v>612</v>
      </c>
      <c r="OEZ336" s="50" t="s">
        <v>612</v>
      </c>
      <c r="OFA336" s="50" t="s">
        <v>612</v>
      </c>
      <c r="OFB336" s="50" t="s">
        <v>612</v>
      </c>
      <c r="OFC336" s="50" t="s">
        <v>612</v>
      </c>
      <c r="OFD336" s="50" t="s">
        <v>612</v>
      </c>
      <c r="OFE336" s="50" t="s">
        <v>612</v>
      </c>
      <c r="OFF336" s="50" t="s">
        <v>612</v>
      </c>
      <c r="OFG336" s="50" t="s">
        <v>612</v>
      </c>
      <c r="OFH336" s="50" t="s">
        <v>612</v>
      </c>
      <c r="OFI336" s="50" t="s">
        <v>612</v>
      </c>
      <c r="OFJ336" s="50" t="s">
        <v>612</v>
      </c>
      <c r="OFK336" s="50" t="s">
        <v>612</v>
      </c>
      <c r="OFL336" s="50" t="s">
        <v>612</v>
      </c>
      <c r="OFM336" s="50" t="s">
        <v>612</v>
      </c>
      <c r="OFN336" s="50" t="s">
        <v>612</v>
      </c>
      <c r="OFO336" s="50" t="s">
        <v>612</v>
      </c>
      <c r="OFP336" s="50" t="s">
        <v>612</v>
      </c>
      <c r="OFQ336" s="50" t="s">
        <v>612</v>
      </c>
      <c r="OFR336" s="50" t="s">
        <v>612</v>
      </c>
      <c r="OFS336" s="50" t="s">
        <v>612</v>
      </c>
      <c r="OFT336" s="50" t="s">
        <v>612</v>
      </c>
      <c r="OFU336" s="50" t="s">
        <v>612</v>
      </c>
      <c r="OFV336" s="50" t="s">
        <v>612</v>
      </c>
      <c r="OFW336" s="50" t="s">
        <v>612</v>
      </c>
      <c r="OFX336" s="50" t="s">
        <v>612</v>
      </c>
      <c r="OFY336" s="50" t="s">
        <v>612</v>
      </c>
      <c r="OFZ336" s="50" t="s">
        <v>612</v>
      </c>
      <c r="OGA336" s="50" t="s">
        <v>612</v>
      </c>
      <c r="OGB336" s="50" t="s">
        <v>612</v>
      </c>
      <c r="OGC336" s="50" t="s">
        <v>612</v>
      </c>
      <c r="OGD336" s="50" t="s">
        <v>612</v>
      </c>
      <c r="OGE336" s="50" t="s">
        <v>612</v>
      </c>
      <c r="OGF336" s="50" t="s">
        <v>612</v>
      </c>
      <c r="OGG336" s="50" t="s">
        <v>612</v>
      </c>
      <c r="OGH336" s="50" t="s">
        <v>612</v>
      </c>
      <c r="OGI336" s="50" t="s">
        <v>612</v>
      </c>
      <c r="OGJ336" s="50" t="s">
        <v>612</v>
      </c>
      <c r="OGK336" s="50" t="s">
        <v>612</v>
      </c>
      <c r="OGL336" s="50" t="s">
        <v>612</v>
      </c>
      <c r="OGM336" s="50" t="s">
        <v>612</v>
      </c>
      <c r="OGN336" s="50" t="s">
        <v>612</v>
      </c>
      <c r="OGO336" s="50" t="s">
        <v>612</v>
      </c>
      <c r="OGP336" s="50" t="s">
        <v>612</v>
      </c>
      <c r="OGQ336" s="50" t="s">
        <v>612</v>
      </c>
      <c r="OGR336" s="50" t="s">
        <v>612</v>
      </c>
      <c r="OGS336" s="50" t="s">
        <v>612</v>
      </c>
      <c r="OGT336" s="50" t="s">
        <v>612</v>
      </c>
      <c r="OGU336" s="50" t="s">
        <v>612</v>
      </c>
      <c r="OGV336" s="50" t="s">
        <v>612</v>
      </c>
      <c r="OGW336" s="50" t="s">
        <v>612</v>
      </c>
      <c r="OGX336" s="50" t="s">
        <v>612</v>
      </c>
      <c r="OGY336" s="50" t="s">
        <v>612</v>
      </c>
      <c r="OGZ336" s="50" t="s">
        <v>612</v>
      </c>
      <c r="OHA336" s="50" t="s">
        <v>612</v>
      </c>
      <c r="OHB336" s="50" t="s">
        <v>612</v>
      </c>
      <c r="OHC336" s="50" t="s">
        <v>612</v>
      </c>
      <c r="OHD336" s="50" t="s">
        <v>612</v>
      </c>
      <c r="OHE336" s="50" t="s">
        <v>612</v>
      </c>
      <c r="OHF336" s="50" t="s">
        <v>612</v>
      </c>
      <c r="OHG336" s="50" t="s">
        <v>612</v>
      </c>
      <c r="OHH336" s="50" t="s">
        <v>612</v>
      </c>
      <c r="OHI336" s="50" t="s">
        <v>612</v>
      </c>
      <c r="OHJ336" s="50" t="s">
        <v>612</v>
      </c>
      <c r="OHK336" s="50" t="s">
        <v>612</v>
      </c>
      <c r="OHL336" s="50" t="s">
        <v>612</v>
      </c>
      <c r="OHM336" s="50" t="s">
        <v>612</v>
      </c>
      <c r="OHN336" s="50" t="s">
        <v>612</v>
      </c>
      <c r="OHO336" s="50" t="s">
        <v>612</v>
      </c>
      <c r="OHP336" s="50" t="s">
        <v>612</v>
      </c>
      <c r="OHQ336" s="50" t="s">
        <v>612</v>
      </c>
      <c r="OHR336" s="50" t="s">
        <v>612</v>
      </c>
      <c r="OHS336" s="50" t="s">
        <v>612</v>
      </c>
      <c r="OHT336" s="50" t="s">
        <v>612</v>
      </c>
      <c r="OHU336" s="50" t="s">
        <v>612</v>
      </c>
      <c r="OHV336" s="50" t="s">
        <v>612</v>
      </c>
      <c r="OHW336" s="50" t="s">
        <v>612</v>
      </c>
      <c r="OHX336" s="50" t="s">
        <v>612</v>
      </c>
      <c r="OHY336" s="50" t="s">
        <v>612</v>
      </c>
      <c r="OHZ336" s="50" t="s">
        <v>612</v>
      </c>
      <c r="OIA336" s="50" t="s">
        <v>612</v>
      </c>
      <c r="OIB336" s="50" t="s">
        <v>612</v>
      </c>
      <c r="OIC336" s="50" t="s">
        <v>612</v>
      </c>
      <c r="OID336" s="50" t="s">
        <v>612</v>
      </c>
      <c r="OIE336" s="50" t="s">
        <v>612</v>
      </c>
      <c r="OIF336" s="50" t="s">
        <v>612</v>
      </c>
      <c r="OIG336" s="50" t="s">
        <v>612</v>
      </c>
      <c r="OIH336" s="50" t="s">
        <v>612</v>
      </c>
      <c r="OII336" s="50" t="s">
        <v>612</v>
      </c>
      <c r="OIJ336" s="50" t="s">
        <v>612</v>
      </c>
      <c r="OIK336" s="50" t="s">
        <v>612</v>
      </c>
      <c r="OIL336" s="50" t="s">
        <v>612</v>
      </c>
      <c r="OIM336" s="50" t="s">
        <v>612</v>
      </c>
      <c r="OIN336" s="50" t="s">
        <v>612</v>
      </c>
      <c r="OIO336" s="50" t="s">
        <v>612</v>
      </c>
      <c r="OIP336" s="50" t="s">
        <v>612</v>
      </c>
      <c r="OIQ336" s="50" t="s">
        <v>612</v>
      </c>
      <c r="OIR336" s="50" t="s">
        <v>612</v>
      </c>
      <c r="OIS336" s="50" t="s">
        <v>612</v>
      </c>
      <c r="OIT336" s="50" t="s">
        <v>612</v>
      </c>
      <c r="OIU336" s="50" t="s">
        <v>612</v>
      </c>
      <c r="OIV336" s="50" t="s">
        <v>612</v>
      </c>
      <c r="OIW336" s="50" t="s">
        <v>612</v>
      </c>
      <c r="OIX336" s="50" t="s">
        <v>612</v>
      </c>
      <c r="OIY336" s="50" t="s">
        <v>612</v>
      </c>
      <c r="OIZ336" s="50" t="s">
        <v>612</v>
      </c>
      <c r="OJA336" s="50" t="s">
        <v>612</v>
      </c>
      <c r="OJB336" s="50" t="s">
        <v>612</v>
      </c>
      <c r="OJC336" s="50" t="s">
        <v>612</v>
      </c>
      <c r="OJD336" s="50" t="s">
        <v>612</v>
      </c>
      <c r="OJE336" s="50" t="s">
        <v>612</v>
      </c>
      <c r="OJF336" s="50" t="s">
        <v>612</v>
      </c>
      <c r="OJG336" s="50" t="s">
        <v>612</v>
      </c>
      <c r="OJH336" s="50" t="s">
        <v>612</v>
      </c>
      <c r="OJI336" s="50" t="s">
        <v>612</v>
      </c>
      <c r="OJJ336" s="50" t="s">
        <v>612</v>
      </c>
      <c r="OJK336" s="50" t="s">
        <v>612</v>
      </c>
      <c r="OJL336" s="50" t="s">
        <v>612</v>
      </c>
      <c r="OJM336" s="50" t="s">
        <v>612</v>
      </c>
      <c r="OJN336" s="50" t="s">
        <v>612</v>
      </c>
      <c r="OJO336" s="50" t="s">
        <v>612</v>
      </c>
      <c r="OJP336" s="50" t="s">
        <v>612</v>
      </c>
      <c r="OJQ336" s="50" t="s">
        <v>612</v>
      </c>
      <c r="OJR336" s="50" t="s">
        <v>612</v>
      </c>
      <c r="OJS336" s="50" t="s">
        <v>612</v>
      </c>
      <c r="OJT336" s="50" t="s">
        <v>612</v>
      </c>
      <c r="OJU336" s="50" t="s">
        <v>612</v>
      </c>
      <c r="OJV336" s="50" t="s">
        <v>612</v>
      </c>
      <c r="OJW336" s="50" t="s">
        <v>612</v>
      </c>
      <c r="OJX336" s="50" t="s">
        <v>612</v>
      </c>
      <c r="OJY336" s="50" t="s">
        <v>612</v>
      </c>
      <c r="OJZ336" s="50" t="s">
        <v>612</v>
      </c>
      <c r="OKA336" s="50" t="s">
        <v>612</v>
      </c>
      <c r="OKB336" s="50" t="s">
        <v>612</v>
      </c>
      <c r="OKC336" s="50" t="s">
        <v>612</v>
      </c>
      <c r="OKD336" s="50" t="s">
        <v>612</v>
      </c>
      <c r="OKE336" s="50" t="s">
        <v>612</v>
      </c>
      <c r="OKF336" s="50" t="s">
        <v>612</v>
      </c>
      <c r="OKG336" s="50" t="s">
        <v>612</v>
      </c>
      <c r="OKH336" s="50" t="s">
        <v>612</v>
      </c>
      <c r="OKI336" s="50" t="s">
        <v>612</v>
      </c>
      <c r="OKJ336" s="50" t="s">
        <v>612</v>
      </c>
      <c r="OKK336" s="50" t="s">
        <v>612</v>
      </c>
      <c r="OKL336" s="50" t="s">
        <v>612</v>
      </c>
      <c r="OKM336" s="50" t="s">
        <v>612</v>
      </c>
      <c r="OKN336" s="50" t="s">
        <v>612</v>
      </c>
      <c r="OKO336" s="50" t="s">
        <v>612</v>
      </c>
      <c r="OKP336" s="50" t="s">
        <v>612</v>
      </c>
      <c r="OKQ336" s="50" t="s">
        <v>612</v>
      </c>
      <c r="OKR336" s="50" t="s">
        <v>612</v>
      </c>
      <c r="OKS336" s="50" t="s">
        <v>612</v>
      </c>
      <c r="OKT336" s="50" t="s">
        <v>612</v>
      </c>
      <c r="OKU336" s="50" t="s">
        <v>612</v>
      </c>
      <c r="OKV336" s="50" t="s">
        <v>612</v>
      </c>
      <c r="OKW336" s="50" t="s">
        <v>612</v>
      </c>
      <c r="OKX336" s="50" t="s">
        <v>612</v>
      </c>
      <c r="OKY336" s="50" t="s">
        <v>612</v>
      </c>
      <c r="OKZ336" s="50" t="s">
        <v>612</v>
      </c>
      <c r="OLA336" s="50" t="s">
        <v>612</v>
      </c>
      <c r="OLB336" s="50" t="s">
        <v>612</v>
      </c>
      <c r="OLC336" s="50" t="s">
        <v>612</v>
      </c>
      <c r="OLD336" s="50" t="s">
        <v>612</v>
      </c>
      <c r="OLE336" s="50" t="s">
        <v>612</v>
      </c>
      <c r="OLF336" s="50" t="s">
        <v>612</v>
      </c>
      <c r="OLG336" s="50" t="s">
        <v>612</v>
      </c>
      <c r="OLH336" s="50" t="s">
        <v>612</v>
      </c>
      <c r="OLI336" s="50" t="s">
        <v>612</v>
      </c>
      <c r="OLJ336" s="50" t="s">
        <v>612</v>
      </c>
      <c r="OLK336" s="50" t="s">
        <v>612</v>
      </c>
      <c r="OLL336" s="50" t="s">
        <v>612</v>
      </c>
      <c r="OLM336" s="50" t="s">
        <v>612</v>
      </c>
      <c r="OLN336" s="50" t="s">
        <v>612</v>
      </c>
      <c r="OLO336" s="50" t="s">
        <v>612</v>
      </c>
      <c r="OLP336" s="50" t="s">
        <v>612</v>
      </c>
      <c r="OLQ336" s="50" t="s">
        <v>612</v>
      </c>
      <c r="OLR336" s="50" t="s">
        <v>612</v>
      </c>
      <c r="OLS336" s="50" t="s">
        <v>612</v>
      </c>
      <c r="OLT336" s="50" t="s">
        <v>612</v>
      </c>
      <c r="OLU336" s="50" t="s">
        <v>612</v>
      </c>
      <c r="OLV336" s="50" t="s">
        <v>612</v>
      </c>
      <c r="OLW336" s="50" t="s">
        <v>612</v>
      </c>
      <c r="OLX336" s="50" t="s">
        <v>612</v>
      </c>
      <c r="OLY336" s="50" t="s">
        <v>612</v>
      </c>
      <c r="OLZ336" s="50" t="s">
        <v>612</v>
      </c>
      <c r="OMA336" s="50" t="s">
        <v>612</v>
      </c>
      <c r="OMB336" s="50" t="s">
        <v>612</v>
      </c>
      <c r="OMC336" s="50" t="s">
        <v>612</v>
      </c>
      <c r="OMD336" s="50" t="s">
        <v>612</v>
      </c>
      <c r="OME336" s="50" t="s">
        <v>612</v>
      </c>
      <c r="OMF336" s="50" t="s">
        <v>612</v>
      </c>
      <c r="OMG336" s="50" t="s">
        <v>612</v>
      </c>
      <c r="OMH336" s="50" t="s">
        <v>612</v>
      </c>
      <c r="OMI336" s="50" t="s">
        <v>612</v>
      </c>
      <c r="OMJ336" s="50" t="s">
        <v>612</v>
      </c>
      <c r="OMK336" s="50" t="s">
        <v>612</v>
      </c>
      <c r="OML336" s="50" t="s">
        <v>612</v>
      </c>
      <c r="OMM336" s="50" t="s">
        <v>612</v>
      </c>
      <c r="OMN336" s="50" t="s">
        <v>612</v>
      </c>
      <c r="OMO336" s="50" t="s">
        <v>612</v>
      </c>
      <c r="OMP336" s="50" t="s">
        <v>612</v>
      </c>
      <c r="OMQ336" s="50" t="s">
        <v>612</v>
      </c>
      <c r="OMR336" s="50" t="s">
        <v>612</v>
      </c>
      <c r="OMS336" s="50" t="s">
        <v>612</v>
      </c>
      <c r="OMT336" s="50" t="s">
        <v>612</v>
      </c>
      <c r="OMU336" s="50" t="s">
        <v>612</v>
      </c>
      <c r="OMV336" s="50" t="s">
        <v>612</v>
      </c>
      <c r="OMW336" s="50" t="s">
        <v>612</v>
      </c>
      <c r="OMX336" s="50" t="s">
        <v>612</v>
      </c>
      <c r="OMY336" s="50" t="s">
        <v>612</v>
      </c>
      <c r="OMZ336" s="50" t="s">
        <v>612</v>
      </c>
      <c r="ONA336" s="50" t="s">
        <v>612</v>
      </c>
      <c r="ONB336" s="50" t="s">
        <v>612</v>
      </c>
      <c r="ONC336" s="50" t="s">
        <v>612</v>
      </c>
      <c r="OND336" s="50" t="s">
        <v>612</v>
      </c>
      <c r="ONE336" s="50" t="s">
        <v>612</v>
      </c>
      <c r="ONF336" s="50" t="s">
        <v>612</v>
      </c>
      <c r="ONG336" s="50" t="s">
        <v>612</v>
      </c>
      <c r="ONH336" s="50" t="s">
        <v>612</v>
      </c>
      <c r="ONI336" s="50" t="s">
        <v>612</v>
      </c>
      <c r="ONJ336" s="50" t="s">
        <v>612</v>
      </c>
      <c r="ONK336" s="50" t="s">
        <v>612</v>
      </c>
      <c r="ONL336" s="50" t="s">
        <v>612</v>
      </c>
      <c r="ONM336" s="50" t="s">
        <v>612</v>
      </c>
      <c r="ONN336" s="50" t="s">
        <v>612</v>
      </c>
      <c r="ONO336" s="50" t="s">
        <v>612</v>
      </c>
      <c r="ONP336" s="50" t="s">
        <v>612</v>
      </c>
      <c r="ONQ336" s="50" t="s">
        <v>612</v>
      </c>
      <c r="ONR336" s="50" t="s">
        <v>612</v>
      </c>
      <c r="ONS336" s="50" t="s">
        <v>612</v>
      </c>
      <c r="ONT336" s="50" t="s">
        <v>612</v>
      </c>
      <c r="ONU336" s="50" t="s">
        <v>612</v>
      </c>
      <c r="ONV336" s="50" t="s">
        <v>612</v>
      </c>
      <c r="ONW336" s="50" t="s">
        <v>612</v>
      </c>
      <c r="ONX336" s="50" t="s">
        <v>612</v>
      </c>
      <c r="ONY336" s="50" t="s">
        <v>612</v>
      </c>
      <c r="ONZ336" s="50" t="s">
        <v>612</v>
      </c>
      <c r="OOA336" s="50" t="s">
        <v>612</v>
      </c>
      <c r="OOB336" s="50" t="s">
        <v>612</v>
      </c>
      <c r="OOC336" s="50" t="s">
        <v>612</v>
      </c>
      <c r="OOD336" s="50" t="s">
        <v>612</v>
      </c>
      <c r="OOE336" s="50" t="s">
        <v>612</v>
      </c>
      <c r="OOF336" s="50" t="s">
        <v>612</v>
      </c>
      <c r="OOG336" s="50" t="s">
        <v>612</v>
      </c>
      <c r="OOH336" s="50" t="s">
        <v>612</v>
      </c>
      <c r="OOI336" s="50" t="s">
        <v>612</v>
      </c>
      <c r="OOJ336" s="50" t="s">
        <v>612</v>
      </c>
      <c r="OOK336" s="50" t="s">
        <v>612</v>
      </c>
      <c r="OOL336" s="50" t="s">
        <v>612</v>
      </c>
      <c r="OOM336" s="50" t="s">
        <v>612</v>
      </c>
      <c r="OON336" s="50" t="s">
        <v>612</v>
      </c>
      <c r="OOO336" s="50" t="s">
        <v>612</v>
      </c>
      <c r="OOP336" s="50" t="s">
        <v>612</v>
      </c>
      <c r="OOQ336" s="50" t="s">
        <v>612</v>
      </c>
      <c r="OOR336" s="50" t="s">
        <v>612</v>
      </c>
      <c r="OOS336" s="50" t="s">
        <v>612</v>
      </c>
      <c r="OOT336" s="50" t="s">
        <v>612</v>
      </c>
      <c r="OOU336" s="50" t="s">
        <v>612</v>
      </c>
      <c r="OOV336" s="50" t="s">
        <v>612</v>
      </c>
      <c r="OOW336" s="50" t="s">
        <v>612</v>
      </c>
      <c r="OOX336" s="50" t="s">
        <v>612</v>
      </c>
      <c r="OOY336" s="50" t="s">
        <v>612</v>
      </c>
      <c r="OOZ336" s="50" t="s">
        <v>612</v>
      </c>
      <c r="OPA336" s="50" t="s">
        <v>612</v>
      </c>
      <c r="OPB336" s="50" t="s">
        <v>612</v>
      </c>
      <c r="OPC336" s="50" t="s">
        <v>612</v>
      </c>
      <c r="OPD336" s="50" t="s">
        <v>612</v>
      </c>
      <c r="OPE336" s="50" t="s">
        <v>612</v>
      </c>
      <c r="OPF336" s="50" t="s">
        <v>612</v>
      </c>
      <c r="OPG336" s="50" t="s">
        <v>612</v>
      </c>
      <c r="OPH336" s="50" t="s">
        <v>612</v>
      </c>
      <c r="OPI336" s="50" t="s">
        <v>612</v>
      </c>
      <c r="OPJ336" s="50" t="s">
        <v>612</v>
      </c>
      <c r="OPK336" s="50" t="s">
        <v>612</v>
      </c>
      <c r="OPL336" s="50" t="s">
        <v>612</v>
      </c>
      <c r="OPM336" s="50" t="s">
        <v>612</v>
      </c>
      <c r="OPN336" s="50" t="s">
        <v>612</v>
      </c>
      <c r="OPO336" s="50" t="s">
        <v>612</v>
      </c>
      <c r="OPP336" s="50" t="s">
        <v>612</v>
      </c>
      <c r="OPQ336" s="50" t="s">
        <v>612</v>
      </c>
      <c r="OPR336" s="50" t="s">
        <v>612</v>
      </c>
      <c r="OPS336" s="50" t="s">
        <v>612</v>
      </c>
      <c r="OPT336" s="50" t="s">
        <v>612</v>
      </c>
      <c r="OPU336" s="50" t="s">
        <v>612</v>
      </c>
      <c r="OPV336" s="50" t="s">
        <v>612</v>
      </c>
      <c r="OPW336" s="50" t="s">
        <v>612</v>
      </c>
      <c r="OPX336" s="50" t="s">
        <v>612</v>
      </c>
      <c r="OPY336" s="50" t="s">
        <v>612</v>
      </c>
      <c r="OPZ336" s="50" t="s">
        <v>612</v>
      </c>
      <c r="OQA336" s="50" t="s">
        <v>612</v>
      </c>
      <c r="OQB336" s="50" t="s">
        <v>612</v>
      </c>
      <c r="OQC336" s="50" t="s">
        <v>612</v>
      </c>
      <c r="OQD336" s="50" t="s">
        <v>612</v>
      </c>
      <c r="OQE336" s="50" t="s">
        <v>612</v>
      </c>
      <c r="OQF336" s="50" t="s">
        <v>612</v>
      </c>
      <c r="OQG336" s="50" t="s">
        <v>612</v>
      </c>
      <c r="OQH336" s="50" t="s">
        <v>612</v>
      </c>
      <c r="OQI336" s="50" t="s">
        <v>612</v>
      </c>
      <c r="OQJ336" s="50" t="s">
        <v>612</v>
      </c>
      <c r="OQK336" s="50" t="s">
        <v>612</v>
      </c>
      <c r="OQL336" s="50" t="s">
        <v>612</v>
      </c>
      <c r="OQM336" s="50" t="s">
        <v>612</v>
      </c>
      <c r="OQN336" s="50" t="s">
        <v>612</v>
      </c>
      <c r="OQO336" s="50" t="s">
        <v>612</v>
      </c>
      <c r="OQP336" s="50" t="s">
        <v>612</v>
      </c>
      <c r="OQQ336" s="50" t="s">
        <v>612</v>
      </c>
      <c r="OQR336" s="50" t="s">
        <v>612</v>
      </c>
      <c r="OQS336" s="50" t="s">
        <v>612</v>
      </c>
      <c r="OQT336" s="50" t="s">
        <v>612</v>
      </c>
      <c r="OQU336" s="50" t="s">
        <v>612</v>
      </c>
      <c r="OQV336" s="50" t="s">
        <v>612</v>
      </c>
      <c r="OQW336" s="50" t="s">
        <v>612</v>
      </c>
      <c r="OQX336" s="50" t="s">
        <v>612</v>
      </c>
      <c r="OQY336" s="50" t="s">
        <v>612</v>
      </c>
      <c r="OQZ336" s="50" t="s">
        <v>612</v>
      </c>
      <c r="ORA336" s="50" t="s">
        <v>612</v>
      </c>
      <c r="ORB336" s="50" t="s">
        <v>612</v>
      </c>
      <c r="ORC336" s="50" t="s">
        <v>612</v>
      </c>
      <c r="ORD336" s="50" t="s">
        <v>612</v>
      </c>
      <c r="ORE336" s="50" t="s">
        <v>612</v>
      </c>
      <c r="ORF336" s="50" t="s">
        <v>612</v>
      </c>
      <c r="ORG336" s="50" t="s">
        <v>612</v>
      </c>
      <c r="ORH336" s="50" t="s">
        <v>612</v>
      </c>
      <c r="ORI336" s="50" t="s">
        <v>612</v>
      </c>
      <c r="ORJ336" s="50" t="s">
        <v>612</v>
      </c>
      <c r="ORK336" s="50" t="s">
        <v>612</v>
      </c>
      <c r="ORL336" s="50" t="s">
        <v>612</v>
      </c>
      <c r="ORM336" s="50" t="s">
        <v>612</v>
      </c>
      <c r="ORN336" s="50" t="s">
        <v>612</v>
      </c>
      <c r="ORO336" s="50" t="s">
        <v>612</v>
      </c>
      <c r="ORP336" s="50" t="s">
        <v>612</v>
      </c>
      <c r="ORQ336" s="50" t="s">
        <v>612</v>
      </c>
      <c r="ORR336" s="50" t="s">
        <v>612</v>
      </c>
      <c r="ORS336" s="50" t="s">
        <v>612</v>
      </c>
      <c r="ORT336" s="50" t="s">
        <v>612</v>
      </c>
      <c r="ORU336" s="50" t="s">
        <v>612</v>
      </c>
      <c r="ORV336" s="50" t="s">
        <v>612</v>
      </c>
      <c r="ORW336" s="50" t="s">
        <v>612</v>
      </c>
      <c r="ORX336" s="50" t="s">
        <v>612</v>
      </c>
      <c r="ORY336" s="50" t="s">
        <v>612</v>
      </c>
      <c r="ORZ336" s="50" t="s">
        <v>612</v>
      </c>
      <c r="OSA336" s="50" t="s">
        <v>612</v>
      </c>
      <c r="OSB336" s="50" t="s">
        <v>612</v>
      </c>
      <c r="OSC336" s="50" t="s">
        <v>612</v>
      </c>
      <c r="OSD336" s="50" t="s">
        <v>612</v>
      </c>
      <c r="OSE336" s="50" t="s">
        <v>612</v>
      </c>
      <c r="OSF336" s="50" t="s">
        <v>612</v>
      </c>
      <c r="OSG336" s="50" t="s">
        <v>612</v>
      </c>
      <c r="OSH336" s="50" t="s">
        <v>612</v>
      </c>
      <c r="OSI336" s="50" t="s">
        <v>612</v>
      </c>
      <c r="OSJ336" s="50" t="s">
        <v>612</v>
      </c>
      <c r="OSK336" s="50" t="s">
        <v>612</v>
      </c>
      <c r="OSL336" s="50" t="s">
        <v>612</v>
      </c>
      <c r="OSM336" s="50" t="s">
        <v>612</v>
      </c>
      <c r="OSN336" s="50" t="s">
        <v>612</v>
      </c>
      <c r="OSO336" s="50" t="s">
        <v>612</v>
      </c>
      <c r="OSP336" s="50" t="s">
        <v>612</v>
      </c>
      <c r="OSQ336" s="50" t="s">
        <v>612</v>
      </c>
      <c r="OSR336" s="50" t="s">
        <v>612</v>
      </c>
      <c r="OSS336" s="50" t="s">
        <v>612</v>
      </c>
      <c r="OST336" s="50" t="s">
        <v>612</v>
      </c>
      <c r="OSU336" s="50" t="s">
        <v>612</v>
      </c>
      <c r="OSV336" s="50" t="s">
        <v>612</v>
      </c>
      <c r="OSW336" s="50" t="s">
        <v>612</v>
      </c>
      <c r="OSX336" s="50" t="s">
        <v>612</v>
      </c>
      <c r="OSY336" s="50" t="s">
        <v>612</v>
      </c>
      <c r="OSZ336" s="50" t="s">
        <v>612</v>
      </c>
      <c r="OTA336" s="50" t="s">
        <v>612</v>
      </c>
      <c r="OTB336" s="50" t="s">
        <v>612</v>
      </c>
      <c r="OTC336" s="50" t="s">
        <v>612</v>
      </c>
      <c r="OTD336" s="50" t="s">
        <v>612</v>
      </c>
      <c r="OTE336" s="50" t="s">
        <v>612</v>
      </c>
      <c r="OTF336" s="50" t="s">
        <v>612</v>
      </c>
      <c r="OTG336" s="50" t="s">
        <v>612</v>
      </c>
      <c r="OTH336" s="50" t="s">
        <v>612</v>
      </c>
      <c r="OTI336" s="50" t="s">
        <v>612</v>
      </c>
      <c r="OTJ336" s="50" t="s">
        <v>612</v>
      </c>
      <c r="OTK336" s="50" t="s">
        <v>612</v>
      </c>
      <c r="OTL336" s="50" t="s">
        <v>612</v>
      </c>
      <c r="OTM336" s="50" t="s">
        <v>612</v>
      </c>
      <c r="OTN336" s="50" t="s">
        <v>612</v>
      </c>
      <c r="OTO336" s="50" t="s">
        <v>612</v>
      </c>
      <c r="OTP336" s="50" t="s">
        <v>612</v>
      </c>
      <c r="OTQ336" s="50" t="s">
        <v>612</v>
      </c>
      <c r="OTR336" s="50" t="s">
        <v>612</v>
      </c>
      <c r="OTS336" s="50" t="s">
        <v>612</v>
      </c>
      <c r="OTT336" s="50" t="s">
        <v>612</v>
      </c>
      <c r="OTU336" s="50" t="s">
        <v>612</v>
      </c>
      <c r="OTV336" s="50" t="s">
        <v>612</v>
      </c>
      <c r="OTW336" s="50" t="s">
        <v>612</v>
      </c>
      <c r="OTX336" s="50" t="s">
        <v>612</v>
      </c>
      <c r="OTY336" s="50" t="s">
        <v>612</v>
      </c>
      <c r="OTZ336" s="50" t="s">
        <v>612</v>
      </c>
      <c r="OUA336" s="50" t="s">
        <v>612</v>
      </c>
      <c r="OUB336" s="50" t="s">
        <v>612</v>
      </c>
      <c r="OUC336" s="50" t="s">
        <v>612</v>
      </c>
      <c r="OUD336" s="50" t="s">
        <v>612</v>
      </c>
      <c r="OUE336" s="50" t="s">
        <v>612</v>
      </c>
      <c r="OUF336" s="50" t="s">
        <v>612</v>
      </c>
      <c r="OUG336" s="50" t="s">
        <v>612</v>
      </c>
      <c r="OUH336" s="50" t="s">
        <v>612</v>
      </c>
      <c r="OUI336" s="50" t="s">
        <v>612</v>
      </c>
      <c r="OUJ336" s="50" t="s">
        <v>612</v>
      </c>
      <c r="OUK336" s="50" t="s">
        <v>612</v>
      </c>
      <c r="OUL336" s="50" t="s">
        <v>612</v>
      </c>
      <c r="OUM336" s="50" t="s">
        <v>612</v>
      </c>
      <c r="OUN336" s="50" t="s">
        <v>612</v>
      </c>
      <c r="OUO336" s="50" t="s">
        <v>612</v>
      </c>
      <c r="OUP336" s="50" t="s">
        <v>612</v>
      </c>
      <c r="OUQ336" s="50" t="s">
        <v>612</v>
      </c>
      <c r="OUR336" s="50" t="s">
        <v>612</v>
      </c>
      <c r="OUS336" s="50" t="s">
        <v>612</v>
      </c>
      <c r="OUT336" s="50" t="s">
        <v>612</v>
      </c>
      <c r="OUU336" s="50" t="s">
        <v>612</v>
      </c>
      <c r="OUV336" s="50" t="s">
        <v>612</v>
      </c>
      <c r="OUW336" s="50" t="s">
        <v>612</v>
      </c>
      <c r="OUX336" s="50" t="s">
        <v>612</v>
      </c>
      <c r="OUY336" s="50" t="s">
        <v>612</v>
      </c>
      <c r="OUZ336" s="50" t="s">
        <v>612</v>
      </c>
      <c r="OVA336" s="50" t="s">
        <v>612</v>
      </c>
      <c r="OVB336" s="50" t="s">
        <v>612</v>
      </c>
      <c r="OVC336" s="50" t="s">
        <v>612</v>
      </c>
      <c r="OVD336" s="50" t="s">
        <v>612</v>
      </c>
      <c r="OVE336" s="50" t="s">
        <v>612</v>
      </c>
      <c r="OVF336" s="50" t="s">
        <v>612</v>
      </c>
      <c r="OVG336" s="50" t="s">
        <v>612</v>
      </c>
      <c r="OVH336" s="50" t="s">
        <v>612</v>
      </c>
      <c r="OVI336" s="50" t="s">
        <v>612</v>
      </c>
      <c r="OVJ336" s="50" t="s">
        <v>612</v>
      </c>
      <c r="OVK336" s="50" t="s">
        <v>612</v>
      </c>
      <c r="OVL336" s="50" t="s">
        <v>612</v>
      </c>
      <c r="OVM336" s="50" t="s">
        <v>612</v>
      </c>
      <c r="OVN336" s="50" t="s">
        <v>612</v>
      </c>
      <c r="OVO336" s="50" t="s">
        <v>612</v>
      </c>
      <c r="OVP336" s="50" t="s">
        <v>612</v>
      </c>
      <c r="OVQ336" s="50" t="s">
        <v>612</v>
      </c>
      <c r="OVR336" s="50" t="s">
        <v>612</v>
      </c>
      <c r="OVS336" s="50" t="s">
        <v>612</v>
      </c>
      <c r="OVT336" s="50" t="s">
        <v>612</v>
      </c>
      <c r="OVU336" s="50" t="s">
        <v>612</v>
      </c>
      <c r="OVV336" s="50" t="s">
        <v>612</v>
      </c>
      <c r="OVW336" s="50" t="s">
        <v>612</v>
      </c>
      <c r="OVX336" s="50" t="s">
        <v>612</v>
      </c>
      <c r="OVY336" s="50" t="s">
        <v>612</v>
      </c>
      <c r="OVZ336" s="50" t="s">
        <v>612</v>
      </c>
      <c r="OWA336" s="50" t="s">
        <v>612</v>
      </c>
      <c r="OWB336" s="50" t="s">
        <v>612</v>
      </c>
      <c r="OWC336" s="50" t="s">
        <v>612</v>
      </c>
      <c r="OWD336" s="50" t="s">
        <v>612</v>
      </c>
      <c r="OWE336" s="50" t="s">
        <v>612</v>
      </c>
      <c r="OWF336" s="50" t="s">
        <v>612</v>
      </c>
      <c r="OWG336" s="50" t="s">
        <v>612</v>
      </c>
      <c r="OWH336" s="50" t="s">
        <v>612</v>
      </c>
      <c r="OWI336" s="50" t="s">
        <v>612</v>
      </c>
      <c r="OWJ336" s="50" t="s">
        <v>612</v>
      </c>
      <c r="OWK336" s="50" t="s">
        <v>612</v>
      </c>
      <c r="OWL336" s="50" t="s">
        <v>612</v>
      </c>
      <c r="OWM336" s="50" t="s">
        <v>612</v>
      </c>
      <c r="OWN336" s="50" t="s">
        <v>612</v>
      </c>
      <c r="OWO336" s="50" t="s">
        <v>612</v>
      </c>
      <c r="OWP336" s="50" t="s">
        <v>612</v>
      </c>
      <c r="OWQ336" s="50" t="s">
        <v>612</v>
      </c>
      <c r="OWR336" s="50" t="s">
        <v>612</v>
      </c>
      <c r="OWS336" s="50" t="s">
        <v>612</v>
      </c>
      <c r="OWT336" s="50" t="s">
        <v>612</v>
      </c>
      <c r="OWU336" s="50" t="s">
        <v>612</v>
      </c>
      <c r="OWV336" s="50" t="s">
        <v>612</v>
      </c>
      <c r="OWW336" s="50" t="s">
        <v>612</v>
      </c>
      <c r="OWX336" s="50" t="s">
        <v>612</v>
      </c>
      <c r="OWY336" s="50" t="s">
        <v>612</v>
      </c>
      <c r="OWZ336" s="50" t="s">
        <v>612</v>
      </c>
      <c r="OXA336" s="50" t="s">
        <v>612</v>
      </c>
      <c r="OXB336" s="50" t="s">
        <v>612</v>
      </c>
      <c r="OXC336" s="50" t="s">
        <v>612</v>
      </c>
      <c r="OXD336" s="50" t="s">
        <v>612</v>
      </c>
      <c r="OXE336" s="50" t="s">
        <v>612</v>
      </c>
      <c r="OXF336" s="50" t="s">
        <v>612</v>
      </c>
      <c r="OXG336" s="50" t="s">
        <v>612</v>
      </c>
      <c r="OXH336" s="50" t="s">
        <v>612</v>
      </c>
      <c r="OXI336" s="50" t="s">
        <v>612</v>
      </c>
      <c r="OXJ336" s="50" t="s">
        <v>612</v>
      </c>
      <c r="OXK336" s="50" t="s">
        <v>612</v>
      </c>
      <c r="OXL336" s="50" t="s">
        <v>612</v>
      </c>
      <c r="OXM336" s="50" t="s">
        <v>612</v>
      </c>
      <c r="OXN336" s="50" t="s">
        <v>612</v>
      </c>
      <c r="OXO336" s="50" t="s">
        <v>612</v>
      </c>
      <c r="OXP336" s="50" t="s">
        <v>612</v>
      </c>
      <c r="OXQ336" s="50" t="s">
        <v>612</v>
      </c>
      <c r="OXR336" s="50" t="s">
        <v>612</v>
      </c>
      <c r="OXS336" s="50" t="s">
        <v>612</v>
      </c>
      <c r="OXT336" s="50" t="s">
        <v>612</v>
      </c>
      <c r="OXU336" s="50" t="s">
        <v>612</v>
      </c>
      <c r="OXV336" s="50" t="s">
        <v>612</v>
      </c>
      <c r="OXW336" s="50" t="s">
        <v>612</v>
      </c>
      <c r="OXX336" s="50" t="s">
        <v>612</v>
      </c>
      <c r="OXY336" s="50" t="s">
        <v>612</v>
      </c>
      <c r="OXZ336" s="50" t="s">
        <v>612</v>
      </c>
      <c r="OYA336" s="50" t="s">
        <v>612</v>
      </c>
      <c r="OYB336" s="50" t="s">
        <v>612</v>
      </c>
      <c r="OYC336" s="50" t="s">
        <v>612</v>
      </c>
      <c r="OYD336" s="50" t="s">
        <v>612</v>
      </c>
      <c r="OYE336" s="50" t="s">
        <v>612</v>
      </c>
      <c r="OYF336" s="50" t="s">
        <v>612</v>
      </c>
      <c r="OYG336" s="50" t="s">
        <v>612</v>
      </c>
      <c r="OYH336" s="50" t="s">
        <v>612</v>
      </c>
      <c r="OYI336" s="50" t="s">
        <v>612</v>
      </c>
      <c r="OYJ336" s="50" t="s">
        <v>612</v>
      </c>
      <c r="OYK336" s="50" t="s">
        <v>612</v>
      </c>
      <c r="OYL336" s="50" t="s">
        <v>612</v>
      </c>
      <c r="OYM336" s="50" t="s">
        <v>612</v>
      </c>
      <c r="OYN336" s="50" t="s">
        <v>612</v>
      </c>
      <c r="OYO336" s="50" t="s">
        <v>612</v>
      </c>
      <c r="OYP336" s="50" t="s">
        <v>612</v>
      </c>
      <c r="OYQ336" s="50" t="s">
        <v>612</v>
      </c>
      <c r="OYR336" s="50" t="s">
        <v>612</v>
      </c>
      <c r="OYS336" s="50" t="s">
        <v>612</v>
      </c>
      <c r="OYT336" s="50" t="s">
        <v>612</v>
      </c>
      <c r="OYU336" s="50" t="s">
        <v>612</v>
      </c>
      <c r="OYV336" s="50" t="s">
        <v>612</v>
      </c>
      <c r="OYW336" s="50" t="s">
        <v>612</v>
      </c>
      <c r="OYX336" s="50" t="s">
        <v>612</v>
      </c>
      <c r="OYY336" s="50" t="s">
        <v>612</v>
      </c>
      <c r="OYZ336" s="50" t="s">
        <v>612</v>
      </c>
      <c r="OZA336" s="50" t="s">
        <v>612</v>
      </c>
      <c r="OZB336" s="50" t="s">
        <v>612</v>
      </c>
      <c r="OZC336" s="50" t="s">
        <v>612</v>
      </c>
      <c r="OZD336" s="50" t="s">
        <v>612</v>
      </c>
      <c r="OZE336" s="50" t="s">
        <v>612</v>
      </c>
      <c r="OZF336" s="50" t="s">
        <v>612</v>
      </c>
      <c r="OZG336" s="50" t="s">
        <v>612</v>
      </c>
      <c r="OZH336" s="50" t="s">
        <v>612</v>
      </c>
      <c r="OZI336" s="50" t="s">
        <v>612</v>
      </c>
      <c r="OZJ336" s="50" t="s">
        <v>612</v>
      </c>
      <c r="OZK336" s="50" t="s">
        <v>612</v>
      </c>
      <c r="OZL336" s="50" t="s">
        <v>612</v>
      </c>
      <c r="OZM336" s="50" t="s">
        <v>612</v>
      </c>
      <c r="OZN336" s="50" t="s">
        <v>612</v>
      </c>
      <c r="OZO336" s="50" t="s">
        <v>612</v>
      </c>
      <c r="OZP336" s="50" t="s">
        <v>612</v>
      </c>
      <c r="OZQ336" s="50" t="s">
        <v>612</v>
      </c>
      <c r="OZR336" s="50" t="s">
        <v>612</v>
      </c>
      <c r="OZS336" s="50" t="s">
        <v>612</v>
      </c>
      <c r="OZT336" s="50" t="s">
        <v>612</v>
      </c>
      <c r="OZU336" s="50" t="s">
        <v>612</v>
      </c>
      <c r="OZV336" s="50" t="s">
        <v>612</v>
      </c>
      <c r="OZW336" s="50" t="s">
        <v>612</v>
      </c>
      <c r="OZX336" s="50" t="s">
        <v>612</v>
      </c>
      <c r="OZY336" s="50" t="s">
        <v>612</v>
      </c>
      <c r="OZZ336" s="50" t="s">
        <v>612</v>
      </c>
      <c r="PAA336" s="50" t="s">
        <v>612</v>
      </c>
      <c r="PAB336" s="50" t="s">
        <v>612</v>
      </c>
      <c r="PAC336" s="50" t="s">
        <v>612</v>
      </c>
      <c r="PAD336" s="50" t="s">
        <v>612</v>
      </c>
      <c r="PAE336" s="50" t="s">
        <v>612</v>
      </c>
      <c r="PAF336" s="50" t="s">
        <v>612</v>
      </c>
      <c r="PAG336" s="50" t="s">
        <v>612</v>
      </c>
      <c r="PAH336" s="50" t="s">
        <v>612</v>
      </c>
      <c r="PAI336" s="50" t="s">
        <v>612</v>
      </c>
      <c r="PAJ336" s="50" t="s">
        <v>612</v>
      </c>
      <c r="PAK336" s="50" t="s">
        <v>612</v>
      </c>
      <c r="PAL336" s="50" t="s">
        <v>612</v>
      </c>
      <c r="PAM336" s="50" t="s">
        <v>612</v>
      </c>
      <c r="PAN336" s="50" t="s">
        <v>612</v>
      </c>
      <c r="PAO336" s="50" t="s">
        <v>612</v>
      </c>
      <c r="PAP336" s="50" t="s">
        <v>612</v>
      </c>
      <c r="PAQ336" s="50" t="s">
        <v>612</v>
      </c>
      <c r="PAR336" s="50" t="s">
        <v>612</v>
      </c>
      <c r="PAS336" s="50" t="s">
        <v>612</v>
      </c>
      <c r="PAT336" s="50" t="s">
        <v>612</v>
      </c>
      <c r="PAU336" s="50" t="s">
        <v>612</v>
      </c>
      <c r="PAV336" s="50" t="s">
        <v>612</v>
      </c>
      <c r="PAW336" s="50" t="s">
        <v>612</v>
      </c>
      <c r="PAX336" s="50" t="s">
        <v>612</v>
      </c>
      <c r="PAY336" s="50" t="s">
        <v>612</v>
      </c>
      <c r="PAZ336" s="50" t="s">
        <v>612</v>
      </c>
      <c r="PBA336" s="50" t="s">
        <v>612</v>
      </c>
      <c r="PBB336" s="50" t="s">
        <v>612</v>
      </c>
      <c r="PBC336" s="50" t="s">
        <v>612</v>
      </c>
      <c r="PBD336" s="50" t="s">
        <v>612</v>
      </c>
      <c r="PBE336" s="50" t="s">
        <v>612</v>
      </c>
      <c r="PBF336" s="50" t="s">
        <v>612</v>
      </c>
      <c r="PBG336" s="50" t="s">
        <v>612</v>
      </c>
      <c r="PBH336" s="50" t="s">
        <v>612</v>
      </c>
      <c r="PBI336" s="50" t="s">
        <v>612</v>
      </c>
      <c r="PBJ336" s="50" t="s">
        <v>612</v>
      </c>
      <c r="PBK336" s="50" t="s">
        <v>612</v>
      </c>
      <c r="PBL336" s="50" t="s">
        <v>612</v>
      </c>
      <c r="PBM336" s="50" t="s">
        <v>612</v>
      </c>
      <c r="PBN336" s="50" t="s">
        <v>612</v>
      </c>
      <c r="PBO336" s="50" t="s">
        <v>612</v>
      </c>
      <c r="PBP336" s="50" t="s">
        <v>612</v>
      </c>
      <c r="PBQ336" s="50" t="s">
        <v>612</v>
      </c>
      <c r="PBR336" s="50" t="s">
        <v>612</v>
      </c>
      <c r="PBS336" s="50" t="s">
        <v>612</v>
      </c>
      <c r="PBT336" s="50" t="s">
        <v>612</v>
      </c>
      <c r="PBU336" s="50" t="s">
        <v>612</v>
      </c>
      <c r="PBV336" s="50" t="s">
        <v>612</v>
      </c>
      <c r="PBW336" s="50" t="s">
        <v>612</v>
      </c>
      <c r="PBX336" s="50" t="s">
        <v>612</v>
      </c>
      <c r="PBY336" s="50" t="s">
        <v>612</v>
      </c>
      <c r="PBZ336" s="50" t="s">
        <v>612</v>
      </c>
      <c r="PCA336" s="50" t="s">
        <v>612</v>
      </c>
      <c r="PCB336" s="50" t="s">
        <v>612</v>
      </c>
      <c r="PCC336" s="50" t="s">
        <v>612</v>
      </c>
      <c r="PCD336" s="50" t="s">
        <v>612</v>
      </c>
      <c r="PCE336" s="50" t="s">
        <v>612</v>
      </c>
      <c r="PCF336" s="50" t="s">
        <v>612</v>
      </c>
      <c r="PCG336" s="50" t="s">
        <v>612</v>
      </c>
      <c r="PCH336" s="50" t="s">
        <v>612</v>
      </c>
      <c r="PCI336" s="50" t="s">
        <v>612</v>
      </c>
      <c r="PCJ336" s="50" t="s">
        <v>612</v>
      </c>
      <c r="PCK336" s="50" t="s">
        <v>612</v>
      </c>
      <c r="PCL336" s="50" t="s">
        <v>612</v>
      </c>
      <c r="PCM336" s="50" t="s">
        <v>612</v>
      </c>
      <c r="PCN336" s="50" t="s">
        <v>612</v>
      </c>
      <c r="PCO336" s="50" t="s">
        <v>612</v>
      </c>
      <c r="PCP336" s="50" t="s">
        <v>612</v>
      </c>
      <c r="PCQ336" s="50" t="s">
        <v>612</v>
      </c>
      <c r="PCR336" s="50" t="s">
        <v>612</v>
      </c>
      <c r="PCS336" s="50" t="s">
        <v>612</v>
      </c>
      <c r="PCT336" s="50" t="s">
        <v>612</v>
      </c>
      <c r="PCU336" s="50" t="s">
        <v>612</v>
      </c>
      <c r="PCV336" s="50" t="s">
        <v>612</v>
      </c>
      <c r="PCW336" s="50" t="s">
        <v>612</v>
      </c>
      <c r="PCX336" s="50" t="s">
        <v>612</v>
      </c>
      <c r="PCY336" s="50" t="s">
        <v>612</v>
      </c>
      <c r="PCZ336" s="50" t="s">
        <v>612</v>
      </c>
      <c r="PDA336" s="50" t="s">
        <v>612</v>
      </c>
      <c r="PDB336" s="50" t="s">
        <v>612</v>
      </c>
      <c r="PDC336" s="50" t="s">
        <v>612</v>
      </c>
      <c r="PDD336" s="50" t="s">
        <v>612</v>
      </c>
      <c r="PDE336" s="50" t="s">
        <v>612</v>
      </c>
      <c r="PDF336" s="50" t="s">
        <v>612</v>
      </c>
      <c r="PDG336" s="50" t="s">
        <v>612</v>
      </c>
      <c r="PDH336" s="50" t="s">
        <v>612</v>
      </c>
      <c r="PDI336" s="50" t="s">
        <v>612</v>
      </c>
      <c r="PDJ336" s="50" t="s">
        <v>612</v>
      </c>
      <c r="PDK336" s="50" t="s">
        <v>612</v>
      </c>
      <c r="PDL336" s="50" t="s">
        <v>612</v>
      </c>
      <c r="PDM336" s="50" t="s">
        <v>612</v>
      </c>
      <c r="PDN336" s="50" t="s">
        <v>612</v>
      </c>
      <c r="PDO336" s="50" t="s">
        <v>612</v>
      </c>
      <c r="PDP336" s="50" t="s">
        <v>612</v>
      </c>
      <c r="PDQ336" s="50" t="s">
        <v>612</v>
      </c>
      <c r="PDR336" s="50" t="s">
        <v>612</v>
      </c>
      <c r="PDS336" s="50" t="s">
        <v>612</v>
      </c>
      <c r="PDT336" s="50" t="s">
        <v>612</v>
      </c>
      <c r="PDU336" s="50" t="s">
        <v>612</v>
      </c>
      <c r="PDV336" s="50" t="s">
        <v>612</v>
      </c>
      <c r="PDW336" s="50" t="s">
        <v>612</v>
      </c>
      <c r="PDX336" s="50" t="s">
        <v>612</v>
      </c>
      <c r="PDY336" s="50" t="s">
        <v>612</v>
      </c>
      <c r="PDZ336" s="50" t="s">
        <v>612</v>
      </c>
      <c r="PEA336" s="50" t="s">
        <v>612</v>
      </c>
      <c r="PEB336" s="50" t="s">
        <v>612</v>
      </c>
      <c r="PEC336" s="50" t="s">
        <v>612</v>
      </c>
      <c r="PED336" s="50" t="s">
        <v>612</v>
      </c>
      <c r="PEE336" s="50" t="s">
        <v>612</v>
      </c>
      <c r="PEF336" s="50" t="s">
        <v>612</v>
      </c>
      <c r="PEG336" s="50" t="s">
        <v>612</v>
      </c>
      <c r="PEH336" s="50" t="s">
        <v>612</v>
      </c>
      <c r="PEI336" s="50" t="s">
        <v>612</v>
      </c>
      <c r="PEJ336" s="50" t="s">
        <v>612</v>
      </c>
      <c r="PEK336" s="50" t="s">
        <v>612</v>
      </c>
      <c r="PEL336" s="50" t="s">
        <v>612</v>
      </c>
      <c r="PEM336" s="50" t="s">
        <v>612</v>
      </c>
      <c r="PEN336" s="50" t="s">
        <v>612</v>
      </c>
      <c r="PEO336" s="50" t="s">
        <v>612</v>
      </c>
      <c r="PEP336" s="50" t="s">
        <v>612</v>
      </c>
      <c r="PEQ336" s="50" t="s">
        <v>612</v>
      </c>
      <c r="PER336" s="50" t="s">
        <v>612</v>
      </c>
      <c r="PES336" s="50" t="s">
        <v>612</v>
      </c>
      <c r="PET336" s="50" t="s">
        <v>612</v>
      </c>
      <c r="PEU336" s="50" t="s">
        <v>612</v>
      </c>
      <c r="PEV336" s="50" t="s">
        <v>612</v>
      </c>
      <c r="PEW336" s="50" t="s">
        <v>612</v>
      </c>
      <c r="PEX336" s="50" t="s">
        <v>612</v>
      </c>
      <c r="PEY336" s="50" t="s">
        <v>612</v>
      </c>
      <c r="PEZ336" s="50" t="s">
        <v>612</v>
      </c>
      <c r="PFA336" s="50" t="s">
        <v>612</v>
      </c>
      <c r="PFB336" s="50" t="s">
        <v>612</v>
      </c>
      <c r="PFC336" s="50" t="s">
        <v>612</v>
      </c>
      <c r="PFD336" s="50" t="s">
        <v>612</v>
      </c>
      <c r="PFE336" s="50" t="s">
        <v>612</v>
      </c>
      <c r="PFF336" s="50" t="s">
        <v>612</v>
      </c>
      <c r="PFG336" s="50" t="s">
        <v>612</v>
      </c>
      <c r="PFH336" s="50" t="s">
        <v>612</v>
      </c>
      <c r="PFI336" s="50" t="s">
        <v>612</v>
      </c>
      <c r="PFJ336" s="50" t="s">
        <v>612</v>
      </c>
      <c r="PFK336" s="50" t="s">
        <v>612</v>
      </c>
      <c r="PFL336" s="50" t="s">
        <v>612</v>
      </c>
      <c r="PFM336" s="50" t="s">
        <v>612</v>
      </c>
      <c r="PFN336" s="50" t="s">
        <v>612</v>
      </c>
      <c r="PFO336" s="50" t="s">
        <v>612</v>
      </c>
      <c r="PFP336" s="50" t="s">
        <v>612</v>
      </c>
      <c r="PFQ336" s="50" t="s">
        <v>612</v>
      </c>
      <c r="PFR336" s="50" t="s">
        <v>612</v>
      </c>
      <c r="PFS336" s="50" t="s">
        <v>612</v>
      </c>
      <c r="PFT336" s="50" t="s">
        <v>612</v>
      </c>
      <c r="PFU336" s="50" t="s">
        <v>612</v>
      </c>
      <c r="PFV336" s="50" t="s">
        <v>612</v>
      </c>
      <c r="PFW336" s="50" t="s">
        <v>612</v>
      </c>
      <c r="PFX336" s="50" t="s">
        <v>612</v>
      </c>
      <c r="PFY336" s="50" t="s">
        <v>612</v>
      </c>
      <c r="PFZ336" s="50" t="s">
        <v>612</v>
      </c>
      <c r="PGA336" s="50" t="s">
        <v>612</v>
      </c>
      <c r="PGB336" s="50" t="s">
        <v>612</v>
      </c>
      <c r="PGC336" s="50" t="s">
        <v>612</v>
      </c>
      <c r="PGD336" s="50" t="s">
        <v>612</v>
      </c>
      <c r="PGE336" s="50" t="s">
        <v>612</v>
      </c>
      <c r="PGF336" s="50" t="s">
        <v>612</v>
      </c>
      <c r="PGG336" s="50" t="s">
        <v>612</v>
      </c>
      <c r="PGH336" s="50" t="s">
        <v>612</v>
      </c>
      <c r="PGI336" s="50" t="s">
        <v>612</v>
      </c>
      <c r="PGJ336" s="50" t="s">
        <v>612</v>
      </c>
      <c r="PGK336" s="50" t="s">
        <v>612</v>
      </c>
      <c r="PGL336" s="50" t="s">
        <v>612</v>
      </c>
      <c r="PGM336" s="50" t="s">
        <v>612</v>
      </c>
      <c r="PGN336" s="50" t="s">
        <v>612</v>
      </c>
      <c r="PGO336" s="50" t="s">
        <v>612</v>
      </c>
      <c r="PGP336" s="50" t="s">
        <v>612</v>
      </c>
      <c r="PGQ336" s="50" t="s">
        <v>612</v>
      </c>
      <c r="PGR336" s="50" t="s">
        <v>612</v>
      </c>
      <c r="PGS336" s="50" t="s">
        <v>612</v>
      </c>
      <c r="PGT336" s="50" t="s">
        <v>612</v>
      </c>
      <c r="PGU336" s="50" t="s">
        <v>612</v>
      </c>
      <c r="PGV336" s="50" t="s">
        <v>612</v>
      </c>
      <c r="PGW336" s="50" t="s">
        <v>612</v>
      </c>
      <c r="PGX336" s="50" t="s">
        <v>612</v>
      </c>
      <c r="PGY336" s="50" t="s">
        <v>612</v>
      </c>
      <c r="PGZ336" s="50" t="s">
        <v>612</v>
      </c>
      <c r="PHA336" s="50" t="s">
        <v>612</v>
      </c>
      <c r="PHB336" s="50" t="s">
        <v>612</v>
      </c>
      <c r="PHC336" s="50" t="s">
        <v>612</v>
      </c>
      <c r="PHD336" s="50" t="s">
        <v>612</v>
      </c>
      <c r="PHE336" s="50" t="s">
        <v>612</v>
      </c>
      <c r="PHF336" s="50" t="s">
        <v>612</v>
      </c>
      <c r="PHG336" s="50" t="s">
        <v>612</v>
      </c>
      <c r="PHH336" s="50" t="s">
        <v>612</v>
      </c>
      <c r="PHI336" s="50" t="s">
        <v>612</v>
      </c>
      <c r="PHJ336" s="50" t="s">
        <v>612</v>
      </c>
      <c r="PHK336" s="50" t="s">
        <v>612</v>
      </c>
      <c r="PHL336" s="50" t="s">
        <v>612</v>
      </c>
      <c r="PHM336" s="50" t="s">
        <v>612</v>
      </c>
      <c r="PHN336" s="50" t="s">
        <v>612</v>
      </c>
      <c r="PHO336" s="50" t="s">
        <v>612</v>
      </c>
      <c r="PHP336" s="50" t="s">
        <v>612</v>
      </c>
      <c r="PHQ336" s="50" t="s">
        <v>612</v>
      </c>
      <c r="PHR336" s="50" t="s">
        <v>612</v>
      </c>
      <c r="PHS336" s="50" t="s">
        <v>612</v>
      </c>
      <c r="PHT336" s="50" t="s">
        <v>612</v>
      </c>
      <c r="PHU336" s="50" t="s">
        <v>612</v>
      </c>
      <c r="PHV336" s="50" t="s">
        <v>612</v>
      </c>
      <c r="PHW336" s="50" t="s">
        <v>612</v>
      </c>
      <c r="PHX336" s="50" t="s">
        <v>612</v>
      </c>
      <c r="PHY336" s="50" t="s">
        <v>612</v>
      </c>
      <c r="PHZ336" s="50" t="s">
        <v>612</v>
      </c>
      <c r="PIA336" s="50" t="s">
        <v>612</v>
      </c>
      <c r="PIB336" s="50" t="s">
        <v>612</v>
      </c>
      <c r="PIC336" s="50" t="s">
        <v>612</v>
      </c>
      <c r="PID336" s="50" t="s">
        <v>612</v>
      </c>
      <c r="PIE336" s="50" t="s">
        <v>612</v>
      </c>
      <c r="PIF336" s="50" t="s">
        <v>612</v>
      </c>
      <c r="PIG336" s="50" t="s">
        <v>612</v>
      </c>
      <c r="PIH336" s="50" t="s">
        <v>612</v>
      </c>
      <c r="PII336" s="50" t="s">
        <v>612</v>
      </c>
      <c r="PIJ336" s="50" t="s">
        <v>612</v>
      </c>
      <c r="PIK336" s="50" t="s">
        <v>612</v>
      </c>
      <c r="PIL336" s="50" t="s">
        <v>612</v>
      </c>
      <c r="PIM336" s="50" t="s">
        <v>612</v>
      </c>
      <c r="PIN336" s="50" t="s">
        <v>612</v>
      </c>
      <c r="PIO336" s="50" t="s">
        <v>612</v>
      </c>
      <c r="PIP336" s="50" t="s">
        <v>612</v>
      </c>
      <c r="PIQ336" s="50" t="s">
        <v>612</v>
      </c>
      <c r="PIR336" s="50" t="s">
        <v>612</v>
      </c>
      <c r="PIS336" s="50" t="s">
        <v>612</v>
      </c>
      <c r="PIT336" s="50" t="s">
        <v>612</v>
      </c>
      <c r="PIU336" s="50" t="s">
        <v>612</v>
      </c>
      <c r="PIV336" s="50" t="s">
        <v>612</v>
      </c>
      <c r="PIW336" s="50" t="s">
        <v>612</v>
      </c>
      <c r="PIX336" s="50" t="s">
        <v>612</v>
      </c>
      <c r="PIY336" s="50" t="s">
        <v>612</v>
      </c>
      <c r="PIZ336" s="50" t="s">
        <v>612</v>
      </c>
      <c r="PJA336" s="50" t="s">
        <v>612</v>
      </c>
      <c r="PJB336" s="50" t="s">
        <v>612</v>
      </c>
      <c r="PJC336" s="50" t="s">
        <v>612</v>
      </c>
      <c r="PJD336" s="50" t="s">
        <v>612</v>
      </c>
      <c r="PJE336" s="50" t="s">
        <v>612</v>
      </c>
      <c r="PJF336" s="50" t="s">
        <v>612</v>
      </c>
      <c r="PJG336" s="50" t="s">
        <v>612</v>
      </c>
      <c r="PJH336" s="50" t="s">
        <v>612</v>
      </c>
      <c r="PJI336" s="50" t="s">
        <v>612</v>
      </c>
      <c r="PJJ336" s="50" t="s">
        <v>612</v>
      </c>
      <c r="PJK336" s="50" t="s">
        <v>612</v>
      </c>
      <c r="PJL336" s="50" t="s">
        <v>612</v>
      </c>
      <c r="PJM336" s="50" t="s">
        <v>612</v>
      </c>
      <c r="PJN336" s="50" t="s">
        <v>612</v>
      </c>
      <c r="PJO336" s="50" t="s">
        <v>612</v>
      </c>
      <c r="PJP336" s="50" t="s">
        <v>612</v>
      </c>
      <c r="PJQ336" s="50" t="s">
        <v>612</v>
      </c>
      <c r="PJR336" s="50" t="s">
        <v>612</v>
      </c>
      <c r="PJS336" s="50" t="s">
        <v>612</v>
      </c>
      <c r="PJT336" s="50" t="s">
        <v>612</v>
      </c>
      <c r="PJU336" s="50" t="s">
        <v>612</v>
      </c>
      <c r="PJV336" s="50" t="s">
        <v>612</v>
      </c>
      <c r="PJW336" s="50" t="s">
        <v>612</v>
      </c>
      <c r="PJX336" s="50" t="s">
        <v>612</v>
      </c>
      <c r="PJY336" s="50" t="s">
        <v>612</v>
      </c>
      <c r="PJZ336" s="50" t="s">
        <v>612</v>
      </c>
      <c r="PKA336" s="50" t="s">
        <v>612</v>
      </c>
      <c r="PKB336" s="50" t="s">
        <v>612</v>
      </c>
      <c r="PKC336" s="50" t="s">
        <v>612</v>
      </c>
      <c r="PKD336" s="50" t="s">
        <v>612</v>
      </c>
      <c r="PKE336" s="50" t="s">
        <v>612</v>
      </c>
      <c r="PKF336" s="50" t="s">
        <v>612</v>
      </c>
      <c r="PKG336" s="50" t="s">
        <v>612</v>
      </c>
      <c r="PKH336" s="50" t="s">
        <v>612</v>
      </c>
      <c r="PKI336" s="50" t="s">
        <v>612</v>
      </c>
      <c r="PKJ336" s="50" t="s">
        <v>612</v>
      </c>
      <c r="PKK336" s="50" t="s">
        <v>612</v>
      </c>
      <c r="PKL336" s="50" t="s">
        <v>612</v>
      </c>
      <c r="PKM336" s="50" t="s">
        <v>612</v>
      </c>
      <c r="PKN336" s="50" t="s">
        <v>612</v>
      </c>
      <c r="PKO336" s="50" t="s">
        <v>612</v>
      </c>
      <c r="PKP336" s="50" t="s">
        <v>612</v>
      </c>
      <c r="PKQ336" s="50" t="s">
        <v>612</v>
      </c>
      <c r="PKR336" s="50" t="s">
        <v>612</v>
      </c>
      <c r="PKS336" s="50" t="s">
        <v>612</v>
      </c>
      <c r="PKT336" s="50" t="s">
        <v>612</v>
      </c>
      <c r="PKU336" s="50" t="s">
        <v>612</v>
      </c>
      <c r="PKV336" s="50" t="s">
        <v>612</v>
      </c>
      <c r="PKW336" s="50" t="s">
        <v>612</v>
      </c>
      <c r="PKX336" s="50" t="s">
        <v>612</v>
      </c>
      <c r="PKY336" s="50" t="s">
        <v>612</v>
      </c>
      <c r="PKZ336" s="50" t="s">
        <v>612</v>
      </c>
      <c r="PLA336" s="50" t="s">
        <v>612</v>
      </c>
      <c r="PLB336" s="50" t="s">
        <v>612</v>
      </c>
      <c r="PLC336" s="50" t="s">
        <v>612</v>
      </c>
      <c r="PLD336" s="50" t="s">
        <v>612</v>
      </c>
      <c r="PLE336" s="50" t="s">
        <v>612</v>
      </c>
      <c r="PLF336" s="50" t="s">
        <v>612</v>
      </c>
      <c r="PLG336" s="50" t="s">
        <v>612</v>
      </c>
      <c r="PLH336" s="50" t="s">
        <v>612</v>
      </c>
      <c r="PLI336" s="50" t="s">
        <v>612</v>
      </c>
      <c r="PLJ336" s="50" t="s">
        <v>612</v>
      </c>
      <c r="PLK336" s="50" t="s">
        <v>612</v>
      </c>
      <c r="PLL336" s="50" t="s">
        <v>612</v>
      </c>
      <c r="PLM336" s="50" t="s">
        <v>612</v>
      </c>
      <c r="PLN336" s="50" t="s">
        <v>612</v>
      </c>
      <c r="PLO336" s="50" t="s">
        <v>612</v>
      </c>
      <c r="PLP336" s="50" t="s">
        <v>612</v>
      </c>
      <c r="PLQ336" s="50" t="s">
        <v>612</v>
      </c>
      <c r="PLR336" s="50" t="s">
        <v>612</v>
      </c>
      <c r="PLS336" s="50" t="s">
        <v>612</v>
      </c>
      <c r="PLT336" s="50" t="s">
        <v>612</v>
      </c>
      <c r="PLU336" s="50" t="s">
        <v>612</v>
      </c>
      <c r="PLV336" s="50" t="s">
        <v>612</v>
      </c>
      <c r="PLW336" s="50" t="s">
        <v>612</v>
      </c>
      <c r="PLX336" s="50" t="s">
        <v>612</v>
      </c>
      <c r="PLY336" s="50" t="s">
        <v>612</v>
      </c>
      <c r="PLZ336" s="50" t="s">
        <v>612</v>
      </c>
      <c r="PMA336" s="50" t="s">
        <v>612</v>
      </c>
      <c r="PMB336" s="50" t="s">
        <v>612</v>
      </c>
      <c r="PMC336" s="50" t="s">
        <v>612</v>
      </c>
      <c r="PMD336" s="50" t="s">
        <v>612</v>
      </c>
      <c r="PME336" s="50" t="s">
        <v>612</v>
      </c>
      <c r="PMF336" s="50" t="s">
        <v>612</v>
      </c>
      <c r="PMG336" s="50" t="s">
        <v>612</v>
      </c>
      <c r="PMH336" s="50" t="s">
        <v>612</v>
      </c>
      <c r="PMI336" s="50" t="s">
        <v>612</v>
      </c>
      <c r="PMJ336" s="50" t="s">
        <v>612</v>
      </c>
      <c r="PMK336" s="50" t="s">
        <v>612</v>
      </c>
      <c r="PML336" s="50" t="s">
        <v>612</v>
      </c>
      <c r="PMM336" s="50" t="s">
        <v>612</v>
      </c>
      <c r="PMN336" s="50" t="s">
        <v>612</v>
      </c>
      <c r="PMO336" s="50" t="s">
        <v>612</v>
      </c>
      <c r="PMP336" s="50" t="s">
        <v>612</v>
      </c>
      <c r="PMQ336" s="50" t="s">
        <v>612</v>
      </c>
      <c r="PMR336" s="50" t="s">
        <v>612</v>
      </c>
      <c r="PMS336" s="50" t="s">
        <v>612</v>
      </c>
      <c r="PMT336" s="50" t="s">
        <v>612</v>
      </c>
      <c r="PMU336" s="50" t="s">
        <v>612</v>
      </c>
      <c r="PMV336" s="50" t="s">
        <v>612</v>
      </c>
      <c r="PMW336" s="50" t="s">
        <v>612</v>
      </c>
      <c r="PMX336" s="50" t="s">
        <v>612</v>
      </c>
      <c r="PMY336" s="50" t="s">
        <v>612</v>
      </c>
      <c r="PMZ336" s="50" t="s">
        <v>612</v>
      </c>
      <c r="PNA336" s="50" t="s">
        <v>612</v>
      </c>
      <c r="PNB336" s="50" t="s">
        <v>612</v>
      </c>
      <c r="PNC336" s="50" t="s">
        <v>612</v>
      </c>
      <c r="PND336" s="50" t="s">
        <v>612</v>
      </c>
      <c r="PNE336" s="50" t="s">
        <v>612</v>
      </c>
      <c r="PNF336" s="50" t="s">
        <v>612</v>
      </c>
      <c r="PNG336" s="50" t="s">
        <v>612</v>
      </c>
      <c r="PNH336" s="50" t="s">
        <v>612</v>
      </c>
      <c r="PNI336" s="50" t="s">
        <v>612</v>
      </c>
      <c r="PNJ336" s="50" t="s">
        <v>612</v>
      </c>
      <c r="PNK336" s="50" t="s">
        <v>612</v>
      </c>
      <c r="PNL336" s="50" t="s">
        <v>612</v>
      </c>
      <c r="PNM336" s="50" t="s">
        <v>612</v>
      </c>
      <c r="PNN336" s="50" t="s">
        <v>612</v>
      </c>
      <c r="PNO336" s="50" t="s">
        <v>612</v>
      </c>
      <c r="PNP336" s="50" t="s">
        <v>612</v>
      </c>
      <c r="PNQ336" s="50" t="s">
        <v>612</v>
      </c>
      <c r="PNR336" s="50" t="s">
        <v>612</v>
      </c>
      <c r="PNS336" s="50" t="s">
        <v>612</v>
      </c>
      <c r="PNT336" s="50" t="s">
        <v>612</v>
      </c>
      <c r="PNU336" s="50" t="s">
        <v>612</v>
      </c>
      <c r="PNV336" s="50" t="s">
        <v>612</v>
      </c>
      <c r="PNW336" s="50" t="s">
        <v>612</v>
      </c>
      <c r="PNX336" s="50" t="s">
        <v>612</v>
      </c>
      <c r="PNY336" s="50" t="s">
        <v>612</v>
      </c>
      <c r="PNZ336" s="50" t="s">
        <v>612</v>
      </c>
      <c r="POA336" s="50" t="s">
        <v>612</v>
      </c>
      <c r="POB336" s="50" t="s">
        <v>612</v>
      </c>
      <c r="POC336" s="50" t="s">
        <v>612</v>
      </c>
      <c r="POD336" s="50" t="s">
        <v>612</v>
      </c>
      <c r="POE336" s="50" t="s">
        <v>612</v>
      </c>
      <c r="POF336" s="50" t="s">
        <v>612</v>
      </c>
      <c r="POG336" s="50" t="s">
        <v>612</v>
      </c>
      <c r="POH336" s="50" t="s">
        <v>612</v>
      </c>
      <c r="POI336" s="50" t="s">
        <v>612</v>
      </c>
      <c r="POJ336" s="50" t="s">
        <v>612</v>
      </c>
      <c r="POK336" s="50" t="s">
        <v>612</v>
      </c>
      <c r="POL336" s="50" t="s">
        <v>612</v>
      </c>
      <c r="POM336" s="50" t="s">
        <v>612</v>
      </c>
      <c r="PON336" s="50" t="s">
        <v>612</v>
      </c>
      <c r="POO336" s="50" t="s">
        <v>612</v>
      </c>
      <c r="POP336" s="50" t="s">
        <v>612</v>
      </c>
      <c r="POQ336" s="50" t="s">
        <v>612</v>
      </c>
      <c r="POR336" s="50" t="s">
        <v>612</v>
      </c>
      <c r="POS336" s="50" t="s">
        <v>612</v>
      </c>
      <c r="POT336" s="50" t="s">
        <v>612</v>
      </c>
      <c r="POU336" s="50" t="s">
        <v>612</v>
      </c>
      <c r="POV336" s="50" t="s">
        <v>612</v>
      </c>
      <c r="POW336" s="50" t="s">
        <v>612</v>
      </c>
      <c r="POX336" s="50" t="s">
        <v>612</v>
      </c>
      <c r="POY336" s="50" t="s">
        <v>612</v>
      </c>
      <c r="POZ336" s="50" t="s">
        <v>612</v>
      </c>
      <c r="PPA336" s="50" t="s">
        <v>612</v>
      </c>
      <c r="PPB336" s="50" t="s">
        <v>612</v>
      </c>
      <c r="PPC336" s="50" t="s">
        <v>612</v>
      </c>
      <c r="PPD336" s="50" t="s">
        <v>612</v>
      </c>
      <c r="PPE336" s="50" t="s">
        <v>612</v>
      </c>
      <c r="PPF336" s="50" t="s">
        <v>612</v>
      </c>
      <c r="PPG336" s="50" t="s">
        <v>612</v>
      </c>
      <c r="PPH336" s="50" t="s">
        <v>612</v>
      </c>
      <c r="PPI336" s="50" t="s">
        <v>612</v>
      </c>
      <c r="PPJ336" s="50" t="s">
        <v>612</v>
      </c>
      <c r="PPK336" s="50" t="s">
        <v>612</v>
      </c>
      <c r="PPL336" s="50" t="s">
        <v>612</v>
      </c>
      <c r="PPM336" s="50" t="s">
        <v>612</v>
      </c>
      <c r="PPN336" s="50" t="s">
        <v>612</v>
      </c>
      <c r="PPO336" s="50" t="s">
        <v>612</v>
      </c>
      <c r="PPP336" s="50" t="s">
        <v>612</v>
      </c>
      <c r="PPQ336" s="50" t="s">
        <v>612</v>
      </c>
      <c r="PPR336" s="50" t="s">
        <v>612</v>
      </c>
      <c r="PPS336" s="50" t="s">
        <v>612</v>
      </c>
      <c r="PPT336" s="50" t="s">
        <v>612</v>
      </c>
      <c r="PPU336" s="50" t="s">
        <v>612</v>
      </c>
      <c r="PPV336" s="50" t="s">
        <v>612</v>
      </c>
      <c r="PPW336" s="50" t="s">
        <v>612</v>
      </c>
      <c r="PPX336" s="50" t="s">
        <v>612</v>
      </c>
      <c r="PPY336" s="50" t="s">
        <v>612</v>
      </c>
      <c r="PPZ336" s="50" t="s">
        <v>612</v>
      </c>
      <c r="PQA336" s="50" t="s">
        <v>612</v>
      </c>
      <c r="PQB336" s="50" t="s">
        <v>612</v>
      </c>
      <c r="PQC336" s="50" t="s">
        <v>612</v>
      </c>
      <c r="PQD336" s="50" t="s">
        <v>612</v>
      </c>
      <c r="PQE336" s="50" t="s">
        <v>612</v>
      </c>
      <c r="PQF336" s="50" t="s">
        <v>612</v>
      </c>
      <c r="PQG336" s="50" t="s">
        <v>612</v>
      </c>
      <c r="PQH336" s="50" t="s">
        <v>612</v>
      </c>
      <c r="PQI336" s="50" t="s">
        <v>612</v>
      </c>
      <c r="PQJ336" s="50" t="s">
        <v>612</v>
      </c>
      <c r="PQK336" s="50" t="s">
        <v>612</v>
      </c>
      <c r="PQL336" s="50" t="s">
        <v>612</v>
      </c>
      <c r="PQM336" s="50" t="s">
        <v>612</v>
      </c>
      <c r="PQN336" s="50" t="s">
        <v>612</v>
      </c>
      <c r="PQO336" s="50" t="s">
        <v>612</v>
      </c>
      <c r="PQP336" s="50" t="s">
        <v>612</v>
      </c>
      <c r="PQQ336" s="50" t="s">
        <v>612</v>
      </c>
      <c r="PQR336" s="50" t="s">
        <v>612</v>
      </c>
      <c r="PQS336" s="50" t="s">
        <v>612</v>
      </c>
      <c r="PQT336" s="50" t="s">
        <v>612</v>
      </c>
      <c r="PQU336" s="50" t="s">
        <v>612</v>
      </c>
      <c r="PQV336" s="50" t="s">
        <v>612</v>
      </c>
      <c r="PQW336" s="50" t="s">
        <v>612</v>
      </c>
      <c r="PQX336" s="50" t="s">
        <v>612</v>
      </c>
      <c r="PQY336" s="50" t="s">
        <v>612</v>
      </c>
      <c r="PQZ336" s="50" t="s">
        <v>612</v>
      </c>
      <c r="PRA336" s="50" t="s">
        <v>612</v>
      </c>
      <c r="PRB336" s="50" t="s">
        <v>612</v>
      </c>
      <c r="PRC336" s="50" t="s">
        <v>612</v>
      </c>
      <c r="PRD336" s="50" t="s">
        <v>612</v>
      </c>
      <c r="PRE336" s="50" t="s">
        <v>612</v>
      </c>
      <c r="PRF336" s="50" t="s">
        <v>612</v>
      </c>
      <c r="PRG336" s="50" t="s">
        <v>612</v>
      </c>
      <c r="PRH336" s="50" t="s">
        <v>612</v>
      </c>
      <c r="PRI336" s="50" t="s">
        <v>612</v>
      </c>
      <c r="PRJ336" s="50" t="s">
        <v>612</v>
      </c>
      <c r="PRK336" s="50" t="s">
        <v>612</v>
      </c>
      <c r="PRL336" s="50" t="s">
        <v>612</v>
      </c>
      <c r="PRM336" s="50" t="s">
        <v>612</v>
      </c>
      <c r="PRN336" s="50" t="s">
        <v>612</v>
      </c>
      <c r="PRO336" s="50" t="s">
        <v>612</v>
      </c>
      <c r="PRP336" s="50" t="s">
        <v>612</v>
      </c>
      <c r="PRQ336" s="50" t="s">
        <v>612</v>
      </c>
      <c r="PRR336" s="50" t="s">
        <v>612</v>
      </c>
      <c r="PRS336" s="50" t="s">
        <v>612</v>
      </c>
      <c r="PRT336" s="50" t="s">
        <v>612</v>
      </c>
      <c r="PRU336" s="50" t="s">
        <v>612</v>
      </c>
      <c r="PRV336" s="50" t="s">
        <v>612</v>
      </c>
      <c r="PRW336" s="50" t="s">
        <v>612</v>
      </c>
      <c r="PRX336" s="50" t="s">
        <v>612</v>
      </c>
      <c r="PRY336" s="50" t="s">
        <v>612</v>
      </c>
      <c r="PRZ336" s="50" t="s">
        <v>612</v>
      </c>
      <c r="PSA336" s="50" t="s">
        <v>612</v>
      </c>
      <c r="PSB336" s="50" t="s">
        <v>612</v>
      </c>
      <c r="PSC336" s="50" t="s">
        <v>612</v>
      </c>
      <c r="PSD336" s="50" t="s">
        <v>612</v>
      </c>
      <c r="PSE336" s="50" t="s">
        <v>612</v>
      </c>
      <c r="PSF336" s="50" t="s">
        <v>612</v>
      </c>
      <c r="PSG336" s="50" t="s">
        <v>612</v>
      </c>
      <c r="PSH336" s="50" t="s">
        <v>612</v>
      </c>
      <c r="PSI336" s="50" t="s">
        <v>612</v>
      </c>
      <c r="PSJ336" s="50" t="s">
        <v>612</v>
      </c>
      <c r="PSK336" s="50" t="s">
        <v>612</v>
      </c>
      <c r="PSL336" s="50" t="s">
        <v>612</v>
      </c>
      <c r="PSM336" s="50" t="s">
        <v>612</v>
      </c>
      <c r="PSN336" s="50" t="s">
        <v>612</v>
      </c>
      <c r="PSO336" s="50" t="s">
        <v>612</v>
      </c>
      <c r="PSP336" s="50" t="s">
        <v>612</v>
      </c>
      <c r="PSQ336" s="50" t="s">
        <v>612</v>
      </c>
      <c r="PSR336" s="50" t="s">
        <v>612</v>
      </c>
      <c r="PSS336" s="50" t="s">
        <v>612</v>
      </c>
      <c r="PST336" s="50" t="s">
        <v>612</v>
      </c>
      <c r="PSU336" s="50" t="s">
        <v>612</v>
      </c>
      <c r="PSV336" s="50" t="s">
        <v>612</v>
      </c>
      <c r="PSW336" s="50" t="s">
        <v>612</v>
      </c>
      <c r="PSX336" s="50" t="s">
        <v>612</v>
      </c>
      <c r="PSY336" s="50" t="s">
        <v>612</v>
      </c>
      <c r="PSZ336" s="50" t="s">
        <v>612</v>
      </c>
      <c r="PTA336" s="50" t="s">
        <v>612</v>
      </c>
      <c r="PTB336" s="50" t="s">
        <v>612</v>
      </c>
      <c r="PTC336" s="50" t="s">
        <v>612</v>
      </c>
      <c r="PTD336" s="50" t="s">
        <v>612</v>
      </c>
      <c r="PTE336" s="50" t="s">
        <v>612</v>
      </c>
      <c r="PTF336" s="50" t="s">
        <v>612</v>
      </c>
      <c r="PTG336" s="50" t="s">
        <v>612</v>
      </c>
      <c r="PTH336" s="50" t="s">
        <v>612</v>
      </c>
      <c r="PTI336" s="50" t="s">
        <v>612</v>
      </c>
      <c r="PTJ336" s="50" t="s">
        <v>612</v>
      </c>
      <c r="PTK336" s="50" t="s">
        <v>612</v>
      </c>
      <c r="PTL336" s="50" t="s">
        <v>612</v>
      </c>
      <c r="PTM336" s="50" t="s">
        <v>612</v>
      </c>
      <c r="PTN336" s="50" t="s">
        <v>612</v>
      </c>
      <c r="PTO336" s="50" t="s">
        <v>612</v>
      </c>
      <c r="PTP336" s="50" t="s">
        <v>612</v>
      </c>
      <c r="PTQ336" s="50" t="s">
        <v>612</v>
      </c>
      <c r="PTR336" s="50" t="s">
        <v>612</v>
      </c>
      <c r="PTS336" s="50" t="s">
        <v>612</v>
      </c>
      <c r="PTT336" s="50" t="s">
        <v>612</v>
      </c>
      <c r="PTU336" s="50" t="s">
        <v>612</v>
      </c>
      <c r="PTV336" s="50" t="s">
        <v>612</v>
      </c>
      <c r="PTW336" s="50" t="s">
        <v>612</v>
      </c>
      <c r="PTX336" s="50" t="s">
        <v>612</v>
      </c>
      <c r="PTY336" s="50" t="s">
        <v>612</v>
      </c>
      <c r="PTZ336" s="50" t="s">
        <v>612</v>
      </c>
      <c r="PUA336" s="50" t="s">
        <v>612</v>
      </c>
      <c r="PUB336" s="50" t="s">
        <v>612</v>
      </c>
      <c r="PUC336" s="50" t="s">
        <v>612</v>
      </c>
      <c r="PUD336" s="50" t="s">
        <v>612</v>
      </c>
      <c r="PUE336" s="50" t="s">
        <v>612</v>
      </c>
      <c r="PUF336" s="50" t="s">
        <v>612</v>
      </c>
      <c r="PUG336" s="50" t="s">
        <v>612</v>
      </c>
      <c r="PUH336" s="50" t="s">
        <v>612</v>
      </c>
      <c r="PUI336" s="50" t="s">
        <v>612</v>
      </c>
      <c r="PUJ336" s="50" t="s">
        <v>612</v>
      </c>
      <c r="PUK336" s="50" t="s">
        <v>612</v>
      </c>
      <c r="PUL336" s="50" t="s">
        <v>612</v>
      </c>
      <c r="PUM336" s="50" t="s">
        <v>612</v>
      </c>
      <c r="PUN336" s="50" t="s">
        <v>612</v>
      </c>
      <c r="PUO336" s="50" t="s">
        <v>612</v>
      </c>
      <c r="PUP336" s="50" t="s">
        <v>612</v>
      </c>
      <c r="PUQ336" s="50" t="s">
        <v>612</v>
      </c>
      <c r="PUR336" s="50" t="s">
        <v>612</v>
      </c>
      <c r="PUS336" s="50" t="s">
        <v>612</v>
      </c>
      <c r="PUT336" s="50" t="s">
        <v>612</v>
      </c>
      <c r="PUU336" s="50" t="s">
        <v>612</v>
      </c>
      <c r="PUV336" s="50" t="s">
        <v>612</v>
      </c>
      <c r="PUW336" s="50" t="s">
        <v>612</v>
      </c>
      <c r="PUX336" s="50" t="s">
        <v>612</v>
      </c>
      <c r="PUY336" s="50" t="s">
        <v>612</v>
      </c>
      <c r="PUZ336" s="50" t="s">
        <v>612</v>
      </c>
      <c r="PVA336" s="50" t="s">
        <v>612</v>
      </c>
      <c r="PVB336" s="50" t="s">
        <v>612</v>
      </c>
      <c r="PVC336" s="50" t="s">
        <v>612</v>
      </c>
      <c r="PVD336" s="50" t="s">
        <v>612</v>
      </c>
      <c r="PVE336" s="50" t="s">
        <v>612</v>
      </c>
      <c r="PVF336" s="50" t="s">
        <v>612</v>
      </c>
      <c r="PVG336" s="50" t="s">
        <v>612</v>
      </c>
      <c r="PVH336" s="50" t="s">
        <v>612</v>
      </c>
      <c r="PVI336" s="50" t="s">
        <v>612</v>
      </c>
      <c r="PVJ336" s="50" t="s">
        <v>612</v>
      </c>
      <c r="PVK336" s="50" t="s">
        <v>612</v>
      </c>
      <c r="PVL336" s="50" t="s">
        <v>612</v>
      </c>
      <c r="PVM336" s="50" t="s">
        <v>612</v>
      </c>
      <c r="PVN336" s="50" t="s">
        <v>612</v>
      </c>
      <c r="PVO336" s="50" t="s">
        <v>612</v>
      </c>
      <c r="PVP336" s="50" t="s">
        <v>612</v>
      </c>
      <c r="PVQ336" s="50" t="s">
        <v>612</v>
      </c>
      <c r="PVR336" s="50" t="s">
        <v>612</v>
      </c>
      <c r="PVS336" s="50" t="s">
        <v>612</v>
      </c>
      <c r="PVT336" s="50" t="s">
        <v>612</v>
      </c>
      <c r="PVU336" s="50" t="s">
        <v>612</v>
      </c>
      <c r="PVV336" s="50" t="s">
        <v>612</v>
      </c>
      <c r="PVW336" s="50" t="s">
        <v>612</v>
      </c>
      <c r="PVX336" s="50" t="s">
        <v>612</v>
      </c>
      <c r="PVY336" s="50" t="s">
        <v>612</v>
      </c>
      <c r="PVZ336" s="50" t="s">
        <v>612</v>
      </c>
      <c r="PWA336" s="50" t="s">
        <v>612</v>
      </c>
      <c r="PWB336" s="50" t="s">
        <v>612</v>
      </c>
      <c r="PWC336" s="50" t="s">
        <v>612</v>
      </c>
      <c r="PWD336" s="50" t="s">
        <v>612</v>
      </c>
      <c r="PWE336" s="50" t="s">
        <v>612</v>
      </c>
      <c r="PWF336" s="50" t="s">
        <v>612</v>
      </c>
      <c r="PWG336" s="50" t="s">
        <v>612</v>
      </c>
      <c r="PWH336" s="50" t="s">
        <v>612</v>
      </c>
      <c r="PWI336" s="50" t="s">
        <v>612</v>
      </c>
      <c r="PWJ336" s="50" t="s">
        <v>612</v>
      </c>
      <c r="PWK336" s="50" t="s">
        <v>612</v>
      </c>
      <c r="PWL336" s="50" t="s">
        <v>612</v>
      </c>
      <c r="PWM336" s="50" t="s">
        <v>612</v>
      </c>
      <c r="PWN336" s="50" t="s">
        <v>612</v>
      </c>
      <c r="PWO336" s="50" t="s">
        <v>612</v>
      </c>
      <c r="PWP336" s="50" t="s">
        <v>612</v>
      </c>
      <c r="PWQ336" s="50" t="s">
        <v>612</v>
      </c>
      <c r="PWR336" s="50" t="s">
        <v>612</v>
      </c>
      <c r="PWS336" s="50" t="s">
        <v>612</v>
      </c>
      <c r="PWT336" s="50" t="s">
        <v>612</v>
      </c>
      <c r="PWU336" s="50" t="s">
        <v>612</v>
      </c>
      <c r="PWV336" s="50" t="s">
        <v>612</v>
      </c>
      <c r="PWW336" s="50" t="s">
        <v>612</v>
      </c>
      <c r="PWX336" s="50" t="s">
        <v>612</v>
      </c>
      <c r="PWY336" s="50" t="s">
        <v>612</v>
      </c>
      <c r="PWZ336" s="50" t="s">
        <v>612</v>
      </c>
      <c r="PXA336" s="50" t="s">
        <v>612</v>
      </c>
      <c r="PXB336" s="50" t="s">
        <v>612</v>
      </c>
      <c r="PXC336" s="50" t="s">
        <v>612</v>
      </c>
      <c r="PXD336" s="50" t="s">
        <v>612</v>
      </c>
      <c r="PXE336" s="50" t="s">
        <v>612</v>
      </c>
      <c r="PXF336" s="50" t="s">
        <v>612</v>
      </c>
      <c r="PXG336" s="50" t="s">
        <v>612</v>
      </c>
      <c r="PXH336" s="50" t="s">
        <v>612</v>
      </c>
      <c r="PXI336" s="50" t="s">
        <v>612</v>
      </c>
      <c r="PXJ336" s="50" t="s">
        <v>612</v>
      </c>
      <c r="PXK336" s="50" t="s">
        <v>612</v>
      </c>
      <c r="PXL336" s="50" t="s">
        <v>612</v>
      </c>
      <c r="PXM336" s="50" t="s">
        <v>612</v>
      </c>
      <c r="PXN336" s="50" t="s">
        <v>612</v>
      </c>
      <c r="PXO336" s="50" t="s">
        <v>612</v>
      </c>
      <c r="PXP336" s="50" t="s">
        <v>612</v>
      </c>
      <c r="PXQ336" s="50" t="s">
        <v>612</v>
      </c>
      <c r="PXR336" s="50" t="s">
        <v>612</v>
      </c>
      <c r="PXS336" s="50" t="s">
        <v>612</v>
      </c>
      <c r="PXT336" s="50" t="s">
        <v>612</v>
      </c>
      <c r="PXU336" s="50" t="s">
        <v>612</v>
      </c>
      <c r="PXV336" s="50" t="s">
        <v>612</v>
      </c>
      <c r="PXW336" s="50" t="s">
        <v>612</v>
      </c>
      <c r="PXX336" s="50" t="s">
        <v>612</v>
      </c>
      <c r="PXY336" s="50" t="s">
        <v>612</v>
      </c>
      <c r="PXZ336" s="50" t="s">
        <v>612</v>
      </c>
      <c r="PYA336" s="50" t="s">
        <v>612</v>
      </c>
      <c r="PYB336" s="50" t="s">
        <v>612</v>
      </c>
      <c r="PYC336" s="50" t="s">
        <v>612</v>
      </c>
      <c r="PYD336" s="50" t="s">
        <v>612</v>
      </c>
      <c r="PYE336" s="50" t="s">
        <v>612</v>
      </c>
      <c r="PYF336" s="50" t="s">
        <v>612</v>
      </c>
      <c r="PYG336" s="50" t="s">
        <v>612</v>
      </c>
      <c r="PYH336" s="50" t="s">
        <v>612</v>
      </c>
      <c r="PYI336" s="50" t="s">
        <v>612</v>
      </c>
      <c r="PYJ336" s="50" t="s">
        <v>612</v>
      </c>
      <c r="PYK336" s="50" t="s">
        <v>612</v>
      </c>
      <c r="PYL336" s="50" t="s">
        <v>612</v>
      </c>
      <c r="PYM336" s="50" t="s">
        <v>612</v>
      </c>
      <c r="PYN336" s="50" t="s">
        <v>612</v>
      </c>
      <c r="PYO336" s="50" t="s">
        <v>612</v>
      </c>
      <c r="PYP336" s="50" t="s">
        <v>612</v>
      </c>
      <c r="PYQ336" s="50" t="s">
        <v>612</v>
      </c>
      <c r="PYR336" s="50" t="s">
        <v>612</v>
      </c>
      <c r="PYS336" s="50" t="s">
        <v>612</v>
      </c>
      <c r="PYT336" s="50" t="s">
        <v>612</v>
      </c>
      <c r="PYU336" s="50" t="s">
        <v>612</v>
      </c>
      <c r="PYV336" s="50" t="s">
        <v>612</v>
      </c>
      <c r="PYW336" s="50" t="s">
        <v>612</v>
      </c>
      <c r="PYX336" s="50" t="s">
        <v>612</v>
      </c>
      <c r="PYY336" s="50" t="s">
        <v>612</v>
      </c>
      <c r="PYZ336" s="50" t="s">
        <v>612</v>
      </c>
      <c r="PZA336" s="50" t="s">
        <v>612</v>
      </c>
      <c r="PZB336" s="50" t="s">
        <v>612</v>
      </c>
      <c r="PZC336" s="50" t="s">
        <v>612</v>
      </c>
      <c r="PZD336" s="50" t="s">
        <v>612</v>
      </c>
      <c r="PZE336" s="50" t="s">
        <v>612</v>
      </c>
      <c r="PZF336" s="50" t="s">
        <v>612</v>
      </c>
      <c r="PZG336" s="50" t="s">
        <v>612</v>
      </c>
      <c r="PZH336" s="50" t="s">
        <v>612</v>
      </c>
      <c r="PZI336" s="50" t="s">
        <v>612</v>
      </c>
      <c r="PZJ336" s="50" t="s">
        <v>612</v>
      </c>
      <c r="PZK336" s="50" t="s">
        <v>612</v>
      </c>
      <c r="PZL336" s="50" t="s">
        <v>612</v>
      </c>
      <c r="PZM336" s="50" t="s">
        <v>612</v>
      </c>
      <c r="PZN336" s="50" t="s">
        <v>612</v>
      </c>
      <c r="PZO336" s="50" t="s">
        <v>612</v>
      </c>
      <c r="PZP336" s="50" t="s">
        <v>612</v>
      </c>
      <c r="PZQ336" s="50" t="s">
        <v>612</v>
      </c>
      <c r="PZR336" s="50" t="s">
        <v>612</v>
      </c>
      <c r="PZS336" s="50" t="s">
        <v>612</v>
      </c>
      <c r="PZT336" s="50" t="s">
        <v>612</v>
      </c>
      <c r="PZU336" s="50" t="s">
        <v>612</v>
      </c>
      <c r="PZV336" s="50" t="s">
        <v>612</v>
      </c>
      <c r="PZW336" s="50" t="s">
        <v>612</v>
      </c>
      <c r="PZX336" s="50" t="s">
        <v>612</v>
      </c>
      <c r="PZY336" s="50" t="s">
        <v>612</v>
      </c>
      <c r="PZZ336" s="50" t="s">
        <v>612</v>
      </c>
      <c r="QAA336" s="50" t="s">
        <v>612</v>
      </c>
      <c r="QAB336" s="50" t="s">
        <v>612</v>
      </c>
      <c r="QAC336" s="50" t="s">
        <v>612</v>
      </c>
      <c r="QAD336" s="50" t="s">
        <v>612</v>
      </c>
      <c r="QAE336" s="50" t="s">
        <v>612</v>
      </c>
      <c r="QAF336" s="50" t="s">
        <v>612</v>
      </c>
      <c r="QAG336" s="50" t="s">
        <v>612</v>
      </c>
      <c r="QAH336" s="50" t="s">
        <v>612</v>
      </c>
      <c r="QAI336" s="50" t="s">
        <v>612</v>
      </c>
      <c r="QAJ336" s="50" t="s">
        <v>612</v>
      </c>
      <c r="QAK336" s="50" t="s">
        <v>612</v>
      </c>
      <c r="QAL336" s="50" t="s">
        <v>612</v>
      </c>
      <c r="QAM336" s="50" t="s">
        <v>612</v>
      </c>
      <c r="QAN336" s="50" t="s">
        <v>612</v>
      </c>
      <c r="QAO336" s="50" t="s">
        <v>612</v>
      </c>
      <c r="QAP336" s="50" t="s">
        <v>612</v>
      </c>
      <c r="QAQ336" s="50" t="s">
        <v>612</v>
      </c>
      <c r="QAR336" s="50" t="s">
        <v>612</v>
      </c>
      <c r="QAS336" s="50" t="s">
        <v>612</v>
      </c>
      <c r="QAT336" s="50" t="s">
        <v>612</v>
      </c>
      <c r="QAU336" s="50" t="s">
        <v>612</v>
      </c>
      <c r="QAV336" s="50" t="s">
        <v>612</v>
      </c>
      <c r="QAW336" s="50" t="s">
        <v>612</v>
      </c>
      <c r="QAX336" s="50" t="s">
        <v>612</v>
      </c>
      <c r="QAY336" s="50" t="s">
        <v>612</v>
      </c>
      <c r="QAZ336" s="50" t="s">
        <v>612</v>
      </c>
      <c r="QBA336" s="50" t="s">
        <v>612</v>
      </c>
      <c r="QBB336" s="50" t="s">
        <v>612</v>
      </c>
      <c r="QBC336" s="50" t="s">
        <v>612</v>
      </c>
      <c r="QBD336" s="50" t="s">
        <v>612</v>
      </c>
      <c r="QBE336" s="50" t="s">
        <v>612</v>
      </c>
      <c r="QBF336" s="50" t="s">
        <v>612</v>
      </c>
      <c r="QBG336" s="50" t="s">
        <v>612</v>
      </c>
      <c r="QBH336" s="50" t="s">
        <v>612</v>
      </c>
      <c r="QBI336" s="50" t="s">
        <v>612</v>
      </c>
      <c r="QBJ336" s="50" t="s">
        <v>612</v>
      </c>
      <c r="QBK336" s="50" t="s">
        <v>612</v>
      </c>
      <c r="QBL336" s="50" t="s">
        <v>612</v>
      </c>
      <c r="QBM336" s="50" t="s">
        <v>612</v>
      </c>
      <c r="QBN336" s="50" t="s">
        <v>612</v>
      </c>
      <c r="QBO336" s="50" t="s">
        <v>612</v>
      </c>
      <c r="QBP336" s="50" t="s">
        <v>612</v>
      </c>
      <c r="QBQ336" s="50" t="s">
        <v>612</v>
      </c>
      <c r="QBR336" s="50" t="s">
        <v>612</v>
      </c>
      <c r="QBS336" s="50" t="s">
        <v>612</v>
      </c>
      <c r="QBT336" s="50" t="s">
        <v>612</v>
      </c>
      <c r="QBU336" s="50" t="s">
        <v>612</v>
      </c>
      <c r="QBV336" s="50" t="s">
        <v>612</v>
      </c>
      <c r="QBW336" s="50" t="s">
        <v>612</v>
      </c>
      <c r="QBX336" s="50" t="s">
        <v>612</v>
      </c>
      <c r="QBY336" s="50" t="s">
        <v>612</v>
      </c>
      <c r="QBZ336" s="50" t="s">
        <v>612</v>
      </c>
      <c r="QCA336" s="50" t="s">
        <v>612</v>
      </c>
      <c r="QCB336" s="50" t="s">
        <v>612</v>
      </c>
      <c r="QCC336" s="50" t="s">
        <v>612</v>
      </c>
      <c r="QCD336" s="50" t="s">
        <v>612</v>
      </c>
      <c r="QCE336" s="50" t="s">
        <v>612</v>
      </c>
      <c r="QCF336" s="50" t="s">
        <v>612</v>
      </c>
      <c r="QCG336" s="50" t="s">
        <v>612</v>
      </c>
      <c r="QCH336" s="50" t="s">
        <v>612</v>
      </c>
      <c r="QCI336" s="50" t="s">
        <v>612</v>
      </c>
      <c r="QCJ336" s="50" t="s">
        <v>612</v>
      </c>
      <c r="QCK336" s="50" t="s">
        <v>612</v>
      </c>
      <c r="QCL336" s="50" t="s">
        <v>612</v>
      </c>
      <c r="QCM336" s="50" t="s">
        <v>612</v>
      </c>
      <c r="QCN336" s="50" t="s">
        <v>612</v>
      </c>
      <c r="QCO336" s="50" t="s">
        <v>612</v>
      </c>
      <c r="QCP336" s="50" t="s">
        <v>612</v>
      </c>
      <c r="QCQ336" s="50" t="s">
        <v>612</v>
      </c>
      <c r="QCR336" s="50" t="s">
        <v>612</v>
      </c>
      <c r="QCS336" s="50" t="s">
        <v>612</v>
      </c>
      <c r="QCT336" s="50" t="s">
        <v>612</v>
      </c>
      <c r="QCU336" s="50" t="s">
        <v>612</v>
      </c>
      <c r="QCV336" s="50" t="s">
        <v>612</v>
      </c>
      <c r="QCW336" s="50" t="s">
        <v>612</v>
      </c>
      <c r="QCX336" s="50" t="s">
        <v>612</v>
      </c>
      <c r="QCY336" s="50" t="s">
        <v>612</v>
      </c>
      <c r="QCZ336" s="50" t="s">
        <v>612</v>
      </c>
      <c r="QDA336" s="50" t="s">
        <v>612</v>
      </c>
      <c r="QDB336" s="50" t="s">
        <v>612</v>
      </c>
      <c r="QDC336" s="50" t="s">
        <v>612</v>
      </c>
      <c r="QDD336" s="50" t="s">
        <v>612</v>
      </c>
      <c r="QDE336" s="50" t="s">
        <v>612</v>
      </c>
      <c r="QDF336" s="50" t="s">
        <v>612</v>
      </c>
      <c r="QDG336" s="50" t="s">
        <v>612</v>
      </c>
      <c r="QDH336" s="50" t="s">
        <v>612</v>
      </c>
      <c r="QDI336" s="50" t="s">
        <v>612</v>
      </c>
      <c r="QDJ336" s="50" t="s">
        <v>612</v>
      </c>
      <c r="QDK336" s="50" t="s">
        <v>612</v>
      </c>
      <c r="QDL336" s="50" t="s">
        <v>612</v>
      </c>
      <c r="QDM336" s="50" t="s">
        <v>612</v>
      </c>
      <c r="QDN336" s="50" t="s">
        <v>612</v>
      </c>
      <c r="QDO336" s="50" t="s">
        <v>612</v>
      </c>
      <c r="QDP336" s="50" t="s">
        <v>612</v>
      </c>
      <c r="QDQ336" s="50" t="s">
        <v>612</v>
      </c>
      <c r="QDR336" s="50" t="s">
        <v>612</v>
      </c>
      <c r="QDS336" s="50" t="s">
        <v>612</v>
      </c>
      <c r="QDT336" s="50" t="s">
        <v>612</v>
      </c>
      <c r="QDU336" s="50" t="s">
        <v>612</v>
      </c>
      <c r="QDV336" s="50" t="s">
        <v>612</v>
      </c>
      <c r="QDW336" s="50" t="s">
        <v>612</v>
      </c>
      <c r="QDX336" s="50" t="s">
        <v>612</v>
      </c>
      <c r="QDY336" s="50" t="s">
        <v>612</v>
      </c>
      <c r="QDZ336" s="50" t="s">
        <v>612</v>
      </c>
      <c r="QEA336" s="50" t="s">
        <v>612</v>
      </c>
      <c r="QEB336" s="50" t="s">
        <v>612</v>
      </c>
      <c r="QEC336" s="50" t="s">
        <v>612</v>
      </c>
      <c r="QED336" s="50" t="s">
        <v>612</v>
      </c>
      <c r="QEE336" s="50" t="s">
        <v>612</v>
      </c>
      <c r="QEF336" s="50" t="s">
        <v>612</v>
      </c>
      <c r="QEG336" s="50" t="s">
        <v>612</v>
      </c>
      <c r="QEH336" s="50" t="s">
        <v>612</v>
      </c>
      <c r="QEI336" s="50" t="s">
        <v>612</v>
      </c>
      <c r="QEJ336" s="50" t="s">
        <v>612</v>
      </c>
      <c r="QEK336" s="50" t="s">
        <v>612</v>
      </c>
      <c r="QEL336" s="50" t="s">
        <v>612</v>
      </c>
      <c r="QEM336" s="50" t="s">
        <v>612</v>
      </c>
      <c r="QEN336" s="50" t="s">
        <v>612</v>
      </c>
      <c r="QEO336" s="50" t="s">
        <v>612</v>
      </c>
      <c r="QEP336" s="50" t="s">
        <v>612</v>
      </c>
      <c r="QEQ336" s="50" t="s">
        <v>612</v>
      </c>
      <c r="QER336" s="50" t="s">
        <v>612</v>
      </c>
      <c r="QES336" s="50" t="s">
        <v>612</v>
      </c>
      <c r="QET336" s="50" t="s">
        <v>612</v>
      </c>
      <c r="QEU336" s="50" t="s">
        <v>612</v>
      </c>
      <c r="QEV336" s="50" t="s">
        <v>612</v>
      </c>
      <c r="QEW336" s="50" t="s">
        <v>612</v>
      </c>
      <c r="QEX336" s="50" t="s">
        <v>612</v>
      </c>
      <c r="QEY336" s="50" t="s">
        <v>612</v>
      </c>
      <c r="QEZ336" s="50" t="s">
        <v>612</v>
      </c>
      <c r="QFA336" s="50" t="s">
        <v>612</v>
      </c>
      <c r="QFB336" s="50" t="s">
        <v>612</v>
      </c>
      <c r="QFC336" s="50" t="s">
        <v>612</v>
      </c>
      <c r="QFD336" s="50" t="s">
        <v>612</v>
      </c>
      <c r="QFE336" s="50" t="s">
        <v>612</v>
      </c>
      <c r="QFF336" s="50" t="s">
        <v>612</v>
      </c>
      <c r="QFG336" s="50" t="s">
        <v>612</v>
      </c>
      <c r="QFH336" s="50" t="s">
        <v>612</v>
      </c>
      <c r="QFI336" s="50" t="s">
        <v>612</v>
      </c>
      <c r="QFJ336" s="50" t="s">
        <v>612</v>
      </c>
      <c r="QFK336" s="50" t="s">
        <v>612</v>
      </c>
      <c r="QFL336" s="50" t="s">
        <v>612</v>
      </c>
      <c r="QFM336" s="50" t="s">
        <v>612</v>
      </c>
      <c r="QFN336" s="50" t="s">
        <v>612</v>
      </c>
      <c r="QFO336" s="50" t="s">
        <v>612</v>
      </c>
      <c r="QFP336" s="50" t="s">
        <v>612</v>
      </c>
      <c r="QFQ336" s="50" t="s">
        <v>612</v>
      </c>
      <c r="QFR336" s="50" t="s">
        <v>612</v>
      </c>
      <c r="QFS336" s="50" t="s">
        <v>612</v>
      </c>
      <c r="QFT336" s="50" t="s">
        <v>612</v>
      </c>
      <c r="QFU336" s="50" t="s">
        <v>612</v>
      </c>
      <c r="QFV336" s="50" t="s">
        <v>612</v>
      </c>
      <c r="QFW336" s="50" t="s">
        <v>612</v>
      </c>
      <c r="QFX336" s="50" t="s">
        <v>612</v>
      </c>
      <c r="QFY336" s="50" t="s">
        <v>612</v>
      </c>
      <c r="QFZ336" s="50" t="s">
        <v>612</v>
      </c>
      <c r="QGA336" s="50" t="s">
        <v>612</v>
      </c>
      <c r="QGB336" s="50" t="s">
        <v>612</v>
      </c>
      <c r="QGC336" s="50" t="s">
        <v>612</v>
      </c>
      <c r="QGD336" s="50" t="s">
        <v>612</v>
      </c>
      <c r="QGE336" s="50" t="s">
        <v>612</v>
      </c>
      <c r="QGF336" s="50" t="s">
        <v>612</v>
      </c>
      <c r="QGG336" s="50" t="s">
        <v>612</v>
      </c>
      <c r="QGH336" s="50" t="s">
        <v>612</v>
      </c>
      <c r="QGI336" s="50" t="s">
        <v>612</v>
      </c>
      <c r="QGJ336" s="50" t="s">
        <v>612</v>
      </c>
      <c r="QGK336" s="50" t="s">
        <v>612</v>
      </c>
      <c r="QGL336" s="50" t="s">
        <v>612</v>
      </c>
      <c r="QGM336" s="50" t="s">
        <v>612</v>
      </c>
      <c r="QGN336" s="50" t="s">
        <v>612</v>
      </c>
      <c r="QGO336" s="50" t="s">
        <v>612</v>
      </c>
      <c r="QGP336" s="50" t="s">
        <v>612</v>
      </c>
      <c r="QGQ336" s="50" t="s">
        <v>612</v>
      </c>
      <c r="QGR336" s="50" t="s">
        <v>612</v>
      </c>
      <c r="QGS336" s="50" t="s">
        <v>612</v>
      </c>
      <c r="QGT336" s="50" t="s">
        <v>612</v>
      </c>
      <c r="QGU336" s="50" t="s">
        <v>612</v>
      </c>
      <c r="QGV336" s="50" t="s">
        <v>612</v>
      </c>
      <c r="QGW336" s="50" t="s">
        <v>612</v>
      </c>
      <c r="QGX336" s="50" t="s">
        <v>612</v>
      </c>
      <c r="QGY336" s="50" t="s">
        <v>612</v>
      </c>
      <c r="QGZ336" s="50" t="s">
        <v>612</v>
      </c>
      <c r="QHA336" s="50" t="s">
        <v>612</v>
      </c>
      <c r="QHB336" s="50" t="s">
        <v>612</v>
      </c>
      <c r="QHC336" s="50" t="s">
        <v>612</v>
      </c>
      <c r="QHD336" s="50" t="s">
        <v>612</v>
      </c>
      <c r="QHE336" s="50" t="s">
        <v>612</v>
      </c>
      <c r="QHF336" s="50" t="s">
        <v>612</v>
      </c>
      <c r="QHG336" s="50" t="s">
        <v>612</v>
      </c>
      <c r="QHH336" s="50" t="s">
        <v>612</v>
      </c>
      <c r="QHI336" s="50" t="s">
        <v>612</v>
      </c>
      <c r="QHJ336" s="50" t="s">
        <v>612</v>
      </c>
      <c r="QHK336" s="50" t="s">
        <v>612</v>
      </c>
      <c r="QHL336" s="50" t="s">
        <v>612</v>
      </c>
      <c r="QHM336" s="50" t="s">
        <v>612</v>
      </c>
      <c r="QHN336" s="50" t="s">
        <v>612</v>
      </c>
      <c r="QHO336" s="50" t="s">
        <v>612</v>
      </c>
      <c r="QHP336" s="50" t="s">
        <v>612</v>
      </c>
      <c r="QHQ336" s="50" t="s">
        <v>612</v>
      </c>
      <c r="QHR336" s="50" t="s">
        <v>612</v>
      </c>
      <c r="QHS336" s="50" t="s">
        <v>612</v>
      </c>
      <c r="QHT336" s="50" t="s">
        <v>612</v>
      </c>
      <c r="QHU336" s="50" t="s">
        <v>612</v>
      </c>
      <c r="QHV336" s="50" t="s">
        <v>612</v>
      </c>
      <c r="QHW336" s="50" t="s">
        <v>612</v>
      </c>
      <c r="QHX336" s="50" t="s">
        <v>612</v>
      </c>
      <c r="QHY336" s="50" t="s">
        <v>612</v>
      </c>
      <c r="QHZ336" s="50" t="s">
        <v>612</v>
      </c>
      <c r="QIA336" s="50" t="s">
        <v>612</v>
      </c>
      <c r="QIB336" s="50" t="s">
        <v>612</v>
      </c>
      <c r="QIC336" s="50" t="s">
        <v>612</v>
      </c>
      <c r="QID336" s="50" t="s">
        <v>612</v>
      </c>
      <c r="QIE336" s="50" t="s">
        <v>612</v>
      </c>
      <c r="QIF336" s="50" t="s">
        <v>612</v>
      </c>
      <c r="QIG336" s="50" t="s">
        <v>612</v>
      </c>
      <c r="QIH336" s="50" t="s">
        <v>612</v>
      </c>
      <c r="QII336" s="50" t="s">
        <v>612</v>
      </c>
      <c r="QIJ336" s="50" t="s">
        <v>612</v>
      </c>
      <c r="QIK336" s="50" t="s">
        <v>612</v>
      </c>
      <c r="QIL336" s="50" t="s">
        <v>612</v>
      </c>
      <c r="QIM336" s="50" t="s">
        <v>612</v>
      </c>
      <c r="QIN336" s="50" t="s">
        <v>612</v>
      </c>
      <c r="QIO336" s="50" t="s">
        <v>612</v>
      </c>
      <c r="QIP336" s="50" t="s">
        <v>612</v>
      </c>
      <c r="QIQ336" s="50" t="s">
        <v>612</v>
      </c>
      <c r="QIR336" s="50" t="s">
        <v>612</v>
      </c>
      <c r="QIS336" s="50" t="s">
        <v>612</v>
      </c>
      <c r="QIT336" s="50" t="s">
        <v>612</v>
      </c>
      <c r="QIU336" s="50" t="s">
        <v>612</v>
      </c>
      <c r="QIV336" s="50" t="s">
        <v>612</v>
      </c>
      <c r="QIW336" s="50" t="s">
        <v>612</v>
      </c>
      <c r="QIX336" s="50" t="s">
        <v>612</v>
      </c>
      <c r="QIY336" s="50" t="s">
        <v>612</v>
      </c>
      <c r="QIZ336" s="50" t="s">
        <v>612</v>
      </c>
      <c r="QJA336" s="50" t="s">
        <v>612</v>
      </c>
      <c r="QJB336" s="50" t="s">
        <v>612</v>
      </c>
      <c r="QJC336" s="50" t="s">
        <v>612</v>
      </c>
      <c r="QJD336" s="50" t="s">
        <v>612</v>
      </c>
      <c r="QJE336" s="50" t="s">
        <v>612</v>
      </c>
      <c r="QJF336" s="50" t="s">
        <v>612</v>
      </c>
      <c r="QJG336" s="50" t="s">
        <v>612</v>
      </c>
      <c r="QJH336" s="50" t="s">
        <v>612</v>
      </c>
      <c r="QJI336" s="50" t="s">
        <v>612</v>
      </c>
      <c r="QJJ336" s="50" t="s">
        <v>612</v>
      </c>
      <c r="QJK336" s="50" t="s">
        <v>612</v>
      </c>
      <c r="QJL336" s="50" t="s">
        <v>612</v>
      </c>
      <c r="QJM336" s="50" t="s">
        <v>612</v>
      </c>
      <c r="QJN336" s="50" t="s">
        <v>612</v>
      </c>
      <c r="QJO336" s="50" t="s">
        <v>612</v>
      </c>
      <c r="QJP336" s="50" t="s">
        <v>612</v>
      </c>
      <c r="QJQ336" s="50" t="s">
        <v>612</v>
      </c>
      <c r="QJR336" s="50" t="s">
        <v>612</v>
      </c>
      <c r="QJS336" s="50" t="s">
        <v>612</v>
      </c>
      <c r="QJT336" s="50" t="s">
        <v>612</v>
      </c>
      <c r="QJU336" s="50" t="s">
        <v>612</v>
      </c>
      <c r="QJV336" s="50" t="s">
        <v>612</v>
      </c>
      <c r="QJW336" s="50" t="s">
        <v>612</v>
      </c>
      <c r="QJX336" s="50" t="s">
        <v>612</v>
      </c>
      <c r="QJY336" s="50" t="s">
        <v>612</v>
      </c>
      <c r="QJZ336" s="50" t="s">
        <v>612</v>
      </c>
      <c r="QKA336" s="50" t="s">
        <v>612</v>
      </c>
      <c r="QKB336" s="50" t="s">
        <v>612</v>
      </c>
      <c r="QKC336" s="50" t="s">
        <v>612</v>
      </c>
      <c r="QKD336" s="50" t="s">
        <v>612</v>
      </c>
      <c r="QKE336" s="50" t="s">
        <v>612</v>
      </c>
      <c r="QKF336" s="50" t="s">
        <v>612</v>
      </c>
      <c r="QKG336" s="50" t="s">
        <v>612</v>
      </c>
      <c r="QKH336" s="50" t="s">
        <v>612</v>
      </c>
      <c r="QKI336" s="50" t="s">
        <v>612</v>
      </c>
      <c r="QKJ336" s="50" t="s">
        <v>612</v>
      </c>
      <c r="QKK336" s="50" t="s">
        <v>612</v>
      </c>
      <c r="QKL336" s="50" t="s">
        <v>612</v>
      </c>
      <c r="QKM336" s="50" t="s">
        <v>612</v>
      </c>
      <c r="QKN336" s="50" t="s">
        <v>612</v>
      </c>
      <c r="QKO336" s="50" t="s">
        <v>612</v>
      </c>
      <c r="QKP336" s="50" t="s">
        <v>612</v>
      </c>
      <c r="QKQ336" s="50" t="s">
        <v>612</v>
      </c>
      <c r="QKR336" s="50" t="s">
        <v>612</v>
      </c>
      <c r="QKS336" s="50" t="s">
        <v>612</v>
      </c>
      <c r="QKT336" s="50" t="s">
        <v>612</v>
      </c>
      <c r="QKU336" s="50" t="s">
        <v>612</v>
      </c>
      <c r="QKV336" s="50" t="s">
        <v>612</v>
      </c>
      <c r="QKW336" s="50" t="s">
        <v>612</v>
      </c>
      <c r="QKX336" s="50" t="s">
        <v>612</v>
      </c>
      <c r="QKY336" s="50" t="s">
        <v>612</v>
      </c>
      <c r="QKZ336" s="50" t="s">
        <v>612</v>
      </c>
      <c r="QLA336" s="50" t="s">
        <v>612</v>
      </c>
      <c r="QLB336" s="50" t="s">
        <v>612</v>
      </c>
      <c r="QLC336" s="50" t="s">
        <v>612</v>
      </c>
      <c r="QLD336" s="50" t="s">
        <v>612</v>
      </c>
      <c r="QLE336" s="50" t="s">
        <v>612</v>
      </c>
      <c r="QLF336" s="50" t="s">
        <v>612</v>
      </c>
      <c r="QLG336" s="50" t="s">
        <v>612</v>
      </c>
      <c r="QLH336" s="50" t="s">
        <v>612</v>
      </c>
      <c r="QLI336" s="50" t="s">
        <v>612</v>
      </c>
      <c r="QLJ336" s="50" t="s">
        <v>612</v>
      </c>
      <c r="QLK336" s="50" t="s">
        <v>612</v>
      </c>
      <c r="QLL336" s="50" t="s">
        <v>612</v>
      </c>
      <c r="QLM336" s="50" t="s">
        <v>612</v>
      </c>
      <c r="QLN336" s="50" t="s">
        <v>612</v>
      </c>
      <c r="QLO336" s="50" t="s">
        <v>612</v>
      </c>
      <c r="QLP336" s="50" t="s">
        <v>612</v>
      </c>
      <c r="QLQ336" s="50" t="s">
        <v>612</v>
      </c>
      <c r="QLR336" s="50" t="s">
        <v>612</v>
      </c>
      <c r="QLS336" s="50" t="s">
        <v>612</v>
      </c>
      <c r="QLT336" s="50" t="s">
        <v>612</v>
      </c>
      <c r="QLU336" s="50" t="s">
        <v>612</v>
      </c>
      <c r="QLV336" s="50" t="s">
        <v>612</v>
      </c>
      <c r="QLW336" s="50" t="s">
        <v>612</v>
      </c>
      <c r="QLX336" s="50" t="s">
        <v>612</v>
      </c>
      <c r="QLY336" s="50" t="s">
        <v>612</v>
      </c>
      <c r="QLZ336" s="50" t="s">
        <v>612</v>
      </c>
      <c r="QMA336" s="50" t="s">
        <v>612</v>
      </c>
      <c r="QMB336" s="50" t="s">
        <v>612</v>
      </c>
      <c r="QMC336" s="50" t="s">
        <v>612</v>
      </c>
      <c r="QMD336" s="50" t="s">
        <v>612</v>
      </c>
      <c r="QME336" s="50" t="s">
        <v>612</v>
      </c>
      <c r="QMF336" s="50" t="s">
        <v>612</v>
      </c>
      <c r="QMG336" s="50" t="s">
        <v>612</v>
      </c>
      <c r="QMH336" s="50" t="s">
        <v>612</v>
      </c>
      <c r="QMI336" s="50" t="s">
        <v>612</v>
      </c>
      <c r="QMJ336" s="50" t="s">
        <v>612</v>
      </c>
      <c r="QMK336" s="50" t="s">
        <v>612</v>
      </c>
      <c r="QML336" s="50" t="s">
        <v>612</v>
      </c>
      <c r="QMM336" s="50" t="s">
        <v>612</v>
      </c>
      <c r="QMN336" s="50" t="s">
        <v>612</v>
      </c>
      <c r="QMO336" s="50" t="s">
        <v>612</v>
      </c>
      <c r="QMP336" s="50" t="s">
        <v>612</v>
      </c>
      <c r="QMQ336" s="50" t="s">
        <v>612</v>
      </c>
      <c r="QMR336" s="50" t="s">
        <v>612</v>
      </c>
      <c r="QMS336" s="50" t="s">
        <v>612</v>
      </c>
      <c r="QMT336" s="50" t="s">
        <v>612</v>
      </c>
      <c r="QMU336" s="50" t="s">
        <v>612</v>
      </c>
      <c r="QMV336" s="50" t="s">
        <v>612</v>
      </c>
      <c r="QMW336" s="50" t="s">
        <v>612</v>
      </c>
      <c r="QMX336" s="50" t="s">
        <v>612</v>
      </c>
      <c r="QMY336" s="50" t="s">
        <v>612</v>
      </c>
      <c r="QMZ336" s="50" t="s">
        <v>612</v>
      </c>
      <c r="QNA336" s="50" t="s">
        <v>612</v>
      </c>
      <c r="QNB336" s="50" t="s">
        <v>612</v>
      </c>
      <c r="QNC336" s="50" t="s">
        <v>612</v>
      </c>
      <c r="QND336" s="50" t="s">
        <v>612</v>
      </c>
      <c r="QNE336" s="50" t="s">
        <v>612</v>
      </c>
      <c r="QNF336" s="50" t="s">
        <v>612</v>
      </c>
      <c r="QNG336" s="50" t="s">
        <v>612</v>
      </c>
      <c r="QNH336" s="50" t="s">
        <v>612</v>
      </c>
      <c r="QNI336" s="50" t="s">
        <v>612</v>
      </c>
      <c r="QNJ336" s="50" t="s">
        <v>612</v>
      </c>
      <c r="QNK336" s="50" t="s">
        <v>612</v>
      </c>
      <c r="QNL336" s="50" t="s">
        <v>612</v>
      </c>
      <c r="QNM336" s="50" t="s">
        <v>612</v>
      </c>
      <c r="QNN336" s="50" t="s">
        <v>612</v>
      </c>
      <c r="QNO336" s="50" t="s">
        <v>612</v>
      </c>
      <c r="QNP336" s="50" t="s">
        <v>612</v>
      </c>
      <c r="QNQ336" s="50" t="s">
        <v>612</v>
      </c>
      <c r="QNR336" s="50" t="s">
        <v>612</v>
      </c>
      <c r="QNS336" s="50" t="s">
        <v>612</v>
      </c>
      <c r="QNT336" s="50" t="s">
        <v>612</v>
      </c>
      <c r="QNU336" s="50" t="s">
        <v>612</v>
      </c>
      <c r="QNV336" s="50" t="s">
        <v>612</v>
      </c>
      <c r="QNW336" s="50" t="s">
        <v>612</v>
      </c>
      <c r="QNX336" s="50" t="s">
        <v>612</v>
      </c>
      <c r="QNY336" s="50" t="s">
        <v>612</v>
      </c>
      <c r="QNZ336" s="50" t="s">
        <v>612</v>
      </c>
      <c r="QOA336" s="50" t="s">
        <v>612</v>
      </c>
      <c r="QOB336" s="50" t="s">
        <v>612</v>
      </c>
      <c r="QOC336" s="50" t="s">
        <v>612</v>
      </c>
      <c r="QOD336" s="50" t="s">
        <v>612</v>
      </c>
      <c r="QOE336" s="50" t="s">
        <v>612</v>
      </c>
      <c r="QOF336" s="50" t="s">
        <v>612</v>
      </c>
      <c r="QOG336" s="50" t="s">
        <v>612</v>
      </c>
      <c r="QOH336" s="50" t="s">
        <v>612</v>
      </c>
      <c r="QOI336" s="50" t="s">
        <v>612</v>
      </c>
      <c r="QOJ336" s="50" t="s">
        <v>612</v>
      </c>
      <c r="QOK336" s="50" t="s">
        <v>612</v>
      </c>
      <c r="QOL336" s="50" t="s">
        <v>612</v>
      </c>
      <c r="QOM336" s="50" t="s">
        <v>612</v>
      </c>
      <c r="QON336" s="50" t="s">
        <v>612</v>
      </c>
      <c r="QOO336" s="50" t="s">
        <v>612</v>
      </c>
      <c r="QOP336" s="50" t="s">
        <v>612</v>
      </c>
      <c r="QOQ336" s="50" t="s">
        <v>612</v>
      </c>
      <c r="QOR336" s="50" t="s">
        <v>612</v>
      </c>
      <c r="QOS336" s="50" t="s">
        <v>612</v>
      </c>
      <c r="QOT336" s="50" t="s">
        <v>612</v>
      </c>
      <c r="QOU336" s="50" t="s">
        <v>612</v>
      </c>
      <c r="QOV336" s="50" t="s">
        <v>612</v>
      </c>
      <c r="QOW336" s="50" t="s">
        <v>612</v>
      </c>
      <c r="QOX336" s="50" t="s">
        <v>612</v>
      </c>
      <c r="QOY336" s="50" t="s">
        <v>612</v>
      </c>
      <c r="QOZ336" s="50" t="s">
        <v>612</v>
      </c>
      <c r="QPA336" s="50" t="s">
        <v>612</v>
      </c>
      <c r="QPB336" s="50" t="s">
        <v>612</v>
      </c>
      <c r="QPC336" s="50" t="s">
        <v>612</v>
      </c>
      <c r="QPD336" s="50" t="s">
        <v>612</v>
      </c>
      <c r="QPE336" s="50" t="s">
        <v>612</v>
      </c>
      <c r="QPF336" s="50" t="s">
        <v>612</v>
      </c>
      <c r="QPG336" s="50" t="s">
        <v>612</v>
      </c>
      <c r="QPH336" s="50" t="s">
        <v>612</v>
      </c>
      <c r="QPI336" s="50" t="s">
        <v>612</v>
      </c>
      <c r="QPJ336" s="50" t="s">
        <v>612</v>
      </c>
      <c r="QPK336" s="50" t="s">
        <v>612</v>
      </c>
      <c r="QPL336" s="50" t="s">
        <v>612</v>
      </c>
      <c r="QPM336" s="50" t="s">
        <v>612</v>
      </c>
      <c r="QPN336" s="50" t="s">
        <v>612</v>
      </c>
      <c r="QPO336" s="50" t="s">
        <v>612</v>
      </c>
      <c r="QPP336" s="50" t="s">
        <v>612</v>
      </c>
      <c r="QPQ336" s="50" t="s">
        <v>612</v>
      </c>
      <c r="QPR336" s="50" t="s">
        <v>612</v>
      </c>
      <c r="QPS336" s="50" t="s">
        <v>612</v>
      </c>
      <c r="QPT336" s="50" t="s">
        <v>612</v>
      </c>
      <c r="QPU336" s="50" t="s">
        <v>612</v>
      </c>
      <c r="QPV336" s="50" t="s">
        <v>612</v>
      </c>
      <c r="QPW336" s="50" t="s">
        <v>612</v>
      </c>
      <c r="QPX336" s="50" t="s">
        <v>612</v>
      </c>
      <c r="QPY336" s="50" t="s">
        <v>612</v>
      </c>
      <c r="QPZ336" s="50" t="s">
        <v>612</v>
      </c>
      <c r="QQA336" s="50" t="s">
        <v>612</v>
      </c>
      <c r="QQB336" s="50" t="s">
        <v>612</v>
      </c>
      <c r="QQC336" s="50" t="s">
        <v>612</v>
      </c>
      <c r="QQD336" s="50" t="s">
        <v>612</v>
      </c>
      <c r="QQE336" s="50" t="s">
        <v>612</v>
      </c>
      <c r="QQF336" s="50" t="s">
        <v>612</v>
      </c>
      <c r="QQG336" s="50" t="s">
        <v>612</v>
      </c>
      <c r="QQH336" s="50" t="s">
        <v>612</v>
      </c>
      <c r="QQI336" s="50" t="s">
        <v>612</v>
      </c>
      <c r="QQJ336" s="50" t="s">
        <v>612</v>
      </c>
      <c r="QQK336" s="50" t="s">
        <v>612</v>
      </c>
      <c r="QQL336" s="50" t="s">
        <v>612</v>
      </c>
      <c r="QQM336" s="50" t="s">
        <v>612</v>
      </c>
      <c r="QQN336" s="50" t="s">
        <v>612</v>
      </c>
      <c r="QQO336" s="50" t="s">
        <v>612</v>
      </c>
      <c r="QQP336" s="50" t="s">
        <v>612</v>
      </c>
      <c r="QQQ336" s="50" t="s">
        <v>612</v>
      </c>
      <c r="QQR336" s="50" t="s">
        <v>612</v>
      </c>
      <c r="QQS336" s="50" t="s">
        <v>612</v>
      </c>
      <c r="QQT336" s="50" t="s">
        <v>612</v>
      </c>
      <c r="QQU336" s="50" t="s">
        <v>612</v>
      </c>
      <c r="QQV336" s="50" t="s">
        <v>612</v>
      </c>
      <c r="QQW336" s="50" t="s">
        <v>612</v>
      </c>
      <c r="QQX336" s="50" t="s">
        <v>612</v>
      </c>
      <c r="QQY336" s="50" t="s">
        <v>612</v>
      </c>
      <c r="QQZ336" s="50" t="s">
        <v>612</v>
      </c>
      <c r="QRA336" s="50" t="s">
        <v>612</v>
      </c>
      <c r="QRB336" s="50" t="s">
        <v>612</v>
      </c>
      <c r="QRC336" s="50" t="s">
        <v>612</v>
      </c>
      <c r="QRD336" s="50" t="s">
        <v>612</v>
      </c>
      <c r="QRE336" s="50" t="s">
        <v>612</v>
      </c>
      <c r="QRF336" s="50" t="s">
        <v>612</v>
      </c>
      <c r="QRG336" s="50" t="s">
        <v>612</v>
      </c>
      <c r="QRH336" s="50" t="s">
        <v>612</v>
      </c>
      <c r="QRI336" s="50" t="s">
        <v>612</v>
      </c>
      <c r="QRJ336" s="50" t="s">
        <v>612</v>
      </c>
      <c r="QRK336" s="50" t="s">
        <v>612</v>
      </c>
      <c r="QRL336" s="50" t="s">
        <v>612</v>
      </c>
      <c r="QRM336" s="50" t="s">
        <v>612</v>
      </c>
      <c r="QRN336" s="50" t="s">
        <v>612</v>
      </c>
      <c r="QRO336" s="50" t="s">
        <v>612</v>
      </c>
      <c r="QRP336" s="50" t="s">
        <v>612</v>
      </c>
      <c r="QRQ336" s="50" t="s">
        <v>612</v>
      </c>
      <c r="QRR336" s="50" t="s">
        <v>612</v>
      </c>
      <c r="QRS336" s="50" t="s">
        <v>612</v>
      </c>
      <c r="QRT336" s="50" t="s">
        <v>612</v>
      </c>
      <c r="QRU336" s="50" t="s">
        <v>612</v>
      </c>
      <c r="QRV336" s="50" t="s">
        <v>612</v>
      </c>
      <c r="QRW336" s="50" t="s">
        <v>612</v>
      </c>
      <c r="QRX336" s="50" t="s">
        <v>612</v>
      </c>
      <c r="QRY336" s="50" t="s">
        <v>612</v>
      </c>
      <c r="QRZ336" s="50" t="s">
        <v>612</v>
      </c>
      <c r="QSA336" s="50" t="s">
        <v>612</v>
      </c>
      <c r="QSB336" s="50" t="s">
        <v>612</v>
      </c>
      <c r="QSC336" s="50" t="s">
        <v>612</v>
      </c>
      <c r="QSD336" s="50" t="s">
        <v>612</v>
      </c>
      <c r="QSE336" s="50" t="s">
        <v>612</v>
      </c>
      <c r="QSF336" s="50" t="s">
        <v>612</v>
      </c>
      <c r="QSG336" s="50" t="s">
        <v>612</v>
      </c>
      <c r="QSH336" s="50" t="s">
        <v>612</v>
      </c>
      <c r="QSI336" s="50" t="s">
        <v>612</v>
      </c>
      <c r="QSJ336" s="50" t="s">
        <v>612</v>
      </c>
      <c r="QSK336" s="50" t="s">
        <v>612</v>
      </c>
      <c r="QSL336" s="50" t="s">
        <v>612</v>
      </c>
      <c r="QSM336" s="50" t="s">
        <v>612</v>
      </c>
      <c r="QSN336" s="50" t="s">
        <v>612</v>
      </c>
      <c r="QSO336" s="50" t="s">
        <v>612</v>
      </c>
      <c r="QSP336" s="50" t="s">
        <v>612</v>
      </c>
      <c r="QSQ336" s="50" t="s">
        <v>612</v>
      </c>
      <c r="QSR336" s="50" t="s">
        <v>612</v>
      </c>
      <c r="QSS336" s="50" t="s">
        <v>612</v>
      </c>
      <c r="QST336" s="50" t="s">
        <v>612</v>
      </c>
      <c r="QSU336" s="50" t="s">
        <v>612</v>
      </c>
      <c r="QSV336" s="50" t="s">
        <v>612</v>
      </c>
      <c r="QSW336" s="50" t="s">
        <v>612</v>
      </c>
      <c r="QSX336" s="50" t="s">
        <v>612</v>
      </c>
      <c r="QSY336" s="50" t="s">
        <v>612</v>
      </c>
      <c r="QSZ336" s="50" t="s">
        <v>612</v>
      </c>
      <c r="QTA336" s="50" t="s">
        <v>612</v>
      </c>
      <c r="QTB336" s="50" t="s">
        <v>612</v>
      </c>
      <c r="QTC336" s="50" t="s">
        <v>612</v>
      </c>
      <c r="QTD336" s="50" t="s">
        <v>612</v>
      </c>
      <c r="QTE336" s="50" t="s">
        <v>612</v>
      </c>
      <c r="QTF336" s="50" t="s">
        <v>612</v>
      </c>
      <c r="QTG336" s="50" t="s">
        <v>612</v>
      </c>
      <c r="QTH336" s="50" t="s">
        <v>612</v>
      </c>
      <c r="QTI336" s="50" t="s">
        <v>612</v>
      </c>
      <c r="QTJ336" s="50" t="s">
        <v>612</v>
      </c>
      <c r="QTK336" s="50" t="s">
        <v>612</v>
      </c>
      <c r="QTL336" s="50" t="s">
        <v>612</v>
      </c>
      <c r="QTM336" s="50" t="s">
        <v>612</v>
      </c>
      <c r="QTN336" s="50" t="s">
        <v>612</v>
      </c>
      <c r="QTO336" s="50" t="s">
        <v>612</v>
      </c>
      <c r="QTP336" s="50" t="s">
        <v>612</v>
      </c>
      <c r="QTQ336" s="50" t="s">
        <v>612</v>
      </c>
      <c r="QTR336" s="50" t="s">
        <v>612</v>
      </c>
      <c r="QTS336" s="50" t="s">
        <v>612</v>
      </c>
      <c r="QTT336" s="50" t="s">
        <v>612</v>
      </c>
      <c r="QTU336" s="50" t="s">
        <v>612</v>
      </c>
      <c r="QTV336" s="50" t="s">
        <v>612</v>
      </c>
      <c r="QTW336" s="50" t="s">
        <v>612</v>
      </c>
      <c r="QTX336" s="50" t="s">
        <v>612</v>
      </c>
      <c r="QTY336" s="50" t="s">
        <v>612</v>
      </c>
      <c r="QTZ336" s="50" t="s">
        <v>612</v>
      </c>
      <c r="QUA336" s="50" t="s">
        <v>612</v>
      </c>
      <c r="QUB336" s="50" t="s">
        <v>612</v>
      </c>
      <c r="QUC336" s="50" t="s">
        <v>612</v>
      </c>
      <c r="QUD336" s="50" t="s">
        <v>612</v>
      </c>
      <c r="QUE336" s="50" t="s">
        <v>612</v>
      </c>
      <c r="QUF336" s="50" t="s">
        <v>612</v>
      </c>
      <c r="QUG336" s="50" t="s">
        <v>612</v>
      </c>
      <c r="QUH336" s="50" t="s">
        <v>612</v>
      </c>
      <c r="QUI336" s="50" t="s">
        <v>612</v>
      </c>
      <c r="QUJ336" s="50" t="s">
        <v>612</v>
      </c>
      <c r="QUK336" s="50" t="s">
        <v>612</v>
      </c>
      <c r="QUL336" s="50" t="s">
        <v>612</v>
      </c>
      <c r="QUM336" s="50" t="s">
        <v>612</v>
      </c>
      <c r="QUN336" s="50" t="s">
        <v>612</v>
      </c>
      <c r="QUO336" s="50" t="s">
        <v>612</v>
      </c>
      <c r="QUP336" s="50" t="s">
        <v>612</v>
      </c>
      <c r="QUQ336" s="50" t="s">
        <v>612</v>
      </c>
      <c r="QUR336" s="50" t="s">
        <v>612</v>
      </c>
      <c r="QUS336" s="50" t="s">
        <v>612</v>
      </c>
      <c r="QUT336" s="50" t="s">
        <v>612</v>
      </c>
      <c r="QUU336" s="50" t="s">
        <v>612</v>
      </c>
      <c r="QUV336" s="50" t="s">
        <v>612</v>
      </c>
      <c r="QUW336" s="50" t="s">
        <v>612</v>
      </c>
      <c r="QUX336" s="50" t="s">
        <v>612</v>
      </c>
      <c r="QUY336" s="50" t="s">
        <v>612</v>
      </c>
      <c r="QUZ336" s="50" t="s">
        <v>612</v>
      </c>
      <c r="QVA336" s="50" t="s">
        <v>612</v>
      </c>
      <c r="QVB336" s="50" t="s">
        <v>612</v>
      </c>
      <c r="QVC336" s="50" t="s">
        <v>612</v>
      </c>
      <c r="QVD336" s="50" t="s">
        <v>612</v>
      </c>
      <c r="QVE336" s="50" t="s">
        <v>612</v>
      </c>
      <c r="QVF336" s="50" t="s">
        <v>612</v>
      </c>
      <c r="QVG336" s="50" t="s">
        <v>612</v>
      </c>
      <c r="QVH336" s="50" t="s">
        <v>612</v>
      </c>
      <c r="QVI336" s="50" t="s">
        <v>612</v>
      </c>
      <c r="QVJ336" s="50" t="s">
        <v>612</v>
      </c>
      <c r="QVK336" s="50" t="s">
        <v>612</v>
      </c>
      <c r="QVL336" s="50" t="s">
        <v>612</v>
      </c>
      <c r="QVM336" s="50" t="s">
        <v>612</v>
      </c>
      <c r="QVN336" s="50" t="s">
        <v>612</v>
      </c>
      <c r="QVO336" s="50" t="s">
        <v>612</v>
      </c>
      <c r="QVP336" s="50" t="s">
        <v>612</v>
      </c>
      <c r="QVQ336" s="50" t="s">
        <v>612</v>
      </c>
      <c r="QVR336" s="50" t="s">
        <v>612</v>
      </c>
      <c r="QVS336" s="50" t="s">
        <v>612</v>
      </c>
      <c r="QVT336" s="50" t="s">
        <v>612</v>
      </c>
      <c r="QVU336" s="50" t="s">
        <v>612</v>
      </c>
      <c r="QVV336" s="50" t="s">
        <v>612</v>
      </c>
      <c r="QVW336" s="50" t="s">
        <v>612</v>
      </c>
      <c r="QVX336" s="50" t="s">
        <v>612</v>
      </c>
      <c r="QVY336" s="50" t="s">
        <v>612</v>
      </c>
      <c r="QVZ336" s="50" t="s">
        <v>612</v>
      </c>
      <c r="QWA336" s="50" t="s">
        <v>612</v>
      </c>
      <c r="QWB336" s="50" t="s">
        <v>612</v>
      </c>
      <c r="QWC336" s="50" t="s">
        <v>612</v>
      </c>
      <c r="QWD336" s="50" t="s">
        <v>612</v>
      </c>
      <c r="QWE336" s="50" t="s">
        <v>612</v>
      </c>
      <c r="QWF336" s="50" t="s">
        <v>612</v>
      </c>
      <c r="QWG336" s="50" t="s">
        <v>612</v>
      </c>
      <c r="QWH336" s="50" t="s">
        <v>612</v>
      </c>
      <c r="QWI336" s="50" t="s">
        <v>612</v>
      </c>
      <c r="QWJ336" s="50" t="s">
        <v>612</v>
      </c>
      <c r="QWK336" s="50" t="s">
        <v>612</v>
      </c>
      <c r="QWL336" s="50" t="s">
        <v>612</v>
      </c>
      <c r="QWM336" s="50" t="s">
        <v>612</v>
      </c>
      <c r="QWN336" s="50" t="s">
        <v>612</v>
      </c>
      <c r="QWO336" s="50" t="s">
        <v>612</v>
      </c>
      <c r="QWP336" s="50" t="s">
        <v>612</v>
      </c>
      <c r="QWQ336" s="50" t="s">
        <v>612</v>
      </c>
      <c r="QWR336" s="50" t="s">
        <v>612</v>
      </c>
      <c r="QWS336" s="50" t="s">
        <v>612</v>
      </c>
      <c r="QWT336" s="50" t="s">
        <v>612</v>
      </c>
      <c r="QWU336" s="50" t="s">
        <v>612</v>
      </c>
      <c r="QWV336" s="50" t="s">
        <v>612</v>
      </c>
      <c r="QWW336" s="50" t="s">
        <v>612</v>
      </c>
      <c r="QWX336" s="50" t="s">
        <v>612</v>
      </c>
      <c r="QWY336" s="50" t="s">
        <v>612</v>
      </c>
      <c r="QWZ336" s="50" t="s">
        <v>612</v>
      </c>
      <c r="QXA336" s="50" t="s">
        <v>612</v>
      </c>
      <c r="QXB336" s="50" t="s">
        <v>612</v>
      </c>
      <c r="QXC336" s="50" t="s">
        <v>612</v>
      </c>
      <c r="QXD336" s="50" t="s">
        <v>612</v>
      </c>
      <c r="QXE336" s="50" t="s">
        <v>612</v>
      </c>
      <c r="QXF336" s="50" t="s">
        <v>612</v>
      </c>
      <c r="QXG336" s="50" t="s">
        <v>612</v>
      </c>
      <c r="QXH336" s="50" t="s">
        <v>612</v>
      </c>
      <c r="QXI336" s="50" t="s">
        <v>612</v>
      </c>
      <c r="QXJ336" s="50" t="s">
        <v>612</v>
      </c>
      <c r="QXK336" s="50" t="s">
        <v>612</v>
      </c>
      <c r="QXL336" s="50" t="s">
        <v>612</v>
      </c>
      <c r="QXM336" s="50" t="s">
        <v>612</v>
      </c>
      <c r="QXN336" s="50" t="s">
        <v>612</v>
      </c>
      <c r="QXO336" s="50" t="s">
        <v>612</v>
      </c>
      <c r="QXP336" s="50" t="s">
        <v>612</v>
      </c>
      <c r="QXQ336" s="50" t="s">
        <v>612</v>
      </c>
      <c r="QXR336" s="50" t="s">
        <v>612</v>
      </c>
      <c r="QXS336" s="50" t="s">
        <v>612</v>
      </c>
      <c r="QXT336" s="50" t="s">
        <v>612</v>
      </c>
      <c r="QXU336" s="50" t="s">
        <v>612</v>
      </c>
      <c r="QXV336" s="50" t="s">
        <v>612</v>
      </c>
      <c r="QXW336" s="50" t="s">
        <v>612</v>
      </c>
      <c r="QXX336" s="50" t="s">
        <v>612</v>
      </c>
      <c r="QXY336" s="50" t="s">
        <v>612</v>
      </c>
      <c r="QXZ336" s="50" t="s">
        <v>612</v>
      </c>
      <c r="QYA336" s="50" t="s">
        <v>612</v>
      </c>
      <c r="QYB336" s="50" t="s">
        <v>612</v>
      </c>
      <c r="QYC336" s="50" t="s">
        <v>612</v>
      </c>
      <c r="QYD336" s="50" t="s">
        <v>612</v>
      </c>
      <c r="QYE336" s="50" t="s">
        <v>612</v>
      </c>
      <c r="QYF336" s="50" t="s">
        <v>612</v>
      </c>
      <c r="QYG336" s="50" t="s">
        <v>612</v>
      </c>
      <c r="QYH336" s="50" t="s">
        <v>612</v>
      </c>
      <c r="QYI336" s="50" t="s">
        <v>612</v>
      </c>
      <c r="QYJ336" s="50" t="s">
        <v>612</v>
      </c>
      <c r="QYK336" s="50" t="s">
        <v>612</v>
      </c>
      <c r="QYL336" s="50" t="s">
        <v>612</v>
      </c>
      <c r="QYM336" s="50" t="s">
        <v>612</v>
      </c>
      <c r="QYN336" s="50" t="s">
        <v>612</v>
      </c>
      <c r="QYO336" s="50" t="s">
        <v>612</v>
      </c>
      <c r="QYP336" s="50" t="s">
        <v>612</v>
      </c>
      <c r="QYQ336" s="50" t="s">
        <v>612</v>
      </c>
      <c r="QYR336" s="50" t="s">
        <v>612</v>
      </c>
      <c r="QYS336" s="50" t="s">
        <v>612</v>
      </c>
      <c r="QYT336" s="50" t="s">
        <v>612</v>
      </c>
      <c r="QYU336" s="50" t="s">
        <v>612</v>
      </c>
      <c r="QYV336" s="50" t="s">
        <v>612</v>
      </c>
      <c r="QYW336" s="50" t="s">
        <v>612</v>
      </c>
      <c r="QYX336" s="50" t="s">
        <v>612</v>
      </c>
      <c r="QYY336" s="50" t="s">
        <v>612</v>
      </c>
      <c r="QYZ336" s="50" t="s">
        <v>612</v>
      </c>
      <c r="QZA336" s="50" t="s">
        <v>612</v>
      </c>
      <c r="QZB336" s="50" t="s">
        <v>612</v>
      </c>
      <c r="QZC336" s="50" t="s">
        <v>612</v>
      </c>
      <c r="QZD336" s="50" t="s">
        <v>612</v>
      </c>
      <c r="QZE336" s="50" t="s">
        <v>612</v>
      </c>
      <c r="QZF336" s="50" t="s">
        <v>612</v>
      </c>
      <c r="QZG336" s="50" t="s">
        <v>612</v>
      </c>
      <c r="QZH336" s="50" t="s">
        <v>612</v>
      </c>
      <c r="QZI336" s="50" t="s">
        <v>612</v>
      </c>
      <c r="QZJ336" s="50" t="s">
        <v>612</v>
      </c>
      <c r="QZK336" s="50" t="s">
        <v>612</v>
      </c>
      <c r="QZL336" s="50" t="s">
        <v>612</v>
      </c>
      <c r="QZM336" s="50" t="s">
        <v>612</v>
      </c>
      <c r="QZN336" s="50" t="s">
        <v>612</v>
      </c>
      <c r="QZO336" s="50" t="s">
        <v>612</v>
      </c>
      <c r="QZP336" s="50" t="s">
        <v>612</v>
      </c>
      <c r="QZQ336" s="50" t="s">
        <v>612</v>
      </c>
      <c r="QZR336" s="50" t="s">
        <v>612</v>
      </c>
      <c r="QZS336" s="50" t="s">
        <v>612</v>
      </c>
      <c r="QZT336" s="50" t="s">
        <v>612</v>
      </c>
      <c r="QZU336" s="50" t="s">
        <v>612</v>
      </c>
      <c r="QZV336" s="50" t="s">
        <v>612</v>
      </c>
      <c r="QZW336" s="50" t="s">
        <v>612</v>
      </c>
      <c r="QZX336" s="50" t="s">
        <v>612</v>
      </c>
      <c r="QZY336" s="50" t="s">
        <v>612</v>
      </c>
      <c r="QZZ336" s="50" t="s">
        <v>612</v>
      </c>
      <c r="RAA336" s="50" t="s">
        <v>612</v>
      </c>
      <c r="RAB336" s="50" t="s">
        <v>612</v>
      </c>
      <c r="RAC336" s="50" t="s">
        <v>612</v>
      </c>
      <c r="RAD336" s="50" t="s">
        <v>612</v>
      </c>
      <c r="RAE336" s="50" t="s">
        <v>612</v>
      </c>
      <c r="RAF336" s="50" t="s">
        <v>612</v>
      </c>
      <c r="RAG336" s="50" t="s">
        <v>612</v>
      </c>
      <c r="RAH336" s="50" t="s">
        <v>612</v>
      </c>
      <c r="RAI336" s="50" t="s">
        <v>612</v>
      </c>
      <c r="RAJ336" s="50" t="s">
        <v>612</v>
      </c>
      <c r="RAK336" s="50" t="s">
        <v>612</v>
      </c>
      <c r="RAL336" s="50" t="s">
        <v>612</v>
      </c>
      <c r="RAM336" s="50" t="s">
        <v>612</v>
      </c>
      <c r="RAN336" s="50" t="s">
        <v>612</v>
      </c>
      <c r="RAO336" s="50" t="s">
        <v>612</v>
      </c>
      <c r="RAP336" s="50" t="s">
        <v>612</v>
      </c>
      <c r="RAQ336" s="50" t="s">
        <v>612</v>
      </c>
      <c r="RAR336" s="50" t="s">
        <v>612</v>
      </c>
      <c r="RAS336" s="50" t="s">
        <v>612</v>
      </c>
      <c r="RAT336" s="50" t="s">
        <v>612</v>
      </c>
      <c r="RAU336" s="50" t="s">
        <v>612</v>
      </c>
      <c r="RAV336" s="50" t="s">
        <v>612</v>
      </c>
      <c r="RAW336" s="50" t="s">
        <v>612</v>
      </c>
      <c r="RAX336" s="50" t="s">
        <v>612</v>
      </c>
      <c r="RAY336" s="50" t="s">
        <v>612</v>
      </c>
      <c r="RAZ336" s="50" t="s">
        <v>612</v>
      </c>
      <c r="RBA336" s="50" t="s">
        <v>612</v>
      </c>
      <c r="RBB336" s="50" t="s">
        <v>612</v>
      </c>
      <c r="RBC336" s="50" t="s">
        <v>612</v>
      </c>
      <c r="RBD336" s="50" t="s">
        <v>612</v>
      </c>
      <c r="RBE336" s="50" t="s">
        <v>612</v>
      </c>
      <c r="RBF336" s="50" t="s">
        <v>612</v>
      </c>
      <c r="RBG336" s="50" t="s">
        <v>612</v>
      </c>
      <c r="RBH336" s="50" t="s">
        <v>612</v>
      </c>
      <c r="RBI336" s="50" t="s">
        <v>612</v>
      </c>
      <c r="RBJ336" s="50" t="s">
        <v>612</v>
      </c>
      <c r="RBK336" s="50" t="s">
        <v>612</v>
      </c>
      <c r="RBL336" s="50" t="s">
        <v>612</v>
      </c>
      <c r="RBM336" s="50" t="s">
        <v>612</v>
      </c>
      <c r="RBN336" s="50" t="s">
        <v>612</v>
      </c>
      <c r="RBO336" s="50" t="s">
        <v>612</v>
      </c>
      <c r="RBP336" s="50" t="s">
        <v>612</v>
      </c>
      <c r="RBQ336" s="50" t="s">
        <v>612</v>
      </c>
      <c r="RBR336" s="50" t="s">
        <v>612</v>
      </c>
      <c r="RBS336" s="50" t="s">
        <v>612</v>
      </c>
      <c r="RBT336" s="50" t="s">
        <v>612</v>
      </c>
      <c r="RBU336" s="50" t="s">
        <v>612</v>
      </c>
      <c r="RBV336" s="50" t="s">
        <v>612</v>
      </c>
      <c r="RBW336" s="50" t="s">
        <v>612</v>
      </c>
      <c r="RBX336" s="50" t="s">
        <v>612</v>
      </c>
      <c r="RBY336" s="50" t="s">
        <v>612</v>
      </c>
      <c r="RBZ336" s="50" t="s">
        <v>612</v>
      </c>
      <c r="RCA336" s="50" t="s">
        <v>612</v>
      </c>
      <c r="RCB336" s="50" t="s">
        <v>612</v>
      </c>
      <c r="RCC336" s="50" t="s">
        <v>612</v>
      </c>
      <c r="RCD336" s="50" t="s">
        <v>612</v>
      </c>
      <c r="RCE336" s="50" t="s">
        <v>612</v>
      </c>
      <c r="RCF336" s="50" t="s">
        <v>612</v>
      </c>
      <c r="RCG336" s="50" t="s">
        <v>612</v>
      </c>
      <c r="RCH336" s="50" t="s">
        <v>612</v>
      </c>
      <c r="RCI336" s="50" t="s">
        <v>612</v>
      </c>
      <c r="RCJ336" s="50" t="s">
        <v>612</v>
      </c>
      <c r="RCK336" s="50" t="s">
        <v>612</v>
      </c>
      <c r="RCL336" s="50" t="s">
        <v>612</v>
      </c>
      <c r="RCM336" s="50" t="s">
        <v>612</v>
      </c>
      <c r="RCN336" s="50" t="s">
        <v>612</v>
      </c>
      <c r="RCO336" s="50" t="s">
        <v>612</v>
      </c>
      <c r="RCP336" s="50" t="s">
        <v>612</v>
      </c>
      <c r="RCQ336" s="50" t="s">
        <v>612</v>
      </c>
      <c r="RCR336" s="50" t="s">
        <v>612</v>
      </c>
      <c r="RCS336" s="50" t="s">
        <v>612</v>
      </c>
      <c r="RCT336" s="50" t="s">
        <v>612</v>
      </c>
      <c r="RCU336" s="50" t="s">
        <v>612</v>
      </c>
      <c r="RCV336" s="50" t="s">
        <v>612</v>
      </c>
      <c r="RCW336" s="50" t="s">
        <v>612</v>
      </c>
      <c r="RCX336" s="50" t="s">
        <v>612</v>
      </c>
      <c r="RCY336" s="50" t="s">
        <v>612</v>
      </c>
      <c r="RCZ336" s="50" t="s">
        <v>612</v>
      </c>
      <c r="RDA336" s="50" t="s">
        <v>612</v>
      </c>
      <c r="RDB336" s="50" t="s">
        <v>612</v>
      </c>
      <c r="RDC336" s="50" t="s">
        <v>612</v>
      </c>
      <c r="RDD336" s="50" t="s">
        <v>612</v>
      </c>
      <c r="RDE336" s="50" t="s">
        <v>612</v>
      </c>
      <c r="RDF336" s="50" t="s">
        <v>612</v>
      </c>
      <c r="RDG336" s="50" t="s">
        <v>612</v>
      </c>
      <c r="RDH336" s="50" t="s">
        <v>612</v>
      </c>
      <c r="RDI336" s="50" t="s">
        <v>612</v>
      </c>
      <c r="RDJ336" s="50" t="s">
        <v>612</v>
      </c>
      <c r="RDK336" s="50" t="s">
        <v>612</v>
      </c>
      <c r="RDL336" s="50" t="s">
        <v>612</v>
      </c>
      <c r="RDM336" s="50" t="s">
        <v>612</v>
      </c>
      <c r="RDN336" s="50" t="s">
        <v>612</v>
      </c>
      <c r="RDO336" s="50" t="s">
        <v>612</v>
      </c>
      <c r="RDP336" s="50" t="s">
        <v>612</v>
      </c>
      <c r="RDQ336" s="50" t="s">
        <v>612</v>
      </c>
      <c r="RDR336" s="50" t="s">
        <v>612</v>
      </c>
      <c r="RDS336" s="50" t="s">
        <v>612</v>
      </c>
      <c r="RDT336" s="50" t="s">
        <v>612</v>
      </c>
      <c r="RDU336" s="50" t="s">
        <v>612</v>
      </c>
      <c r="RDV336" s="50" t="s">
        <v>612</v>
      </c>
      <c r="RDW336" s="50" t="s">
        <v>612</v>
      </c>
      <c r="RDX336" s="50" t="s">
        <v>612</v>
      </c>
      <c r="RDY336" s="50" t="s">
        <v>612</v>
      </c>
      <c r="RDZ336" s="50" t="s">
        <v>612</v>
      </c>
      <c r="REA336" s="50" t="s">
        <v>612</v>
      </c>
      <c r="REB336" s="50" t="s">
        <v>612</v>
      </c>
      <c r="REC336" s="50" t="s">
        <v>612</v>
      </c>
      <c r="RED336" s="50" t="s">
        <v>612</v>
      </c>
      <c r="REE336" s="50" t="s">
        <v>612</v>
      </c>
      <c r="REF336" s="50" t="s">
        <v>612</v>
      </c>
      <c r="REG336" s="50" t="s">
        <v>612</v>
      </c>
      <c r="REH336" s="50" t="s">
        <v>612</v>
      </c>
      <c r="REI336" s="50" t="s">
        <v>612</v>
      </c>
      <c r="REJ336" s="50" t="s">
        <v>612</v>
      </c>
      <c r="REK336" s="50" t="s">
        <v>612</v>
      </c>
      <c r="REL336" s="50" t="s">
        <v>612</v>
      </c>
      <c r="REM336" s="50" t="s">
        <v>612</v>
      </c>
      <c r="REN336" s="50" t="s">
        <v>612</v>
      </c>
      <c r="REO336" s="50" t="s">
        <v>612</v>
      </c>
      <c r="REP336" s="50" t="s">
        <v>612</v>
      </c>
      <c r="REQ336" s="50" t="s">
        <v>612</v>
      </c>
      <c r="RER336" s="50" t="s">
        <v>612</v>
      </c>
      <c r="RES336" s="50" t="s">
        <v>612</v>
      </c>
      <c r="RET336" s="50" t="s">
        <v>612</v>
      </c>
      <c r="REU336" s="50" t="s">
        <v>612</v>
      </c>
      <c r="REV336" s="50" t="s">
        <v>612</v>
      </c>
      <c r="REW336" s="50" t="s">
        <v>612</v>
      </c>
      <c r="REX336" s="50" t="s">
        <v>612</v>
      </c>
      <c r="REY336" s="50" t="s">
        <v>612</v>
      </c>
      <c r="REZ336" s="50" t="s">
        <v>612</v>
      </c>
      <c r="RFA336" s="50" t="s">
        <v>612</v>
      </c>
      <c r="RFB336" s="50" t="s">
        <v>612</v>
      </c>
      <c r="RFC336" s="50" t="s">
        <v>612</v>
      </c>
      <c r="RFD336" s="50" t="s">
        <v>612</v>
      </c>
      <c r="RFE336" s="50" t="s">
        <v>612</v>
      </c>
      <c r="RFF336" s="50" t="s">
        <v>612</v>
      </c>
      <c r="RFG336" s="50" t="s">
        <v>612</v>
      </c>
      <c r="RFH336" s="50" t="s">
        <v>612</v>
      </c>
      <c r="RFI336" s="50" t="s">
        <v>612</v>
      </c>
      <c r="RFJ336" s="50" t="s">
        <v>612</v>
      </c>
      <c r="RFK336" s="50" t="s">
        <v>612</v>
      </c>
      <c r="RFL336" s="50" t="s">
        <v>612</v>
      </c>
      <c r="RFM336" s="50" t="s">
        <v>612</v>
      </c>
      <c r="RFN336" s="50" t="s">
        <v>612</v>
      </c>
      <c r="RFO336" s="50" t="s">
        <v>612</v>
      </c>
      <c r="RFP336" s="50" t="s">
        <v>612</v>
      </c>
      <c r="RFQ336" s="50" t="s">
        <v>612</v>
      </c>
      <c r="RFR336" s="50" t="s">
        <v>612</v>
      </c>
      <c r="RFS336" s="50" t="s">
        <v>612</v>
      </c>
      <c r="RFT336" s="50" t="s">
        <v>612</v>
      </c>
      <c r="RFU336" s="50" t="s">
        <v>612</v>
      </c>
      <c r="RFV336" s="50" t="s">
        <v>612</v>
      </c>
      <c r="RFW336" s="50" t="s">
        <v>612</v>
      </c>
      <c r="RFX336" s="50" t="s">
        <v>612</v>
      </c>
      <c r="RFY336" s="50" t="s">
        <v>612</v>
      </c>
      <c r="RFZ336" s="50" t="s">
        <v>612</v>
      </c>
      <c r="RGA336" s="50" t="s">
        <v>612</v>
      </c>
      <c r="RGB336" s="50" t="s">
        <v>612</v>
      </c>
      <c r="RGC336" s="50" t="s">
        <v>612</v>
      </c>
      <c r="RGD336" s="50" t="s">
        <v>612</v>
      </c>
      <c r="RGE336" s="50" t="s">
        <v>612</v>
      </c>
      <c r="RGF336" s="50" t="s">
        <v>612</v>
      </c>
      <c r="RGG336" s="50" t="s">
        <v>612</v>
      </c>
      <c r="RGH336" s="50" t="s">
        <v>612</v>
      </c>
      <c r="RGI336" s="50" t="s">
        <v>612</v>
      </c>
      <c r="RGJ336" s="50" t="s">
        <v>612</v>
      </c>
      <c r="RGK336" s="50" t="s">
        <v>612</v>
      </c>
      <c r="RGL336" s="50" t="s">
        <v>612</v>
      </c>
      <c r="RGM336" s="50" t="s">
        <v>612</v>
      </c>
      <c r="RGN336" s="50" t="s">
        <v>612</v>
      </c>
      <c r="RGO336" s="50" t="s">
        <v>612</v>
      </c>
      <c r="RGP336" s="50" t="s">
        <v>612</v>
      </c>
      <c r="RGQ336" s="50" t="s">
        <v>612</v>
      </c>
      <c r="RGR336" s="50" t="s">
        <v>612</v>
      </c>
      <c r="RGS336" s="50" t="s">
        <v>612</v>
      </c>
      <c r="RGT336" s="50" t="s">
        <v>612</v>
      </c>
      <c r="RGU336" s="50" t="s">
        <v>612</v>
      </c>
      <c r="RGV336" s="50" t="s">
        <v>612</v>
      </c>
      <c r="RGW336" s="50" t="s">
        <v>612</v>
      </c>
      <c r="RGX336" s="50" t="s">
        <v>612</v>
      </c>
      <c r="RGY336" s="50" t="s">
        <v>612</v>
      </c>
      <c r="RGZ336" s="50" t="s">
        <v>612</v>
      </c>
      <c r="RHA336" s="50" t="s">
        <v>612</v>
      </c>
      <c r="RHB336" s="50" t="s">
        <v>612</v>
      </c>
      <c r="RHC336" s="50" t="s">
        <v>612</v>
      </c>
      <c r="RHD336" s="50" t="s">
        <v>612</v>
      </c>
      <c r="RHE336" s="50" t="s">
        <v>612</v>
      </c>
      <c r="RHF336" s="50" t="s">
        <v>612</v>
      </c>
      <c r="RHG336" s="50" t="s">
        <v>612</v>
      </c>
      <c r="RHH336" s="50" t="s">
        <v>612</v>
      </c>
      <c r="RHI336" s="50" t="s">
        <v>612</v>
      </c>
      <c r="RHJ336" s="50" t="s">
        <v>612</v>
      </c>
      <c r="RHK336" s="50" t="s">
        <v>612</v>
      </c>
      <c r="RHL336" s="50" t="s">
        <v>612</v>
      </c>
      <c r="RHM336" s="50" t="s">
        <v>612</v>
      </c>
      <c r="RHN336" s="50" t="s">
        <v>612</v>
      </c>
      <c r="RHO336" s="50" t="s">
        <v>612</v>
      </c>
      <c r="RHP336" s="50" t="s">
        <v>612</v>
      </c>
      <c r="RHQ336" s="50" t="s">
        <v>612</v>
      </c>
      <c r="RHR336" s="50" t="s">
        <v>612</v>
      </c>
      <c r="RHS336" s="50" t="s">
        <v>612</v>
      </c>
      <c r="RHT336" s="50" t="s">
        <v>612</v>
      </c>
      <c r="RHU336" s="50" t="s">
        <v>612</v>
      </c>
      <c r="RHV336" s="50" t="s">
        <v>612</v>
      </c>
      <c r="RHW336" s="50" t="s">
        <v>612</v>
      </c>
      <c r="RHX336" s="50" t="s">
        <v>612</v>
      </c>
      <c r="RHY336" s="50" t="s">
        <v>612</v>
      </c>
      <c r="RHZ336" s="50" t="s">
        <v>612</v>
      </c>
      <c r="RIA336" s="50" t="s">
        <v>612</v>
      </c>
      <c r="RIB336" s="50" t="s">
        <v>612</v>
      </c>
      <c r="RIC336" s="50" t="s">
        <v>612</v>
      </c>
      <c r="RID336" s="50" t="s">
        <v>612</v>
      </c>
      <c r="RIE336" s="50" t="s">
        <v>612</v>
      </c>
      <c r="RIF336" s="50" t="s">
        <v>612</v>
      </c>
      <c r="RIG336" s="50" t="s">
        <v>612</v>
      </c>
      <c r="RIH336" s="50" t="s">
        <v>612</v>
      </c>
      <c r="RII336" s="50" t="s">
        <v>612</v>
      </c>
      <c r="RIJ336" s="50" t="s">
        <v>612</v>
      </c>
      <c r="RIK336" s="50" t="s">
        <v>612</v>
      </c>
      <c r="RIL336" s="50" t="s">
        <v>612</v>
      </c>
      <c r="RIM336" s="50" t="s">
        <v>612</v>
      </c>
      <c r="RIN336" s="50" t="s">
        <v>612</v>
      </c>
      <c r="RIO336" s="50" t="s">
        <v>612</v>
      </c>
      <c r="RIP336" s="50" t="s">
        <v>612</v>
      </c>
      <c r="RIQ336" s="50" t="s">
        <v>612</v>
      </c>
      <c r="RIR336" s="50" t="s">
        <v>612</v>
      </c>
      <c r="RIS336" s="50" t="s">
        <v>612</v>
      </c>
      <c r="RIT336" s="50" t="s">
        <v>612</v>
      </c>
      <c r="RIU336" s="50" t="s">
        <v>612</v>
      </c>
      <c r="RIV336" s="50" t="s">
        <v>612</v>
      </c>
      <c r="RIW336" s="50" t="s">
        <v>612</v>
      </c>
      <c r="RIX336" s="50" t="s">
        <v>612</v>
      </c>
      <c r="RIY336" s="50" t="s">
        <v>612</v>
      </c>
      <c r="RIZ336" s="50" t="s">
        <v>612</v>
      </c>
      <c r="RJA336" s="50" t="s">
        <v>612</v>
      </c>
      <c r="RJB336" s="50" t="s">
        <v>612</v>
      </c>
      <c r="RJC336" s="50" t="s">
        <v>612</v>
      </c>
      <c r="RJD336" s="50" t="s">
        <v>612</v>
      </c>
      <c r="RJE336" s="50" t="s">
        <v>612</v>
      </c>
      <c r="RJF336" s="50" t="s">
        <v>612</v>
      </c>
      <c r="RJG336" s="50" t="s">
        <v>612</v>
      </c>
      <c r="RJH336" s="50" t="s">
        <v>612</v>
      </c>
      <c r="RJI336" s="50" t="s">
        <v>612</v>
      </c>
      <c r="RJJ336" s="50" t="s">
        <v>612</v>
      </c>
      <c r="RJK336" s="50" t="s">
        <v>612</v>
      </c>
      <c r="RJL336" s="50" t="s">
        <v>612</v>
      </c>
      <c r="RJM336" s="50" t="s">
        <v>612</v>
      </c>
      <c r="RJN336" s="50" t="s">
        <v>612</v>
      </c>
      <c r="RJO336" s="50" t="s">
        <v>612</v>
      </c>
      <c r="RJP336" s="50" t="s">
        <v>612</v>
      </c>
      <c r="RJQ336" s="50" t="s">
        <v>612</v>
      </c>
      <c r="RJR336" s="50" t="s">
        <v>612</v>
      </c>
      <c r="RJS336" s="50" t="s">
        <v>612</v>
      </c>
      <c r="RJT336" s="50" t="s">
        <v>612</v>
      </c>
      <c r="RJU336" s="50" t="s">
        <v>612</v>
      </c>
      <c r="RJV336" s="50" t="s">
        <v>612</v>
      </c>
      <c r="RJW336" s="50" t="s">
        <v>612</v>
      </c>
      <c r="RJX336" s="50" t="s">
        <v>612</v>
      </c>
      <c r="RJY336" s="50" t="s">
        <v>612</v>
      </c>
      <c r="RJZ336" s="50" t="s">
        <v>612</v>
      </c>
      <c r="RKA336" s="50" t="s">
        <v>612</v>
      </c>
      <c r="RKB336" s="50" t="s">
        <v>612</v>
      </c>
      <c r="RKC336" s="50" t="s">
        <v>612</v>
      </c>
      <c r="RKD336" s="50" t="s">
        <v>612</v>
      </c>
      <c r="RKE336" s="50" t="s">
        <v>612</v>
      </c>
      <c r="RKF336" s="50" t="s">
        <v>612</v>
      </c>
      <c r="RKG336" s="50" t="s">
        <v>612</v>
      </c>
      <c r="RKH336" s="50" t="s">
        <v>612</v>
      </c>
      <c r="RKI336" s="50" t="s">
        <v>612</v>
      </c>
      <c r="RKJ336" s="50" t="s">
        <v>612</v>
      </c>
      <c r="RKK336" s="50" t="s">
        <v>612</v>
      </c>
      <c r="RKL336" s="50" t="s">
        <v>612</v>
      </c>
      <c r="RKM336" s="50" t="s">
        <v>612</v>
      </c>
      <c r="RKN336" s="50" t="s">
        <v>612</v>
      </c>
      <c r="RKO336" s="50" t="s">
        <v>612</v>
      </c>
      <c r="RKP336" s="50" t="s">
        <v>612</v>
      </c>
      <c r="RKQ336" s="50" t="s">
        <v>612</v>
      </c>
      <c r="RKR336" s="50" t="s">
        <v>612</v>
      </c>
      <c r="RKS336" s="50" t="s">
        <v>612</v>
      </c>
      <c r="RKT336" s="50" t="s">
        <v>612</v>
      </c>
      <c r="RKU336" s="50" t="s">
        <v>612</v>
      </c>
      <c r="RKV336" s="50" t="s">
        <v>612</v>
      </c>
      <c r="RKW336" s="50" t="s">
        <v>612</v>
      </c>
      <c r="RKX336" s="50" t="s">
        <v>612</v>
      </c>
      <c r="RKY336" s="50" t="s">
        <v>612</v>
      </c>
      <c r="RKZ336" s="50" t="s">
        <v>612</v>
      </c>
      <c r="RLA336" s="50" t="s">
        <v>612</v>
      </c>
      <c r="RLB336" s="50" t="s">
        <v>612</v>
      </c>
      <c r="RLC336" s="50" t="s">
        <v>612</v>
      </c>
      <c r="RLD336" s="50" t="s">
        <v>612</v>
      </c>
      <c r="RLE336" s="50" t="s">
        <v>612</v>
      </c>
      <c r="RLF336" s="50" t="s">
        <v>612</v>
      </c>
      <c r="RLG336" s="50" t="s">
        <v>612</v>
      </c>
      <c r="RLH336" s="50" t="s">
        <v>612</v>
      </c>
      <c r="RLI336" s="50" t="s">
        <v>612</v>
      </c>
      <c r="RLJ336" s="50" t="s">
        <v>612</v>
      </c>
      <c r="RLK336" s="50" t="s">
        <v>612</v>
      </c>
      <c r="RLL336" s="50" t="s">
        <v>612</v>
      </c>
      <c r="RLM336" s="50" t="s">
        <v>612</v>
      </c>
      <c r="RLN336" s="50" t="s">
        <v>612</v>
      </c>
      <c r="RLO336" s="50" t="s">
        <v>612</v>
      </c>
      <c r="RLP336" s="50" t="s">
        <v>612</v>
      </c>
      <c r="RLQ336" s="50" t="s">
        <v>612</v>
      </c>
      <c r="RLR336" s="50" t="s">
        <v>612</v>
      </c>
      <c r="RLS336" s="50" t="s">
        <v>612</v>
      </c>
      <c r="RLT336" s="50" t="s">
        <v>612</v>
      </c>
      <c r="RLU336" s="50" t="s">
        <v>612</v>
      </c>
      <c r="RLV336" s="50" t="s">
        <v>612</v>
      </c>
      <c r="RLW336" s="50" t="s">
        <v>612</v>
      </c>
      <c r="RLX336" s="50" t="s">
        <v>612</v>
      </c>
      <c r="RLY336" s="50" t="s">
        <v>612</v>
      </c>
      <c r="RLZ336" s="50" t="s">
        <v>612</v>
      </c>
      <c r="RMA336" s="50" t="s">
        <v>612</v>
      </c>
      <c r="RMB336" s="50" t="s">
        <v>612</v>
      </c>
      <c r="RMC336" s="50" t="s">
        <v>612</v>
      </c>
      <c r="RMD336" s="50" t="s">
        <v>612</v>
      </c>
      <c r="RME336" s="50" t="s">
        <v>612</v>
      </c>
      <c r="RMF336" s="50" t="s">
        <v>612</v>
      </c>
      <c r="RMG336" s="50" t="s">
        <v>612</v>
      </c>
      <c r="RMH336" s="50" t="s">
        <v>612</v>
      </c>
      <c r="RMI336" s="50" t="s">
        <v>612</v>
      </c>
      <c r="RMJ336" s="50" t="s">
        <v>612</v>
      </c>
      <c r="RMK336" s="50" t="s">
        <v>612</v>
      </c>
      <c r="RML336" s="50" t="s">
        <v>612</v>
      </c>
      <c r="RMM336" s="50" t="s">
        <v>612</v>
      </c>
      <c r="RMN336" s="50" t="s">
        <v>612</v>
      </c>
      <c r="RMO336" s="50" t="s">
        <v>612</v>
      </c>
      <c r="RMP336" s="50" t="s">
        <v>612</v>
      </c>
      <c r="RMQ336" s="50" t="s">
        <v>612</v>
      </c>
      <c r="RMR336" s="50" t="s">
        <v>612</v>
      </c>
      <c r="RMS336" s="50" t="s">
        <v>612</v>
      </c>
      <c r="RMT336" s="50" t="s">
        <v>612</v>
      </c>
      <c r="RMU336" s="50" t="s">
        <v>612</v>
      </c>
      <c r="RMV336" s="50" t="s">
        <v>612</v>
      </c>
      <c r="RMW336" s="50" t="s">
        <v>612</v>
      </c>
      <c r="RMX336" s="50" t="s">
        <v>612</v>
      </c>
      <c r="RMY336" s="50" t="s">
        <v>612</v>
      </c>
      <c r="RMZ336" s="50" t="s">
        <v>612</v>
      </c>
      <c r="RNA336" s="50" t="s">
        <v>612</v>
      </c>
      <c r="RNB336" s="50" t="s">
        <v>612</v>
      </c>
      <c r="RNC336" s="50" t="s">
        <v>612</v>
      </c>
      <c r="RND336" s="50" t="s">
        <v>612</v>
      </c>
      <c r="RNE336" s="50" t="s">
        <v>612</v>
      </c>
      <c r="RNF336" s="50" t="s">
        <v>612</v>
      </c>
      <c r="RNG336" s="50" t="s">
        <v>612</v>
      </c>
      <c r="RNH336" s="50" t="s">
        <v>612</v>
      </c>
      <c r="RNI336" s="50" t="s">
        <v>612</v>
      </c>
      <c r="RNJ336" s="50" t="s">
        <v>612</v>
      </c>
      <c r="RNK336" s="50" t="s">
        <v>612</v>
      </c>
      <c r="RNL336" s="50" t="s">
        <v>612</v>
      </c>
      <c r="RNM336" s="50" t="s">
        <v>612</v>
      </c>
      <c r="RNN336" s="50" t="s">
        <v>612</v>
      </c>
      <c r="RNO336" s="50" t="s">
        <v>612</v>
      </c>
      <c r="RNP336" s="50" t="s">
        <v>612</v>
      </c>
      <c r="RNQ336" s="50" t="s">
        <v>612</v>
      </c>
      <c r="RNR336" s="50" t="s">
        <v>612</v>
      </c>
      <c r="RNS336" s="50" t="s">
        <v>612</v>
      </c>
      <c r="RNT336" s="50" t="s">
        <v>612</v>
      </c>
      <c r="RNU336" s="50" t="s">
        <v>612</v>
      </c>
      <c r="RNV336" s="50" t="s">
        <v>612</v>
      </c>
      <c r="RNW336" s="50" t="s">
        <v>612</v>
      </c>
      <c r="RNX336" s="50" t="s">
        <v>612</v>
      </c>
      <c r="RNY336" s="50" t="s">
        <v>612</v>
      </c>
      <c r="RNZ336" s="50" t="s">
        <v>612</v>
      </c>
      <c r="ROA336" s="50" t="s">
        <v>612</v>
      </c>
      <c r="ROB336" s="50" t="s">
        <v>612</v>
      </c>
      <c r="ROC336" s="50" t="s">
        <v>612</v>
      </c>
      <c r="ROD336" s="50" t="s">
        <v>612</v>
      </c>
      <c r="ROE336" s="50" t="s">
        <v>612</v>
      </c>
      <c r="ROF336" s="50" t="s">
        <v>612</v>
      </c>
      <c r="ROG336" s="50" t="s">
        <v>612</v>
      </c>
      <c r="ROH336" s="50" t="s">
        <v>612</v>
      </c>
      <c r="ROI336" s="50" t="s">
        <v>612</v>
      </c>
      <c r="ROJ336" s="50" t="s">
        <v>612</v>
      </c>
      <c r="ROK336" s="50" t="s">
        <v>612</v>
      </c>
      <c r="ROL336" s="50" t="s">
        <v>612</v>
      </c>
      <c r="ROM336" s="50" t="s">
        <v>612</v>
      </c>
      <c r="RON336" s="50" t="s">
        <v>612</v>
      </c>
      <c r="ROO336" s="50" t="s">
        <v>612</v>
      </c>
      <c r="ROP336" s="50" t="s">
        <v>612</v>
      </c>
      <c r="ROQ336" s="50" t="s">
        <v>612</v>
      </c>
      <c r="ROR336" s="50" t="s">
        <v>612</v>
      </c>
      <c r="ROS336" s="50" t="s">
        <v>612</v>
      </c>
      <c r="ROT336" s="50" t="s">
        <v>612</v>
      </c>
      <c r="ROU336" s="50" t="s">
        <v>612</v>
      </c>
      <c r="ROV336" s="50" t="s">
        <v>612</v>
      </c>
      <c r="ROW336" s="50" t="s">
        <v>612</v>
      </c>
      <c r="ROX336" s="50" t="s">
        <v>612</v>
      </c>
      <c r="ROY336" s="50" t="s">
        <v>612</v>
      </c>
      <c r="ROZ336" s="50" t="s">
        <v>612</v>
      </c>
      <c r="RPA336" s="50" t="s">
        <v>612</v>
      </c>
      <c r="RPB336" s="50" t="s">
        <v>612</v>
      </c>
      <c r="RPC336" s="50" t="s">
        <v>612</v>
      </c>
      <c r="RPD336" s="50" t="s">
        <v>612</v>
      </c>
      <c r="RPE336" s="50" t="s">
        <v>612</v>
      </c>
      <c r="RPF336" s="50" t="s">
        <v>612</v>
      </c>
      <c r="RPG336" s="50" t="s">
        <v>612</v>
      </c>
      <c r="RPH336" s="50" t="s">
        <v>612</v>
      </c>
      <c r="RPI336" s="50" t="s">
        <v>612</v>
      </c>
      <c r="RPJ336" s="50" t="s">
        <v>612</v>
      </c>
      <c r="RPK336" s="50" t="s">
        <v>612</v>
      </c>
      <c r="RPL336" s="50" t="s">
        <v>612</v>
      </c>
      <c r="RPM336" s="50" t="s">
        <v>612</v>
      </c>
      <c r="RPN336" s="50" t="s">
        <v>612</v>
      </c>
      <c r="RPO336" s="50" t="s">
        <v>612</v>
      </c>
      <c r="RPP336" s="50" t="s">
        <v>612</v>
      </c>
      <c r="RPQ336" s="50" t="s">
        <v>612</v>
      </c>
      <c r="RPR336" s="50" t="s">
        <v>612</v>
      </c>
      <c r="RPS336" s="50" t="s">
        <v>612</v>
      </c>
      <c r="RPT336" s="50" t="s">
        <v>612</v>
      </c>
      <c r="RPU336" s="50" t="s">
        <v>612</v>
      </c>
      <c r="RPV336" s="50" t="s">
        <v>612</v>
      </c>
      <c r="RPW336" s="50" t="s">
        <v>612</v>
      </c>
      <c r="RPX336" s="50" t="s">
        <v>612</v>
      </c>
      <c r="RPY336" s="50" t="s">
        <v>612</v>
      </c>
      <c r="RPZ336" s="50" t="s">
        <v>612</v>
      </c>
      <c r="RQA336" s="50" t="s">
        <v>612</v>
      </c>
      <c r="RQB336" s="50" t="s">
        <v>612</v>
      </c>
      <c r="RQC336" s="50" t="s">
        <v>612</v>
      </c>
      <c r="RQD336" s="50" t="s">
        <v>612</v>
      </c>
      <c r="RQE336" s="50" t="s">
        <v>612</v>
      </c>
      <c r="RQF336" s="50" t="s">
        <v>612</v>
      </c>
      <c r="RQG336" s="50" t="s">
        <v>612</v>
      </c>
      <c r="RQH336" s="50" t="s">
        <v>612</v>
      </c>
      <c r="RQI336" s="50" t="s">
        <v>612</v>
      </c>
      <c r="RQJ336" s="50" t="s">
        <v>612</v>
      </c>
      <c r="RQK336" s="50" t="s">
        <v>612</v>
      </c>
      <c r="RQL336" s="50" t="s">
        <v>612</v>
      </c>
      <c r="RQM336" s="50" t="s">
        <v>612</v>
      </c>
      <c r="RQN336" s="50" t="s">
        <v>612</v>
      </c>
      <c r="RQO336" s="50" t="s">
        <v>612</v>
      </c>
      <c r="RQP336" s="50" t="s">
        <v>612</v>
      </c>
      <c r="RQQ336" s="50" t="s">
        <v>612</v>
      </c>
      <c r="RQR336" s="50" t="s">
        <v>612</v>
      </c>
      <c r="RQS336" s="50" t="s">
        <v>612</v>
      </c>
      <c r="RQT336" s="50" t="s">
        <v>612</v>
      </c>
      <c r="RQU336" s="50" t="s">
        <v>612</v>
      </c>
      <c r="RQV336" s="50" t="s">
        <v>612</v>
      </c>
      <c r="RQW336" s="50" t="s">
        <v>612</v>
      </c>
      <c r="RQX336" s="50" t="s">
        <v>612</v>
      </c>
      <c r="RQY336" s="50" t="s">
        <v>612</v>
      </c>
      <c r="RQZ336" s="50" t="s">
        <v>612</v>
      </c>
      <c r="RRA336" s="50" t="s">
        <v>612</v>
      </c>
      <c r="RRB336" s="50" t="s">
        <v>612</v>
      </c>
      <c r="RRC336" s="50" t="s">
        <v>612</v>
      </c>
      <c r="RRD336" s="50" t="s">
        <v>612</v>
      </c>
      <c r="RRE336" s="50" t="s">
        <v>612</v>
      </c>
      <c r="RRF336" s="50" t="s">
        <v>612</v>
      </c>
      <c r="RRG336" s="50" t="s">
        <v>612</v>
      </c>
      <c r="RRH336" s="50" t="s">
        <v>612</v>
      </c>
      <c r="RRI336" s="50" t="s">
        <v>612</v>
      </c>
      <c r="RRJ336" s="50" t="s">
        <v>612</v>
      </c>
      <c r="RRK336" s="50" t="s">
        <v>612</v>
      </c>
      <c r="RRL336" s="50" t="s">
        <v>612</v>
      </c>
      <c r="RRM336" s="50" t="s">
        <v>612</v>
      </c>
      <c r="RRN336" s="50" t="s">
        <v>612</v>
      </c>
      <c r="RRO336" s="50" t="s">
        <v>612</v>
      </c>
      <c r="RRP336" s="50" t="s">
        <v>612</v>
      </c>
      <c r="RRQ336" s="50" t="s">
        <v>612</v>
      </c>
      <c r="RRR336" s="50" t="s">
        <v>612</v>
      </c>
      <c r="RRS336" s="50" t="s">
        <v>612</v>
      </c>
      <c r="RRT336" s="50" t="s">
        <v>612</v>
      </c>
      <c r="RRU336" s="50" t="s">
        <v>612</v>
      </c>
      <c r="RRV336" s="50" t="s">
        <v>612</v>
      </c>
      <c r="RRW336" s="50" t="s">
        <v>612</v>
      </c>
      <c r="RRX336" s="50" t="s">
        <v>612</v>
      </c>
      <c r="RRY336" s="50" t="s">
        <v>612</v>
      </c>
      <c r="RRZ336" s="50" t="s">
        <v>612</v>
      </c>
      <c r="RSA336" s="50" t="s">
        <v>612</v>
      </c>
      <c r="RSB336" s="50" t="s">
        <v>612</v>
      </c>
      <c r="RSC336" s="50" t="s">
        <v>612</v>
      </c>
      <c r="RSD336" s="50" t="s">
        <v>612</v>
      </c>
      <c r="RSE336" s="50" t="s">
        <v>612</v>
      </c>
      <c r="RSF336" s="50" t="s">
        <v>612</v>
      </c>
      <c r="RSG336" s="50" t="s">
        <v>612</v>
      </c>
      <c r="RSH336" s="50" t="s">
        <v>612</v>
      </c>
      <c r="RSI336" s="50" t="s">
        <v>612</v>
      </c>
      <c r="RSJ336" s="50" t="s">
        <v>612</v>
      </c>
      <c r="RSK336" s="50" t="s">
        <v>612</v>
      </c>
      <c r="RSL336" s="50" t="s">
        <v>612</v>
      </c>
      <c r="RSM336" s="50" t="s">
        <v>612</v>
      </c>
      <c r="RSN336" s="50" t="s">
        <v>612</v>
      </c>
      <c r="RSO336" s="50" t="s">
        <v>612</v>
      </c>
      <c r="RSP336" s="50" t="s">
        <v>612</v>
      </c>
      <c r="RSQ336" s="50" t="s">
        <v>612</v>
      </c>
      <c r="RSR336" s="50" t="s">
        <v>612</v>
      </c>
      <c r="RSS336" s="50" t="s">
        <v>612</v>
      </c>
      <c r="RST336" s="50" t="s">
        <v>612</v>
      </c>
      <c r="RSU336" s="50" t="s">
        <v>612</v>
      </c>
      <c r="RSV336" s="50" t="s">
        <v>612</v>
      </c>
      <c r="RSW336" s="50" t="s">
        <v>612</v>
      </c>
      <c r="RSX336" s="50" t="s">
        <v>612</v>
      </c>
      <c r="RSY336" s="50" t="s">
        <v>612</v>
      </c>
      <c r="RSZ336" s="50" t="s">
        <v>612</v>
      </c>
      <c r="RTA336" s="50" t="s">
        <v>612</v>
      </c>
      <c r="RTB336" s="50" t="s">
        <v>612</v>
      </c>
      <c r="RTC336" s="50" t="s">
        <v>612</v>
      </c>
      <c r="RTD336" s="50" t="s">
        <v>612</v>
      </c>
      <c r="RTE336" s="50" t="s">
        <v>612</v>
      </c>
      <c r="RTF336" s="50" t="s">
        <v>612</v>
      </c>
      <c r="RTG336" s="50" t="s">
        <v>612</v>
      </c>
      <c r="RTH336" s="50" t="s">
        <v>612</v>
      </c>
      <c r="RTI336" s="50" t="s">
        <v>612</v>
      </c>
      <c r="RTJ336" s="50" t="s">
        <v>612</v>
      </c>
      <c r="RTK336" s="50" t="s">
        <v>612</v>
      </c>
      <c r="RTL336" s="50" t="s">
        <v>612</v>
      </c>
      <c r="RTM336" s="50" t="s">
        <v>612</v>
      </c>
      <c r="RTN336" s="50" t="s">
        <v>612</v>
      </c>
      <c r="RTO336" s="50" t="s">
        <v>612</v>
      </c>
      <c r="RTP336" s="50" t="s">
        <v>612</v>
      </c>
      <c r="RTQ336" s="50" t="s">
        <v>612</v>
      </c>
      <c r="RTR336" s="50" t="s">
        <v>612</v>
      </c>
      <c r="RTS336" s="50" t="s">
        <v>612</v>
      </c>
      <c r="RTT336" s="50" t="s">
        <v>612</v>
      </c>
      <c r="RTU336" s="50" t="s">
        <v>612</v>
      </c>
      <c r="RTV336" s="50" t="s">
        <v>612</v>
      </c>
      <c r="RTW336" s="50" t="s">
        <v>612</v>
      </c>
      <c r="RTX336" s="50" t="s">
        <v>612</v>
      </c>
      <c r="RTY336" s="50" t="s">
        <v>612</v>
      </c>
      <c r="RTZ336" s="50" t="s">
        <v>612</v>
      </c>
      <c r="RUA336" s="50" t="s">
        <v>612</v>
      </c>
      <c r="RUB336" s="50" t="s">
        <v>612</v>
      </c>
      <c r="RUC336" s="50" t="s">
        <v>612</v>
      </c>
      <c r="RUD336" s="50" t="s">
        <v>612</v>
      </c>
      <c r="RUE336" s="50" t="s">
        <v>612</v>
      </c>
      <c r="RUF336" s="50" t="s">
        <v>612</v>
      </c>
      <c r="RUG336" s="50" t="s">
        <v>612</v>
      </c>
      <c r="RUH336" s="50" t="s">
        <v>612</v>
      </c>
      <c r="RUI336" s="50" t="s">
        <v>612</v>
      </c>
      <c r="RUJ336" s="50" t="s">
        <v>612</v>
      </c>
      <c r="RUK336" s="50" t="s">
        <v>612</v>
      </c>
      <c r="RUL336" s="50" t="s">
        <v>612</v>
      </c>
      <c r="RUM336" s="50" t="s">
        <v>612</v>
      </c>
      <c r="RUN336" s="50" t="s">
        <v>612</v>
      </c>
      <c r="RUO336" s="50" t="s">
        <v>612</v>
      </c>
      <c r="RUP336" s="50" t="s">
        <v>612</v>
      </c>
      <c r="RUQ336" s="50" t="s">
        <v>612</v>
      </c>
      <c r="RUR336" s="50" t="s">
        <v>612</v>
      </c>
      <c r="RUS336" s="50" t="s">
        <v>612</v>
      </c>
      <c r="RUT336" s="50" t="s">
        <v>612</v>
      </c>
      <c r="RUU336" s="50" t="s">
        <v>612</v>
      </c>
      <c r="RUV336" s="50" t="s">
        <v>612</v>
      </c>
      <c r="RUW336" s="50" t="s">
        <v>612</v>
      </c>
      <c r="RUX336" s="50" t="s">
        <v>612</v>
      </c>
      <c r="RUY336" s="50" t="s">
        <v>612</v>
      </c>
      <c r="RUZ336" s="50" t="s">
        <v>612</v>
      </c>
      <c r="RVA336" s="50" t="s">
        <v>612</v>
      </c>
      <c r="RVB336" s="50" t="s">
        <v>612</v>
      </c>
      <c r="RVC336" s="50" t="s">
        <v>612</v>
      </c>
      <c r="RVD336" s="50" t="s">
        <v>612</v>
      </c>
      <c r="RVE336" s="50" t="s">
        <v>612</v>
      </c>
      <c r="RVF336" s="50" t="s">
        <v>612</v>
      </c>
      <c r="RVG336" s="50" t="s">
        <v>612</v>
      </c>
      <c r="RVH336" s="50" t="s">
        <v>612</v>
      </c>
      <c r="RVI336" s="50" t="s">
        <v>612</v>
      </c>
      <c r="RVJ336" s="50" t="s">
        <v>612</v>
      </c>
      <c r="RVK336" s="50" t="s">
        <v>612</v>
      </c>
      <c r="RVL336" s="50" t="s">
        <v>612</v>
      </c>
      <c r="RVM336" s="50" t="s">
        <v>612</v>
      </c>
      <c r="RVN336" s="50" t="s">
        <v>612</v>
      </c>
      <c r="RVO336" s="50" t="s">
        <v>612</v>
      </c>
      <c r="RVP336" s="50" t="s">
        <v>612</v>
      </c>
      <c r="RVQ336" s="50" t="s">
        <v>612</v>
      </c>
      <c r="RVR336" s="50" t="s">
        <v>612</v>
      </c>
      <c r="RVS336" s="50" t="s">
        <v>612</v>
      </c>
      <c r="RVT336" s="50" t="s">
        <v>612</v>
      </c>
      <c r="RVU336" s="50" t="s">
        <v>612</v>
      </c>
      <c r="RVV336" s="50" t="s">
        <v>612</v>
      </c>
      <c r="RVW336" s="50" t="s">
        <v>612</v>
      </c>
      <c r="RVX336" s="50" t="s">
        <v>612</v>
      </c>
      <c r="RVY336" s="50" t="s">
        <v>612</v>
      </c>
      <c r="RVZ336" s="50" t="s">
        <v>612</v>
      </c>
      <c r="RWA336" s="50" t="s">
        <v>612</v>
      </c>
      <c r="RWB336" s="50" t="s">
        <v>612</v>
      </c>
      <c r="RWC336" s="50" t="s">
        <v>612</v>
      </c>
      <c r="RWD336" s="50" t="s">
        <v>612</v>
      </c>
      <c r="RWE336" s="50" t="s">
        <v>612</v>
      </c>
      <c r="RWF336" s="50" t="s">
        <v>612</v>
      </c>
      <c r="RWG336" s="50" t="s">
        <v>612</v>
      </c>
      <c r="RWH336" s="50" t="s">
        <v>612</v>
      </c>
      <c r="RWI336" s="50" t="s">
        <v>612</v>
      </c>
      <c r="RWJ336" s="50" t="s">
        <v>612</v>
      </c>
      <c r="RWK336" s="50" t="s">
        <v>612</v>
      </c>
      <c r="RWL336" s="50" t="s">
        <v>612</v>
      </c>
      <c r="RWM336" s="50" t="s">
        <v>612</v>
      </c>
      <c r="RWN336" s="50" t="s">
        <v>612</v>
      </c>
      <c r="RWO336" s="50" t="s">
        <v>612</v>
      </c>
      <c r="RWP336" s="50" t="s">
        <v>612</v>
      </c>
      <c r="RWQ336" s="50" t="s">
        <v>612</v>
      </c>
      <c r="RWR336" s="50" t="s">
        <v>612</v>
      </c>
      <c r="RWS336" s="50" t="s">
        <v>612</v>
      </c>
      <c r="RWT336" s="50" t="s">
        <v>612</v>
      </c>
      <c r="RWU336" s="50" t="s">
        <v>612</v>
      </c>
      <c r="RWV336" s="50" t="s">
        <v>612</v>
      </c>
      <c r="RWW336" s="50" t="s">
        <v>612</v>
      </c>
      <c r="RWX336" s="50" t="s">
        <v>612</v>
      </c>
      <c r="RWY336" s="50" t="s">
        <v>612</v>
      </c>
      <c r="RWZ336" s="50" t="s">
        <v>612</v>
      </c>
      <c r="RXA336" s="50" t="s">
        <v>612</v>
      </c>
      <c r="RXB336" s="50" t="s">
        <v>612</v>
      </c>
      <c r="RXC336" s="50" t="s">
        <v>612</v>
      </c>
      <c r="RXD336" s="50" t="s">
        <v>612</v>
      </c>
      <c r="RXE336" s="50" t="s">
        <v>612</v>
      </c>
      <c r="RXF336" s="50" t="s">
        <v>612</v>
      </c>
      <c r="RXG336" s="50" t="s">
        <v>612</v>
      </c>
      <c r="RXH336" s="50" t="s">
        <v>612</v>
      </c>
      <c r="RXI336" s="50" t="s">
        <v>612</v>
      </c>
      <c r="RXJ336" s="50" t="s">
        <v>612</v>
      </c>
      <c r="RXK336" s="50" t="s">
        <v>612</v>
      </c>
      <c r="RXL336" s="50" t="s">
        <v>612</v>
      </c>
      <c r="RXM336" s="50" t="s">
        <v>612</v>
      </c>
      <c r="RXN336" s="50" t="s">
        <v>612</v>
      </c>
      <c r="RXO336" s="50" t="s">
        <v>612</v>
      </c>
      <c r="RXP336" s="50" t="s">
        <v>612</v>
      </c>
      <c r="RXQ336" s="50" t="s">
        <v>612</v>
      </c>
      <c r="RXR336" s="50" t="s">
        <v>612</v>
      </c>
      <c r="RXS336" s="50" t="s">
        <v>612</v>
      </c>
      <c r="RXT336" s="50" t="s">
        <v>612</v>
      </c>
      <c r="RXU336" s="50" t="s">
        <v>612</v>
      </c>
      <c r="RXV336" s="50" t="s">
        <v>612</v>
      </c>
      <c r="RXW336" s="50" t="s">
        <v>612</v>
      </c>
      <c r="RXX336" s="50" t="s">
        <v>612</v>
      </c>
      <c r="RXY336" s="50" t="s">
        <v>612</v>
      </c>
      <c r="RXZ336" s="50" t="s">
        <v>612</v>
      </c>
      <c r="RYA336" s="50" t="s">
        <v>612</v>
      </c>
      <c r="RYB336" s="50" t="s">
        <v>612</v>
      </c>
      <c r="RYC336" s="50" t="s">
        <v>612</v>
      </c>
      <c r="RYD336" s="50" t="s">
        <v>612</v>
      </c>
      <c r="RYE336" s="50" t="s">
        <v>612</v>
      </c>
      <c r="RYF336" s="50" t="s">
        <v>612</v>
      </c>
      <c r="RYG336" s="50" t="s">
        <v>612</v>
      </c>
      <c r="RYH336" s="50" t="s">
        <v>612</v>
      </c>
      <c r="RYI336" s="50" t="s">
        <v>612</v>
      </c>
      <c r="RYJ336" s="50" t="s">
        <v>612</v>
      </c>
      <c r="RYK336" s="50" t="s">
        <v>612</v>
      </c>
      <c r="RYL336" s="50" t="s">
        <v>612</v>
      </c>
      <c r="RYM336" s="50" t="s">
        <v>612</v>
      </c>
      <c r="RYN336" s="50" t="s">
        <v>612</v>
      </c>
      <c r="RYO336" s="50" t="s">
        <v>612</v>
      </c>
      <c r="RYP336" s="50" t="s">
        <v>612</v>
      </c>
      <c r="RYQ336" s="50" t="s">
        <v>612</v>
      </c>
      <c r="RYR336" s="50" t="s">
        <v>612</v>
      </c>
      <c r="RYS336" s="50" t="s">
        <v>612</v>
      </c>
      <c r="RYT336" s="50" t="s">
        <v>612</v>
      </c>
      <c r="RYU336" s="50" t="s">
        <v>612</v>
      </c>
      <c r="RYV336" s="50" t="s">
        <v>612</v>
      </c>
      <c r="RYW336" s="50" t="s">
        <v>612</v>
      </c>
      <c r="RYX336" s="50" t="s">
        <v>612</v>
      </c>
      <c r="RYY336" s="50" t="s">
        <v>612</v>
      </c>
      <c r="RYZ336" s="50" t="s">
        <v>612</v>
      </c>
      <c r="RZA336" s="50" t="s">
        <v>612</v>
      </c>
      <c r="RZB336" s="50" t="s">
        <v>612</v>
      </c>
      <c r="RZC336" s="50" t="s">
        <v>612</v>
      </c>
      <c r="RZD336" s="50" t="s">
        <v>612</v>
      </c>
      <c r="RZE336" s="50" t="s">
        <v>612</v>
      </c>
      <c r="RZF336" s="50" t="s">
        <v>612</v>
      </c>
      <c r="RZG336" s="50" t="s">
        <v>612</v>
      </c>
      <c r="RZH336" s="50" t="s">
        <v>612</v>
      </c>
      <c r="RZI336" s="50" t="s">
        <v>612</v>
      </c>
      <c r="RZJ336" s="50" t="s">
        <v>612</v>
      </c>
      <c r="RZK336" s="50" t="s">
        <v>612</v>
      </c>
      <c r="RZL336" s="50" t="s">
        <v>612</v>
      </c>
      <c r="RZM336" s="50" t="s">
        <v>612</v>
      </c>
      <c r="RZN336" s="50" t="s">
        <v>612</v>
      </c>
      <c r="RZO336" s="50" t="s">
        <v>612</v>
      </c>
      <c r="RZP336" s="50" t="s">
        <v>612</v>
      </c>
      <c r="RZQ336" s="50" t="s">
        <v>612</v>
      </c>
      <c r="RZR336" s="50" t="s">
        <v>612</v>
      </c>
      <c r="RZS336" s="50" t="s">
        <v>612</v>
      </c>
      <c r="RZT336" s="50" t="s">
        <v>612</v>
      </c>
      <c r="RZU336" s="50" t="s">
        <v>612</v>
      </c>
      <c r="RZV336" s="50" t="s">
        <v>612</v>
      </c>
      <c r="RZW336" s="50" t="s">
        <v>612</v>
      </c>
      <c r="RZX336" s="50" t="s">
        <v>612</v>
      </c>
      <c r="RZY336" s="50" t="s">
        <v>612</v>
      </c>
      <c r="RZZ336" s="50" t="s">
        <v>612</v>
      </c>
      <c r="SAA336" s="50" t="s">
        <v>612</v>
      </c>
      <c r="SAB336" s="50" t="s">
        <v>612</v>
      </c>
      <c r="SAC336" s="50" t="s">
        <v>612</v>
      </c>
      <c r="SAD336" s="50" t="s">
        <v>612</v>
      </c>
      <c r="SAE336" s="50" t="s">
        <v>612</v>
      </c>
      <c r="SAF336" s="50" t="s">
        <v>612</v>
      </c>
      <c r="SAG336" s="50" t="s">
        <v>612</v>
      </c>
      <c r="SAH336" s="50" t="s">
        <v>612</v>
      </c>
      <c r="SAI336" s="50" t="s">
        <v>612</v>
      </c>
      <c r="SAJ336" s="50" t="s">
        <v>612</v>
      </c>
      <c r="SAK336" s="50" t="s">
        <v>612</v>
      </c>
      <c r="SAL336" s="50" t="s">
        <v>612</v>
      </c>
      <c r="SAM336" s="50" t="s">
        <v>612</v>
      </c>
      <c r="SAN336" s="50" t="s">
        <v>612</v>
      </c>
      <c r="SAO336" s="50" t="s">
        <v>612</v>
      </c>
      <c r="SAP336" s="50" t="s">
        <v>612</v>
      </c>
      <c r="SAQ336" s="50" t="s">
        <v>612</v>
      </c>
      <c r="SAR336" s="50" t="s">
        <v>612</v>
      </c>
      <c r="SAS336" s="50" t="s">
        <v>612</v>
      </c>
      <c r="SAT336" s="50" t="s">
        <v>612</v>
      </c>
      <c r="SAU336" s="50" t="s">
        <v>612</v>
      </c>
      <c r="SAV336" s="50" t="s">
        <v>612</v>
      </c>
      <c r="SAW336" s="50" t="s">
        <v>612</v>
      </c>
      <c r="SAX336" s="50" t="s">
        <v>612</v>
      </c>
      <c r="SAY336" s="50" t="s">
        <v>612</v>
      </c>
      <c r="SAZ336" s="50" t="s">
        <v>612</v>
      </c>
      <c r="SBA336" s="50" t="s">
        <v>612</v>
      </c>
      <c r="SBB336" s="50" t="s">
        <v>612</v>
      </c>
      <c r="SBC336" s="50" t="s">
        <v>612</v>
      </c>
      <c r="SBD336" s="50" t="s">
        <v>612</v>
      </c>
      <c r="SBE336" s="50" t="s">
        <v>612</v>
      </c>
      <c r="SBF336" s="50" t="s">
        <v>612</v>
      </c>
      <c r="SBG336" s="50" t="s">
        <v>612</v>
      </c>
      <c r="SBH336" s="50" t="s">
        <v>612</v>
      </c>
      <c r="SBI336" s="50" t="s">
        <v>612</v>
      </c>
      <c r="SBJ336" s="50" t="s">
        <v>612</v>
      </c>
      <c r="SBK336" s="50" t="s">
        <v>612</v>
      </c>
      <c r="SBL336" s="50" t="s">
        <v>612</v>
      </c>
      <c r="SBM336" s="50" t="s">
        <v>612</v>
      </c>
      <c r="SBN336" s="50" t="s">
        <v>612</v>
      </c>
      <c r="SBO336" s="50" t="s">
        <v>612</v>
      </c>
      <c r="SBP336" s="50" t="s">
        <v>612</v>
      </c>
      <c r="SBQ336" s="50" t="s">
        <v>612</v>
      </c>
      <c r="SBR336" s="50" t="s">
        <v>612</v>
      </c>
      <c r="SBS336" s="50" t="s">
        <v>612</v>
      </c>
      <c r="SBT336" s="50" t="s">
        <v>612</v>
      </c>
      <c r="SBU336" s="50" t="s">
        <v>612</v>
      </c>
      <c r="SBV336" s="50" t="s">
        <v>612</v>
      </c>
      <c r="SBW336" s="50" t="s">
        <v>612</v>
      </c>
      <c r="SBX336" s="50" t="s">
        <v>612</v>
      </c>
      <c r="SBY336" s="50" t="s">
        <v>612</v>
      </c>
      <c r="SBZ336" s="50" t="s">
        <v>612</v>
      </c>
      <c r="SCA336" s="50" t="s">
        <v>612</v>
      </c>
      <c r="SCB336" s="50" t="s">
        <v>612</v>
      </c>
      <c r="SCC336" s="50" t="s">
        <v>612</v>
      </c>
      <c r="SCD336" s="50" t="s">
        <v>612</v>
      </c>
      <c r="SCE336" s="50" t="s">
        <v>612</v>
      </c>
      <c r="SCF336" s="50" t="s">
        <v>612</v>
      </c>
      <c r="SCG336" s="50" t="s">
        <v>612</v>
      </c>
      <c r="SCH336" s="50" t="s">
        <v>612</v>
      </c>
      <c r="SCI336" s="50" t="s">
        <v>612</v>
      </c>
      <c r="SCJ336" s="50" t="s">
        <v>612</v>
      </c>
      <c r="SCK336" s="50" t="s">
        <v>612</v>
      </c>
      <c r="SCL336" s="50" t="s">
        <v>612</v>
      </c>
      <c r="SCM336" s="50" t="s">
        <v>612</v>
      </c>
      <c r="SCN336" s="50" t="s">
        <v>612</v>
      </c>
      <c r="SCO336" s="50" t="s">
        <v>612</v>
      </c>
      <c r="SCP336" s="50" t="s">
        <v>612</v>
      </c>
      <c r="SCQ336" s="50" t="s">
        <v>612</v>
      </c>
      <c r="SCR336" s="50" t="s">
        <v>612</v>
      </c>
      <c r="SCS336" s="50" t="s">
        <v>612</v>
      </c>
      <c r="SCT336" s="50" t="s">
        <v>612</v>
      </c>
      <c r="SCU336" s="50" t="s">
        <v>612</v>
      </c>
      <c r="SCV336" s="50" t="s">
        <v>612</v>
      </c>
      <c r="SCW336" s="50" t="s">
        <v>612</v>
      </c>
      <c r="SCX336" s="50" t="s">
        <v>612</v>
      </c>
      <c r="SCY336" s="50" t="s">
        <v>612</v>
      </c>
      <c r="SCZ336" s="50" t="s">
        <v>612</v>
      </c>
      <c r="SDA336" s="50" t="s">
        <v>612</v>
      </c>
      <c r="SDB336" s="50" t="s">
        <v>612</v>
      </c>
      <c r="SDC336" s="50" t="s">
        <v>612</v>
      </c>
      <c r="SDD336" s="50" t="s">
        <v>612</v>
      </c>
      <c r="SDE336" s="50" t="s">
        <v>612</v>
      </c>
      <c r="SDF336" s="50" t="s">
        <v>612</v>
      </c>
      <c r="SDG336" s="50" t="s">
        <v>612</v>
      </c>
      <c r="SDH336" s="50" t="s">
        <v>612</v>
      </c>
      <c r="SDI336" s="50" t="s">
        <v>612</v>
      </c>
      <c r="SDJ336" s="50" t="s">
        <v>612</v>
      </c>
      <c r="SDK336" s="50" t="s">
        <v>612</v>
      </c>
      <c r="SDL336" s="50" t="s">
        <v>612</v>
      </c>
      <c r="SDM336" s="50" t="s">
        <v>612</v>
      </c>
      <c r="SDN336" s="50" t="s">
        <v>612</v>
      </c>
      <c r="SDO336" s="50" t="s">
        <v>612</v>
      </c>
      <c r="SDP336" s="50" t="s">
        <v>612</v>
      </c>
      <c r="SDQ336" s="50" t="s">
        <v>612</v>
      </c>
      <c r="SDR336" s="50" t="s">
        <v>612</v>
      </c>
      <c r="SDS336" s="50" t="s">
        <v>612</v>
      </c>
      <c r="SDT336" s="50" t="s">
        <v>612</v>
      </c>
      <c r="SDU336" s="50" t="s">
        <v>612</v>
      </c>
      <c r="SDV336" s="50" t="s">
        <v>612</v>
      </c>
      <c r="SDW336" s="50" t="s">
        <v>612</v>
      </c>
      <c r="SDX336" s="50" t="s">
        <v>612</v>
      </c>
      <c r="SDY336" s="50" t="s">
        <v>612</v>
      </c>
      <c r="SDZ336" s="50" t="s">
        <v>612</v>
      </c>
      <c r="SEA336" s="50" t="s">
        <v>612</v>
      </c>
      <c r="SEB336" s="50" t="s">
        <v>612</v>
      </c>
      <c r="SEC336" s="50" t="s">
        <v>612</v>
      </c>
      <c r="SED336" s="50" t="s">
        <v>612</v>
      </c>
      <c r="SEE336" s="50" t="s">
        <v>612</v>
      </c>
      <c r="SEF336" s="50" t="s">
        <v>612</v>
      </c>
      <c r="SEG336" s="50" t="s">
        <v>612</v>
      </c>
      <c r="SEH336" s="50" t="s">
        <v>612</v>
      </c>
      <c r="SEI336" s="50" t="s">
        <v>612</v>
      </c>
      <c r="SEJ336" s="50" t="s">
        <v>612</v>
      </c>
      <c r="SEK336" s="50" t="s">
        <v>612</v>
      </c>
      <c r="SEL336" s="50" t="s">
        <v>612</v>
      </c>
      <c r="SEM336" s="50" t="s">
        <v>612</v>
      </c>
      <c r="SEN336" s="50" t="s">
        <v>612</v>
      </c>
      <c r="SEO336" s="50" t="s">
        <v>612</v>
      </c>
      <c r="SEP336" s="50" t="s">
        <v>612</v>
      </c>
      <c r="SEQ336" s="50" t="s">
        <v>612</v>
      </c>
      <c r="SER336" s="50" t="s">
        <v>612</v>
      </c>
      <c r="SES336" s="50" t="s">
        <v>612</v>
      </c>
      <c r="SET336" s="50" t="s">
        <v>612</v>
      </c>
      <c r="SEU336" s="50" t="s">
        <v>612</v>
      </c>
      <c r="SEV336" s="50" t="s">
        <v>612</v>
      </c>
      <c r="SEW336" s="50" t="s">
        <v>612</v>
      </c>
      <c r="SEX336" s="50" t="s">
        <v>612</v>
      </c>
      <c r="SEY336" s="50" t="s">
        <v>612</v>
      </c>
      <c r="SEZ336" s="50" t="s">
        <v>612</v>
      </c>
      <c r="SFA336" s="50" t="s">
        <v>612</v>
      </c>
      <c r="SFB336" s="50" t="s">
        <v>612</v>
      </c>
      <c r="SFC336" s="50" t="s">
        <v>612</v>
      </c>
      <c r="SFD336" s="50" t="s">
        <v>612</v>
      </c>
      <c r="SFE336" s="50" t="s">
        <v>612</v>
      </c>
      <c r="SFF336" s="50" t="s">
        <v>612</v>
      </c>
      <c r="SFG336" s="50" t="s">
        <v>612</v>
      </c>
      <c r="SFH336" s="50" t="s">
        <v>612</v>
      </c>
      <c r="SFI336" s="50" t="s">
        <v>612</v>
      </c>
      <c r="SFJ336" s="50" t="s">
        <v>612</v>
      </c>
      <c r="SFK336" s="50" t="s">
        <v>612</v>
      </c>
      <c r="SFL336" s="50" t="s">
        <v>612</v>
      </c>
      <c r="SFM336" s="50" t="s">
        <v>612</v>
      </c>
      <c r="SFN336" s="50" t="s">
        <v>612</v>
      </c>
      <c r="SFO336" s="50" t="s">
        <v>612</v>
      </c>
      <c r="SFP336" s="50" t="s">
        <v>612</v>
      </c>
      <c r="SFQ336" s="50" t="s">
        <v>612</v>
      </c>
      <c r="SFR336" s="50" t="s">
        <v>612</v>
      </c>
      <c r="SFS336" s="50" t="s">
        <v>612</v>
      </c>
      <c r="SFT336" s="50" t="s">
        <v>612</v>
      </c>
      <c r="SFU336" s="50" t="s">
        <v>612</v>
      </c>
      <c r="SFV336" s="50" t="s">
        <v>612</v>
      </c>
      <c r="SFW336" s="50" t="s">
        <v>612</v>
      </c>
      <c r="SFX336" s="50" t="s">
        <v>612</v>
      </c>
      <c r="SFY336" s="50" t="s">
        <v>612</v>
      </c>
      <c r="SFZ336" s="50" t="s">
        <v>612</v>
      </c>
      <c r="SGA336" s="50" t="s">
        <v>612</v>
      </c>
      <c r="SGB336" s="50" t="s">
        <v>612</v>
      </c>
      <c r="SGC336" s="50" t="s">
        <v>612</v>
      </c>
      <c r="SGD336" s="50" t="s">
        <v>612</v>
      </c>
      <c r="SGE336" s="50" t="s">
        <v>612</v>
      </c>
      <c r="SGF336" s="50" t="s">
        <v>612</v>
      </c>
      <c r="SGG336" s="50" t="s">
        <v>612</v>
      </c>
      <c r="SGH336" s="50" t="s">
        <v>612</v>
      </c>
      <c r="SGI336" s="50" t="s">
        <v>612</v>
      </c>
      <c r="SGJ336" s="50" t="s">
        <v>612</v>
      </c>
      <c r="SGK336" s="50" t="s">
        <v>612</v>
      </c>
      <c r="SGL336" s="50" t="s">
        <v>612</v>
      </c>
      <c r="SGM336" s="50" t="s">
        <v>612</v>
      </c>
      <c r="SGN336" s="50" t="s">
        <v>612</v>
      </c>
      <c r="SGO336" s="50" t="s">
        <v>612</v>
      </c>
      <c r="SGP336" s="50" t="s">
        <v>612</v>
      </c>
      <c r="SGQ336" s="50" t="s">
        <v>612</v>
      </c>
      <c r="SGR336" s="50" t="s">
        <v>612</v>
      </c>
      <c r="SGS336" s="50" t="s">
        <v>612</v>
      </c>
      <c r="SGT336" s="50" t="s">
        <v>612</v>
      </c>
      <c r="SGU336" s="50" t="s">
        <v>612</v>
      </c>
      <c r="SGV336" s="50" t="s">
        <v>612</v>
      </c>
      <c r="SGW336" s="50" t="s">
        <v>612</v>
      </c>
      <c r="SGX336" s="50" t="s">
        <v>612</v>
      </c>
      <c r="SGY336" s="50" t="s">
        <v>612</v>
      </c>
      <c r="SGZ336" s="50" t="s">
        <v>612</v>
      </c>
      <c r="SHA336" s="50" t="s">
        <v>612</v>
      </c>
      <c r="SHB336" s="50" t="s">
        <v>612</v>
      </c>
      <c r="SHC336" s="50" t="s">
        <v>612</v>
      </c>
      <c r="SHD336" s="50" t="s">
        <v>612</v>
      </c>
      <c r="SHE336" s="50" t="s">
        <v>612</v>
      </c>
      <c r="SHF336" s="50" t="s">
        <v>612</v>
      </c>
      <c r="SHG336" s="50" t="s">
        <v>612</v>
      </c>
      <c r="SHH336" s="50" t="s">
        <v>612</v>
      </c>
      <c r="SHI336" s="50" t="s">
        <v>612</v>
      </c>
      <c r="SHJ336" s="50" t="s">
        <v>612</v>
      </c>
      <c r="SHK336" s="50" t="s">
        <v>612</v>
      </c>
      <c r="SHL336" s="50" t="s">
        <v>612</v>
      </c>
      <c r="SHM336" s="50" t="s">
        <v>612</v>
      </c>
      <c r="SHN336" s="50" t="s">
        <v>612</v>
      </c>
      <c r="SHO336" s="50" t="s">
        <v>612</v>
      </c>
      <c r="SHP336" s="50" t="s">
        <v>612</v>
      </c>
      <c r="SHQ336" s="50" t="s">
        <v>612</v>
      </c>
      <c r="SHR336" s="50" t="s">
        <v>612</v>
      </c>
      <c r="SHS336" s="50" t="s">
        <v>612</v>
      </c>
      <c r="SHT336" s="50" t="s">
        <v>612</v>
      </c>
      <c r="SHU336" s="50" t="s">
        <v>612</v>
      </c>
      <c r="SHV336" s="50" t="s">
        <v>612</v>
      </c>
      <c r="SHW336" s="50" t="s">
        <v>612</v>
      </c>
      <c r="SHX336" s="50" t="s">
        <v>612</v>
      </c>
      <c r="SHY336" s="50" t="s">
        <v>612</v>
      </c>
      <c r="SHZ336" s="50" t="s">
        <v>612</v>
      </c>
      <c r="SIA336" s="50" t="s">
        <v>612</v>
      </c>
      <c r="SIB336" s="50" t="s">
        <v>612</v>
      </c>
      <c r="SIC336" s="50" t="s">
        <v>612</v>
      </c>
      <c r="SID336" s="50" t="s">
        <v>612</v>
      </c>
      <c r="SIE336" s="50" t="s">
        <v>612</v>
      </c>
      <c r="SIF336" s="50" t="s">
        <v>612</v>
      </c>
      <c r="SIG336" s="50" t="s">
        <v>612</v>
      </c>
      <c r="SIH336" s="50" t="s">
        <v>612</v>
      </c>
      <c r="SII336" s="50" t="s">
        <v>612</v>
      </c>
      <c r="SIJ336" s="50" t="s">
        <v>612</v>
      </c>
      <c r="SIK336" s="50" t="s">
        <v>612</v>
      </c>
      <c r="SIL336" s="50" t="s">
        <v>612</v>
      </c>
      <c r="SIM336" s="50" t="s">
        <v>612</v>
      </c>
      <c r="SIN336" s="50" t="s">
        <v>612</v>
      </c>
      <c r="SIO336" s="50" t="s">
        <v>612</v>
      </c>
      <c r="SIP336" s="50" t="s">
        <v>612</v>
      </c>
      <c r="SIQ336" s="50" t="s">
        <v>612</v>
      </c>
      <c r="SIR336" s="50" t="s">
        <v>612</v>
      </c>
      <c r="SIS336" s="50" t="s">
        <v>612</v>
      </c>
      <c r="SIT336" s="50" t="s">
        <v>612</v>
      </c>
      <c r="SIU336" s="50" t="s">
        <v>612</v>
      </c>
      <c r="SIV336" s="50" t="s">
        <v>612</v>
      </c>
      <c r="SIW336" s="50" t="s">
        <v>612</v>
      </c>
      <c r="SIX336" s="50" t="s">
        <v>612</v>
      </c>
      <c r="SIY336" s="50" t="s">
        <v>612</v>
      </c>
      <c r="SIZ336" s="50" t="s">
        <v>612</v>
      </c>
      <c r="SJA336" s="50" t="s">
        <v>612</v>
      </c>
      <c r="SJB336" s="50" t="s">
        <v>612</v>
      </c>
      <c r="SJC336" s="50" t="s">
        <v>612</v>
      </c>
      <c r="SJD336" s="50" t="s">
        <v>612</v>
      </c>
      <c r="SJE336" s="50" t="s">
        <v>612</v>
      </c>
      <c r="SJF336" s="50" t="s">
        <v>612</v>
      </c>
      <c r="SJG336" s="50" t="s">
        <v>612</v>
      </c>
      <c r="SJH336" s="50" t="s">
        <v>612</v>
      </c>
      <c r="SJI336" s="50" t="s">
        <v>612</v>
      </c>
      <c r="SJJ336" s="50" t="s">
        <v>612</v>
      </c>
      <c r="SJK336" s="50" t="s">
        <v>612</v>
      </c>
      <c r="SJL336" s="50" t="s">
        <v>612</v>
      </c>
      <c r="SJM336" s="50" t="s">
        <v>612</v>
      </c>
      <c r="SJN336" s="50" t="s">
        <v>612</v>
      </c>
      <c r="SJO336" s="50" t="s">
        <v>612</v>
      </c>
      <c r="SJP336" s="50" t="s">
        <v>612</v>
      </c>
      <c r="SJQ336" s="50" t="s">
        <v>612</v>
      </c>
      <c r="SJR336" s="50" t="s">
        <v>612</v>
      </c>
      <c r="SJS336" s="50" t="s">
        <v>612</v>
      </c>
      <c r="SJT336" s="50" t="s">
        <v>612</v>
      </c>
      <c r="SJU336" s="50" t="s">
        <v>612</v>
      </c>
      <c r="SJV336" s="50" t="s">
        <v>612</v>
      </c>
      <c r="SJW336" s="50" t="s">
        <v>612</v>
      </c>
      <c r="SJX336" s="50" t="s">
        <v>612</v>
      </c>
      <c r="SJY336" s="50" t="s">
        <v>612</v>
      </c>
      <c r="SJZ336" s="50" t="s">
        <v>612</v>
      </c>
      <c r="SKA336" s="50" t="s">
        <v>612</v>
      </c>
      <c r="SKB336" s="50" t="s">
        <v>612</v>
      </c>
      <c r="SKC336" s="50" t="s">
        <v>612</v>
      </c>
      <c r="SKD336" s="50" t="s">
        <v>612</v>
      </c>
      <c r="SKE336" s="50" t="s">
        <v>612</v>
      </c>
      <c r="SKF336" s="50" t="s">
        <v>612</v>
      </c>
      <c r="SKG336" s="50" t="s">
        <v>612</v>
      </c>
      <c r="SKH336" s="50" t="s">
        <v>612</v>
      </c>
      <c r="SKI336" s="50" t="s">
        <v>612</v>
      </c>
      <c r="SKJ336" s="50" t="s">
        <v>612</v>
      </c>
      <c r="SKK336" s="50" t="s">
        <v>612</v>
      </c>
      <c r="SKL336" s="50" t="s">
        <v>612</v>
      </c>
      <c r="SKM336" s="50" t="s">
        <v>612</v>
      </c>
      <c r="SKN336" s="50" t="s">
        <v>612</v>
      </c>
      <c r="SKO336" s="50" t="s">
        <v>612</v>
      </c>
      <c r="SKP336" s="50" t="s">
        <v>612</v>
      </c>
      <c r="SKQ336" s="50" t="s">
        <v>612</v>
      </c>
      <c r="SKR336" s="50" t="s">
        <v>612</v>
      </c>
      <c r="SKS336" s="50" t="s">
        <v>612</v>
      </c>
      <c r="SKT336" s="50" t="s">
        <v>612</v>
      </c>
      <c r="SKU336" s="50" t="s">
        <v>612</v>
      </c>
      <c r="SKV336" s="50" t="s">
        <v>612</v>
      </c>
      <c r="SKW336" s="50" t="s">
        <v>612</v>
      </c>
      <c r="SKX336" s="50" t="s">
        <v>612</v>
      </c>
      <c r="SKY336" s="50" t="s">
        <v>612</v>
      </c>
      <c r="SKZ336" s="50" t="s">
        <v>612</v>
      </c>
      <c r="SLA336" s="50" t="s">
        <v>612</v>
      </c>
      <c r="SLB336" s="50" t="s">
        <v>612</v>
      </c>
      <c r="SLC336" s="50" t="s">
        <v>612</v>
      </c>
      <c r="SLD336" s="50" t="s">
        <v>612</v>
      </c>
      <c r="SLE336" s="50" t="s">
        <v>612</v>
      </c>
      <c r="SLF336" s="50" t="s">
        <v>612</v>
      </c>
      <c r="SLG336" s="50" t="s">
        <v>612</v>
      </c>
      <c r="SLH336" s="50" t="s">
        <v>612</v>
      </c>
      <c r="SLI336" s="50" t="s">
        <v>612</v>
      </c>
      <c r="SLJ336" s="50" t="s">
        <v>612</v>
      </c>
      <c r="SLK336" s="50" t="s">
        <v>612</v>
      </c>
      <c r="SLL336" s="50" t="s">
        <v>612</v>
      </c>
      <c r="SLM336" s="50" t="s">
        <v>612</v>
      </c>
      <c r="SLN336" s="50" t="s">
        <v>612</v>
      </c>
      <c r="SLO336" s="50" t="s">
        <v>612</v>
      </c>
      <c r="SLP336" s="50" t="s">
        <v>612</v>
      </c>
      <c r="SLQ336" s="50" t="s">
        <v>612</v>
      </c>
      <c r="SLR336" s="50" t="s">
        <v>612</v>
      </c>
      <c r="SLS336" s="50" t="s">
        <v>612</v>
      </c>
      <c r="SLT336" s="50" t="s">
        <v>612</v>
      </c>
      <c r="SLU336" s="50" t="s">
        <v>612</v>
      </c>
      <c r="SLV336" s="50" t="s">
        <v>612</v>
      </c>
      <c r="SLW336" s="50" t="s">
        <v>612</v>
      </c>
      <c r="SLX336" s="50" t="s">
        <v>612</v>
      </c>
      <c r="SLY336" s="50" t="s">
        <v>612</v>
      </c>
      <c r="SLZ336" s="50" t="s">
        <v>612</v>
      </c>
      <c r="SMA336" s="50" t="s">
        <v>612</v>
      </c>
      <c r="SMB336" s="50" t="s">
        <v>612</v>
      </c>
      <c r="SMC336" s="50" t="s">
        <v>612</v>
      </c>
      <c r="SMD336" s="50" t="s">
        <v>612</v>
      </c>
      <c r="SME336" s="50" t="s">
        <v>612</v>
      </c>
      <c r="SMF336" s="50" t="s">
        <v>612</v>
      </c>
      <c r="SMG336" s="50" t="s">
        <v>612</v>
      </c>
      <c r="SMH336" s="50" t="s">
        <v>612</v>
      </c>
      <c r="SMI336" s="50" t="s">
        <v>612</v>
      </c>
      <c r="SMJ336" s="50" t="s">
        <v>612</v>
      </c>
      <c r="SMK336" s="50" t="s">
        <v>612</v>
      </c>
      <c r="SML336" s="50" t="s">
        <v>612</v>
      </c>
      <c r="SMM336" s="50" t="s">
        <v>612</v>
      </c>
      <c r="SMN336" s="50" t="s">
        <v>612</v>
      </c>
      <c r="SMO336" s="50" t="s">
        <v>612</v>
      </c>
      <c r="SMP336" s="50" t="s">
        <v>612</v>
      </c>
      <c r="SMQ336" s="50" t="s">
        <v>612</v>
      </c>
      <c r="SMR336" s="50" t="s">
        <v>612</v>
      </c>
      <c r="SMS336" s="50" t="s">
        <v>612</v>
      </c>
      <c r="SMT336" s="50" t="s">
        <v>612</v>
      </c>
      <c r="SMU336" s="50" t="s">
        <v>612</v>
      </c>
      <c r="SMV336" s="50" t="s">
        <v>612</v>
      </c>
      <c r="SMW336" s="50" t="s">
        <v>612</v>
      </c>
      <c r="SMX336" s="50" t="s">
        <v>612</v>
      </c>
      <c r="SMY336" s="50" t="s">
        <v>612</v>
      </c>
      <c r="SMZ336" s="50" t="s">
        <v>612</v>
      </c>
      <c r="SNA336" s="50" t="s">
        <v>612</v>
      </c>
      <c r="SNB336" s="50" t="s">
        <v>612</v>
      </c>
      <c r="SNC336" s="50" t="s">
        <v>612</v>
      </c>
      <c r="SND336" s="50" t="s">
        <v>612</v>
      </c>
      <c r="SNE336" s="50" t="s">
        <v>612</v>
      </c>
      <c r="SNF336" s="50" t="s">
        <v>612</v>
      </c>
      <c r="SNG336" s="50" t="s">
        <v>612</v>
      </c>
      <c r="SNH336" s="50" t="s">
        <v>612</v>
      </c>
      <c r="SNI336" s="50" t="s">
        <v>612</v>
      </c>
      <c r="SNJ336" s="50" t="s">
        <v>612</v>
      </c>
      <c r="SNK336" s="50" t="s">
        <v>612</v>
      </c>
      <c r="SNL336" s="50" t="s">
        <v>612</v>
      </c>
      <c r="SNM336" s="50" t="s">
        <v>612</v>
      </c>
      <c r="SNN336" s="50" t="s">
        <v>612</v>
      </c>
      <c r="SNO336" s="50" t="s">
        <v>612</v>
      </c>
      <c r="SNP336" s="50" t="s">
        <v>612</v>
      </c>
      <c r="SNQ336" s="50" t="s">
        <v>612</v>
      </c>
      <c r="SNR336" s="50" t="s">
        <v>612</v>
      </c>
      <c r="SNS336" s="50" t="s">
        <v>612</v>
      </c>
      <c r="SNT336" s="50" t="s">
        <v>612</v>
      </c>
      <c r="SNU336" s="50" t="s">
        <v>612</v>
      </c>
      <c r="SNV336" s="50" t="s">
        <v>612</v>
      </c>
      <c r="SNW336" s="50" t="s">
        <v>612</v>
      </c>
      <c r="SNX336" s="50" t="s">
        <v>612</v>
      </c>
      <c r="SNY336" s="50" t="s">
        <v>612</v>
      </c>
      <c r="SNZ336" s="50" t="s">
        <v>612</v>
      </c>
      <c r="SOA336" s="50" t="s">
        <v>612</v>
      </c>
      <c r="SOB336" s="50" t="s">
        <v>612</v>
      </c>
      <c r="SOC336" s="50" t="s">
        <v>612</v>
      </c>
      <c r="SOD336" s="50" t="s">
        <v>612</v>
      </c>
      <c r="SOE336" s="50" t="s">
        <v>612</v>
      </c>
      <c r="SOF336" s="50" t="s">
        <v>612</v>
      </c>
      <c r="SOG336" s="50" t="s">
        <v>612</v>
      </c>
      <c r="SOH336" s="50" t="s">
        <v>612</v>
      </c>
      <c r="SOI336" s="50" t="s">
        <v>612</v>
      </c>
      <c r="SOJ336" s="50" t="s">
        <v>612</v>
      </c>
      <c r="SOK336" s="50" t="s">
        <v>612</v>
      </c>
      <c r="SOL336" s="50" t="s">
        <v>612</v>
      </c>
      <c r="SOM336" s="50" t="s">
        <v>612</v>
      </c>
      <c r="SON336" s="50" t="s">
        <v>612</v>
      </c>
      <c r="SOO336" s="50" t="s">
        <v>612</v>
      </c>
      <c r="SOP336" s="50" t="s">
        <v>612</v>
      </c>
      <c r="SOQ336" s="50" t="s">
        <v>612</v>
      </c>
      <c r="SOR336" s="50" t="s">
        <v>612</v>
      </c>
      <c r="SOS336" s="50" t="s">
        <v>612</v>
      </c>
      <c r="SOT336" s="50" t="s">
        <v>612</v>
      </c>
      <c r="SOU336" s="50" t="s">
        <v>612</v>
      </c>
      <c r="SOV336" s="50" t="s">
        <v>612</v>
      </c>
      <c r="SOW336" s="50" t="s">
        <v>612</v>
      </c>
      <c r="SOX336" s="50" t="s">
        <v>612</v>
      </c>
      <c r="SOY336" s="50" t="s">
        <v>612</v>
      </c>
      <c r="SOZ336" s="50" t="s">
        <v>612</v>
      </c>
      <c r="SPA336" s="50" t="s">
        <v>612</v>
      </c>
      <c r="SPB336" s="50" t="s">
        <v>612</v>
      </c>
      <c r="SPC336" s="50" t="s">
        <v>612</v>
      </c>
      <c r="SPD336" s="50" t="s">
        <v>612</v>
      </c>
      <c r="SPE336" s="50" t="s">
        <v>612</v>
      </c>
      <c r="SPF336" s="50" t="s">
        <v>612</v>
      </c>
      <c r="SPG336" s="50" t="s">
        <v>612</v>
      </c>
      <c r="SPH336" s="50" t="s">
        <v>612</v>
      </c>
      <c r="SPI336" s="50" t="s">
        <v>612</v>
      </c>
      <c r="SPJ336" s="50" t="s">
        <v>612</v>
      </c>
      <c r="SPK336" s="50" t="s">
        <v>612</v>
      </c>
      <c r="SPL336" s="50" t="s">
        <v>612</v>
      </c>
      <c r="SPM336" s="50" t="s">
        <v>612</v>
      </c>
      <c r="SPN336" s="50" t="s">
        <v>612</v>
      </c>
      <c r="SPO336" s="50" t="s">
        <v>612</v>
      </c>
      <c r="SPP336" s="50" t="s">
        <v>612</v>
      </c>
      <c r="SPQ336" s="50" t="s">
        <v>612</v>
      </c>
      <c r="SPR336" s="50" t="s">
        <v>612</v>
      </c>
      <c r="SPS336" s="50" t="s">
        <v>612</v>
      </c>
      <c r="SPT336" s="50" t="s">
        <v>612</v>
      </c>
      <c r="SPU336" s="50" t="s">
        <v>612</v>
      </c>
      <c r="SPV336" s="50" t="s">
        <v>612</v>
      </c>
      <c r="SPW336" s="50" t="s">
        <v>612</v>
      </c>
      <c r="SPX336" s="50" t="s">
        <v>612</v>
      </c>
      <c r="SPY336" s="50" t="s">
        <v>612</v>
      </c>
      <c r="SPZ336" s="50" t="s">
        <v>612</v>
      </c>
      <c r="SQA336" s="50" t="s">
        <v>612</v>
      </c>
      <c r="SQB336" s="50" t="s">
        <v>612</v>
      </c>
      <c r="SQC336" s="50" t="s">
        <v>612</v>
      </c>
      <c r="SQD336" s="50" t="s">
        <v>612</v>
      </c>
      <c r="SQE336" s="50" t="s">
        <v>612</v>
      </c>
      <c r="SQF336" s="50" t="s">
        <v>612</v>
      </c>
      <c r="SQG336" s="50" t="s">
        <v>612</v>
      </c>
      <c r="SQH336" s="50" t="s">
        <v>612</v>
      </c>
      <c r="SQI336" s="50" t="s">
        <v>612</v>
      </c>
      <c r="SQJ336" s="50" t="s">
        <v>612</v>
      </c>
      <c r="SQK336" s="50" t="s">
        <v>612</v>
      </c>
      <c r="SQL336" s="50" t="s">
        <v>612</v>
      </c>
      <c r="SQM336" s="50" t="s">
        <v>612</v>
      </c>
      <c r="SQN336" s="50" t="s">
        <v>612</v>
      </c>
      <c r="SQO336" s="50" t="s">
        <v>612</v>
      </c>
      <c r="SQP336" s="50" t="s">
        <v>612</v>
      </c>
      <c r="SQQ336" s="50" t="s">
        <v>612</v>
      </c>
      <c r="SQR336" s="50" t="s">
        <v>612</v>
      </c>
      <c r="SQS336" s="50" t="s">
        <v>612</v>
      </c>
      <c r="SQT336" s="50" t="s">
        <v>612</v>
      </c>
      <c r="SQU336" s="50" t="s">
        <v>612</v>
      </c>
      <c r="SQV336" s="50" t="s">
        <v>612</v>
      </c>
      <c r="SQW336" s="50" t="s">
        <v>612</v>
      </c>
      <c r="SQX336" s="50" t="s">
        <v>612</v>
      </c>
      <c r="SQY336" s="50" t="s">
        <v>612</v>
      </c>
      <c r="SQZ336" s="50" t="s">
        <v>612</v>
      </c>
      <c r="SRA336" s="50" t="s">
        <v>612</v>
      </c>
      <c r="SRB336" s="50" t="s">
        <v>612</v>
      </c>
      <c r="SRC336" s="50" t="s">
        <v>612</v>
      </c>
      <c r="SRD336" s="50" t="s">
        <v>612</v>
      </c>
      <c r="SRE336" s="50" t="s">
        <v>612</v>
      </c>
      <c r="SRF336" s="50" t="s">
        <v>612</v>
      </c>
      <c r="SRG336" s="50" t="s">
        <v>612</v>
      </c>
      <c r="SRH336" s="50" t="s">
        <v>612</v>
      </c>
      <c r="SRI336" s="50" t="s">
        <v>612</v>
      </c>
      <c r="SRJ336" s="50" t="s">
        <v>612</v>
      </c>
      <c r="SRK336" s="50" t="s">
        <v>612</v>
      </c>
      <c r="SRL336" s="50" t="s">
        <v>612</v>
      </c>
      <c r="SRM336" s="50" t="s">
        <v>612</v>
      </c>
      <c r="SRN336" s="50" t="s">
        <v>612</v>
      </c>
      <c r="SRO336" s="50" t="s">
        <v>612</v>
      </c>
      <c r="SRP336" s="50" t="s">
        <v>612</v>
      </c>
      <c r="SRQ336" s="50" t="s">
        <v>612</v>
      </c>
      <c r="SRR336" s="50" t="s">
        <v>612</v>
      </c>
      <c r="SRS336" s="50" t="s">
        <v>612</v>
      </c>
      <c r="SRT336" s="50" t="s">
        <v>612</v>
      </c>
      <c r="SRU336" s="50" t="s">
        <v>612</v>
      </c>
      <c r="SRV336" s="50" t="s">
        <v>612</v>
      </c>
      <c r="SRW336" s="50" t="s">
        <v>612</v>
      </c>
      <c r="SRX336" s="50" t="s">
        <v>612</v>
      </c>
      <c r="SRY336" s="50" t="s">
        <v>612</v>
      </c>
      <c r="SRZ336" s="50" t="s">
        <v>612</v>
      </c>
      <c r="SSA336" s="50" t="s">
        <v>612</v>
      </c>
      <c r="SSB336" s="50" t="s">
        <v>612</v>
      </c>
      <c r="SSC336" s="50" t="s">
        <v>612</v>
      </c>
      <c r="SSD336" s="50" t="s">
        <v>612</v>
      </c>
      <c r="SSE336" s="50" t="s">
        <v>612</v>
      </c>
      <c r="SSF336" s="50" t="s">
        <v>612</v>
      </c>
      <c r="SSG336" s="50" t="s">
        <v>612</v>
      </c>
      <c r="SSH336" s="50" t="s">
        <v>612</v>
      </c>
      <c r="SSI336" s="50" t="s">
        <v>612</v>
      </c>
      <c r="SSJ336" s="50" t="s">
        <v>612</v>
      </c>
      <c r="SSK336" s="50" t="s">
        <v>612</v>
      </c>
      <c r="SSL336" s="50" t="s">
        <v>612</v>
      </c>
      <c r="SSM336" s="50" t="s">
        <v>612</v>
      </c>
      <c r="SSN336" s="50" t="s">
        <v>612</v>
      </c>
      <c r="SSO336" s="50" t="s">
        <v>612</v>
      </c>
      <c r="SSP336" s="50" t="s">
        <v>612</v>
      </c>
      <c r="SSQ336" s="50" t="s">
        <v>612</v>
      </c>
      <c r="SSR336" s="50" t="s">
        <v>612</v>
      </c>
      <c r="SSS336" s="50" t="s">
        <v>612</v>
      </c>
      <c r="SST336" s="50" t="s">
        <v>612</v>
      </c>
      <c r="SSU336" s="50" t="s">
        <v>612</v>
      </c>
      <c r="SSV336" s="50" t="s">
        <v>612</v>
      </c>
      <c r="SSW336" s="50" t="s">
        <v>612</v>
      </c>
      <c r="SSX336" s="50" t="s">
        <v>612</v>
      </c>
      <c r="SSY336" s="50" t="s">
        <v>612</v>
      </c>
      <c r="SSZ336" s="50" t="s">
        <v>612</v>
      </c>
      <c r="STA336" s="50" t="s">
        <v>612</v>
      </c>
      <c r="STB336" s="50" t="s">
        <v>612</v>
      </c>
      <c r="STC336" s="50" t="s">
        <v>612</v>
      </c>
      <c r="STD336" s="50" t="s">
        <v>612</v>
      </c>
      <c r="STE336" s="50" t="s">
        <v>612</v>
      </c>
      <c r="STF336" s="50" t="s">
        <v>612</v>
      </c>
      <c r="STG336" s="50" t="s">
        <v>612</v>
      </c>
      <c r="STH336" s="50" t="s">
        <v>612</v>
      </c>
      <c r="STI336" s="50" t="s">
        <v>612</v>
      </c>
      <c r="STJ336" s="50" t="s">
        <v>612</v>
      </c>
      <c r="STK336" s="50" t="s">
        <v>612</v>
      </c>
      <c r="STL336" s="50" t="s">
        <v>612</v>
      </c>
      <c r="STM336" s="50" t="s">
        <v>612</v>
      </c>
      <c r="STN336" s="50" t="s">
        <v>612</v>
      </c>
      <c r="STO336" s="50" t="s">
        <v>612</v>
      </c>
      <c r="STP336" s="50" t="s">
        <v>612</v>
      </c>
      <c r="STQ336" s="50" t="s">
        <v>612</v>
      </c>
      <c r="STR336" s="50" t="s">
        <v>612</v>
      </c>
      <c r="STS336" s="50" t="s">
        <v>612</v>
      </c>
      <c r="STT336" s="50" t="s">
        <v>612</v>
      </c>
      <c r="STU336" s="50" t="s">
        <v>612</v>
      </c>
      <c r="STV336" s="50" t="s">
        <v>612</v>
      </c>
      <c r="STW336" s="50" t="s">
        <v>612</v>
      </c>
      <c r="STX336" s="50" t="s">
        <v>612</v>
      </c>
      <c r="STY336" s="50" t="s">
        <v>612</v>
      </c>
      <c r="STZ336" s="50" t="s">
        <v>612</v>
      </c>
      <c r="SUA336" s="50" t="s">
        <v>612</v>
      </c>
      <c r="SUB336" s="50" t="s">
        <v>612</v>
      </c>
      <c r="SUC336" s="50" t="s">
        <v>612</v>
      </c>
      <c r="SUD336" s="50" t="s">
        <v>612</v>
      </c>
      <c r="SUE336" s="50" t="s">
        <v>612</v>
      </c>
      <c r="SUF336" s="50" t="s">
        <v>612</v>
      </c>
      <c r="SUG336" s="50" t="s">
        <v>612</v>
      </c>
      <c r="SUH336" s="50" t="s">
        <v>612</v>
      </c>
      <c r="SUI336" s="50" t="s">
        <v>612</v>
      </c>
      <c r="SUJ336" s="50" t="s">
        <v>612</v>
      </c>
      <c r="SUK336" s="50" t="s">
        <v>612</v>
      </c>
      <c r="SUL336" s="50" t="s">
        <v>612</v>
      </c>
      <c r="SUM336" s="50" t="s">
        <v>612</v>
      </c>
      <c r="SUN336" s="50" t="s">
        <v>612</v>
      </c>
      <c r="SUO336" s="50" t="s">
        <v>612</v>
      </c>
      <c r="SUP336" s="50" t="s">
        <v>612</v>
      </c>
      <c r="SUQ336" s="50" t="s">
        <v>612</v>
      </c>
      <c r="SUR336" s="50" t="s">
        <v>612</v>
      </c>
      <c r="SUS336" s="50" t="s">
        <v>612</v>
      </c>
      <c r="SUT336" s="50" t="s">
        <v>612</v>
      </c>
      <c r="SUU336" s="50" t="s">
        <v>612</v>
      </c>
      <c r="SUV336" s="50" t="s">
        <v>612</v>
      </c>
      <c r="SUW336" s="50" t="s">
        <v>612</v>
      </c>
      <c r="SUX336" s="50" t="s">
        <v>612</v>
      </c>
      <c r="SUY336" s="50" t="s">
        <v>612</v>
      </c>
      <c r="SUZ336" s="50" t="s">
        <v>612</v>
      </c>
      <c r="SVA336" s="50" t="s">
        <v>612</v>
      </c>
      <c r="SVB336" s="50" t="s">
        <v>612</v>
      </c>
      <c r="SVC336" s="50" t="s">
        <v>612</v>
      </c>
      <c r="SVD336" s="50" t="s">
        <v>612</v>
      </c>
      <c r="SVE336" s="50" t="s">
        <v>612</v>
      </c>
      <c r="SVF336" s="50" t="s">
        <v>612</v>
      </c>
      <c r="SVG336" s="50" t="s">
        <v>612</v>
      </c>
      <c r="SVH336" s="50" t="s">
        <v>612</v>
      </c>
      <c r="SVI336" s="50" t="s">
        <v>612</v>
      </c>
      <c r="SVJ336" s="50" t="s">
        <v>612</v>
      </c>
      <c r="SVK336" s="50" t="s">
        <v>612</v>
      </c>
      <c r="SVL336" s="50" t="s">
        <v>612</v>
      </c>
      <c r="SVM336" s="50" t="s">
        <v>612</v>
      </c>
      <c r="SVN336" s="50" t="s">
        <v>612</v>
      </c>
      <c r="SVO336" s="50" t="s">
        <v>612</v>
      </c>
      <c r="SVP336" s="50" t="s">
        <v>612</v>
      </c>
      <c r="SVQ336" s="50" t="s">
        <v>612</v>
      </c>
      <c r="SVR336" s="50" t="s">
        <v>612</v>
      </c>
      <c r="SVS336" s="50" t="s">
        <v>612</v>
      </c>
      <c r="SVT336" s="50" t="s">
        <v>612</v>
      </c>
      <c r="SVU336" s="50" t="s">
        <v>612</v>
      </c>
      <c r="SVV336" s="50" t="s">
        <v>612</v>
      </c>
      <c r="SVW336" s="50" t="s">
        <v>612</v>
      </c>
      <c r="SVX336" s="50" t="s">
        <v>612</v>
      </c>
      <c r="SVY336" s="50" t="s">
        <v>612</v>
      </c>
      <c r="SVZ336" s="50" t="s">
        <v>612</v>
      </c>
      <c r="SWA336" s="50" t="s">
        <v>612</v>
      </c>
      <c r="SWB336" s="50" t="s">
        <v>612</v>
      </c>
      <c r="SWC336" s="50" t="s">
        <v>612</v>
      </c>
      <c r="SWD336" s="50" t="s">
        <v>612</v>
      </c>
      <c r="SWE336" s="50" t="s">
        <v>612</v>
      </c>
      <c r="SWF336" s="50" t="s">
        <v>612</v>
      </c>
      <c r="SWG336" s="50" t="s">
        <v>612</v>
      </c>
      <c r="SWH336" s="50" t="s">
        <v>612</v>
      </c>
      <c r="SWI336" s="50" t="s">
        <v>612</v>
      </c>
      <c r="SWJ336" s="50" t="s">
        <v>612</v>
      </c>
      <c r="SWK336" s="50" t="s">
        <v>612</v>
      </c>
      <c r="SWL336" s="50" t="s">
        <v>612</v>
      </c>
      <c r="SWM336" s="50" t="s">
        <v>612</v>
      </c>
      <c r="SWN336" s="50" t="s">
        <v>612</v>
      </c>
      <c r="SWO336" s="50" t="s">
        <v>612</v>
      </c>
      <c r="SWP336" s="50" t="s">
        <v>612</v>
      </c>
      <c r="SWQ336" s="50" t="s">
        <v>612</v>
      </c>
      <c r="SWR336" s="50" t="s">
        <v>612</v>
      </c>
      <c r="SWS336" s="50" t="s">
        <v>612</v>
      </c>
      <c r="SWT336" s="50" t="s">
        <v>612</v>
      </c>
      <c r="SWU336" s="50" t="s">
        <v>612</v>
      </c>
      <c r="SWV336" s="50" t="s">
        <v>612</v>
      </c>
      <c r="SWW336" s="50" t="s">
        <v>612</v>
      </c>
      <c r="SWX336" s="50" t="s">
        <v>612</v>
      </c>
      <c r="SWY336" s="50" t="s">
        <v>612</v>
      </c>
      <c r="SWZ336" s="50" t="s">
        <v>612</v>
      </c>
      <c r="SXA336" s="50" t="s">
        <v>612</v>
      </c>
      <c r="SXB336" s="50" t="s">
        <v>612</v>
      </c>
      <c r="SXC336" s="50" t="s">
        <v>612</v>
      </c>
      <c r="SXD336" s="50" t="s">
        <v>612</v>
      </c>
      <c r="SXE336" s="50" t="s">
        <v>612</v>
      </c>
      <c r="SXF336" s="50" t="s">
        <v>612</v>
      </c>
      <c r="SXG336" s="50" t="s">
        <v>612</v>
      </c>
      <c r="SXH336" s="50" t="s">
        <v>612</v>
      </c>
      <c r="SXI336" s="50" t="s">
        <v>612</v>
      </c>
      <c r="SXJ336" s="50" t="s">
        <v>612</v>
      </c>
      <c r="SXK336" s="50" t="s">
        <v>612</v>
      </c>
      <c r="SXL336" s="50" t="s">
        <v>612</v>
      </c>
      <c r="SXM336" s="50" t="s">
        <v>612</v>
      </c>
      <c r="SXN336" s="50" t="s">
        <v>612</v>
      </c>
      <c r="SXO336" s="50" t="s">
        <v>612</v>
      </c>
      <c r="SXP336" s="50" t="s">
        <v>612</v>
      </c>
      <c r="SXQ336" s="50" t="s">
        <v>612</v>
      </c>
      <c r="SXR336" s="50" t="s">
        <v>612</v>
      </c>
      <c r="SXS336" s="50" t="s">
        <v>612</v>
      </c>
      <c r="SXT336" s="50" t="s">
        <v>612</v>
      </c>
      <c r="SXU336" s="50" t="s">
        <v>612</v>
      </c>
      <c r="SXV336" s="50" t="s">
        <v>612</v>
      </c>
      <c r="SXW336" s="50" t="s">
        <v>612</v>
      </c>
      <c r="SXX336" s="50" t="s">
        <v>612</v>
      </c>
      <c r="SXY336" s="50" t="s">
        <v>612</v>
      </c>
      <c r="SXZ336" s="50" t="s">
        <v>612</v>
      </c>
      <c r="SYA336" s="50" t="s">
        <v>612</v>
      </c>
      <c r="SYB336" s="50" t="s">
        <v>612</v>
      </c>
      <c r="SYC336" s="50" t="s">
        <v>612</v>
      </c>
      <c r="SYD336" s="50" t="s">
        <v>612</v>
      </c>
      <c r="SYE336" s="50" t="s">
        <v>612</v>
      </c>
      <c r="SYF336" s="50" t="s">
        <v>612</v>
      </c>
      <c r="SYG336" s="50" t="s">
        <v>612</v>
      </c>
      <c r="SYH336" s="50" t="s">
        <v>612</v>
      </c>
      <c r="SYI336" s="50" t="s">
        <v>612</v>
      </c>
      <c r="SYJ336" s="50" t="s">
        <v>612</v>
      </c>
      <c r="SYK336" s="50" t="s">
        <v>612</v>
      </c>
      <c r="SYL336" s="50" t="s">
        <v>612</v>
      </c>
      <c r="SYM336" s="50" t="s">
        <v>612</v>
      </c>
      <c r="SYN336" s="50" t="s">
        <v>612</v>
      </c>
      <c r="SYO336" s="50" t="s">
        <v>612</v>
      </c>
      <c r="SYP336" s="50" t="s">
        <v>612</v>
      </c>
      <c r="SYQ336" s="50" t="s">
        <v>612</v>
      </c>
      <c r="SYR336" s="50" t="s">
        <v>612</v>
      </c>
      <c r="SYS336" s="50" t="s">
        <v>612</v>
      </c>
      <c r="SYT336" s="50" t="s">
        <v>612</v>
      </c>
      <c r="SYU336" s="50" t="s">
        <v>612</v>
      </c>
      <c r="SYV336" s="50" t="s">
        <v>612</v>
      </c>
      <c r="SYW336" s="50" t="s">
        <v>612</v>
      </c>
      <c r="SYX336" s="50" t="s">
        <v>612</v>
      </c>
      <c r="SYY336" s="50" t="s">
        <v>612</v>
      </c>
      <c r="SYZ336" s="50" t="s">
        <v>612</v>
      </c>
      <c r="SZA336" s="50" t="s">
        <v>612</v>
      </c>
      <c r="SZB336" s="50" t="s">
        <v>612</v>
      </c>
      <c r="SZC336" s="50" t="s">
        <v>612</v>
      </c>
      <c r="SZD336" s="50" t="s">
        <v>612</v>
      </c>
      <c r="SZE336" s="50" t="s">
        <v>612</v>
      </c>
      <c r="SZF336" s="50" t="s">
        <v>612</v>
      </c>
      <c r="SZG336" s="50" t="s">
        <v>612</v>
      </c>
      <c r="SZH336" s="50" t="s">
        <v>612</v>
      </c>
      <c r="SZI336" s="50" t="s">
        <v>612</v>
      </c>
      <c r="SZJ336" s="50" t="s">
        <v>612</v>
      </c>
      <c r="SZK336" s="50" t="s">
        <v>612</v>
      </c>
      <c r="SZL336" s="50" t="s">
        <v>612</v>
      </c>
      <c r="SZM336" s="50" t="s">
        <v>612</v>
      </c>
      <c r="SZN336" s="50" t="s">
        <v>612</v>
      </c>
      <c r="SZO336" s="50" t="s">
        <v>612</v>
      </c>
      <c r="SZP336" s="50" t="s">
        <v>612</v>
      </c>
      <c r="SZQ336" s="50" t="s">
        <v>612</v>
      </c>
      <c r="SZR336" s="50" t="s">
        <v>612</v>
      </c>
      <c r="SZS336" s="50" t="s">
        <v>612</v>
      </c>
      <c r="SZT336" s="50" t="s">
        <v>612</v>
      </c>
      <c r="SZU336" s="50" t="s">
        <v>612</v>
      </c>
      <c r="SZV336" s="50" t="s">
        <v>612</v>
      </c>
      <c r="SZW336" s="50" t="s">
        <v>612</v>
      </c>
      <c r="SZX336" s="50" t="s">
        <v>612</v>
      </c>
      <c r="SZY336" s="50" t="s">
        <v>612</v>
      </c>
      <c r="SZZ336" s="50" t="s">
        <v>612</v>
      </c>
      <c r="TAA336" s="50" t="s">
        <v>612</v>
      </c>
      <c r="TAB336" s="50" t="s">
        <v>612</v>
      </c>
      <c r="TAC336" s="50" t="s">
        <v>612</v>
      </c>
      <c r="TAD336" s="50" t="s">
        <v>612</v>
      </c>
      <c r="TAE336" s="50" t="s">
        <v>612</v>
      </c>
      <c r="TAF336" s="50" t="s">
        <v>612</v>
      </c>
      <c r="TAG336" s="50" t="s">
        <v>612</v>
      </c>
      <c r="TAH336" s="50" t="s">
        <v>612</v>
      </c>
      <c r="TAI336" s="50" t="s">
        <v>612</v>
      </c>
      <c r="TAJ336" s="50" t="s">
        <v>612</v>
      </c>
      <c r="TAK336" s="50" t="s">
        <v>612</v>
      </c>
      <c r="TAL336" s="50" t="s">
        <v>612</v>
      </c>
      <c r="TAM336" s="50" t="s">
        <v>612</v>
      </c>
      <c r="TAN336" s="50" t="s">
        <v>612</v>
      </c>
      <c r="TAO336" s="50" t="s">
        <v>612</v>
      </c>
      <c r="TAP336" s="50" t="s">
        <v>612</v>
      </c>
      <c r="TAQ336" s="50" t="s">
        <v>612</v>
      </c>
      <c r="TAR336" s="50" t="s">
        <v>612</v>
      </c>
      <c r="TAS336" s="50" t="s">
        <v>612</v>
      </c>
      <c r="TAT336" s="50" t="s">
        <v>612</v>
      </c>
      <c r="TAU336" s="50" t="s">
        <v>612</v>
      </c>
      <c r="TAV336" s="50" t="s">
        <v>612</v>
      </c>
      <c r="TAW336" s="50" t="s">
        <v>612</v>
      </c>
      <c r="TAX336" s="50" t="s">
        <v>612</v>
      </c>
      <c r="TAY336" s="50" t="s">
        <v>612</v>
      </c>
      <c r="TAZ336" s="50" t="s">
        <v>612</v>
      </c>
      <c r="TBA336" s="50" t="s">
        <v>612</v>
      </c>
      <c r="TBB336" s="50" t="s">
        <v>612</v>
      </c>
      <c r="TBC336" s="50" t="s">
        <v>612</v>
      </c>
      <c r="TBD336" s="50" t="s">
        <v>612</v>
      </c>
      <c r="TBE336" s="50" t="s">
        <v>612</v>
      </c>
      <c r="TBF336" s="50" t="s">
        <v>612</v>
      </c>
      <c r="TBG336" s="50" t="s">
        <v>612</v>
      </c>
      <c r="TBH336" s="50" t="s">
        <v>612</v>
      </c>
      <c r="TBI336" s="50" t="s">
        <v>612</v>
      </c>
      <c r="TBJ336" s="50" t="s">
        <v>612</v>
      </c>
      <c r="TBK336" s="50" t="s">
        <v>612</v>
      </c>
      <c r="TBL336" s="50" t="s">
        <v>612</v>
      </c>
      <c r="TBM336" s="50" t="s">
        <v>612</v>
      </c>
      <c r="TBN336" s="50" t="s">
        <v>612</v>
      </c>
      <c r="TBO336" s="50" t="s">
        <v>612</v>
      </c>
      <c r="TBP336" s="50" t="s">
        <v>612</v>
      </c>
      <c r="TBQ336" s="50" t="s">
        <v>612</v>
      </c>
      <c r="TBR336" s="50" t="s">
        <v>612</v>
      </c>
      <c r="TBS336" s="50" t="s">
        <v>612</v>
      </c>
      <c r="TBT336" s="50" t="s">
        <v>612</v>
      </c>
      <c r="TBU336" s="50" t="s">
        <v>612</v>
      </c>
      <c r="TBV336" s="50" t="s">
        <v>612</v>
      </c>
      <c r="TBW336" s="50" t="s">
        <v>612</v>
      </c>
      <c r="TBX336" s="50" t="s">
        <v>612</v>
      </c>
      <c r="TBY336" s="50" t="s">
        <v>612</v>
      </c>
      <c r="TBZ336" s="50" t="s">
        <v>612</v>
      </c>
      <c r="TCA336" s="50" t="s">
        <v>612</v>
      </c>
      <c r="TCB336" s="50" t="s">
        <v>612</v>
      </c>
      <c r="TCC336" s="50" t="s">
        <v>612</v>
      </c>
      <c r="TCD336" s="50" t="s">
        <v>612</v>
      </c>
      <c r="TCE336" s="50" t="s">
        <v>612</v>
      </c>
      <c r="TCF336" s="50" t="s">
        <v>612</v>
      </c>
      <c r="TCG336" s="50" t="s">
        <v>612</v>
      </c>
      <c r="TCH336" s="50" t="s">
        <v>612</v>
      </c>
      <c r="TCI336" s="50" t="s">
        <v>612</v>
      </c>
      <c r="TCJ336" s="50" t="s">
        <v>612</v>
      </c>
      <c r="TCK336" s="50" t="s">
        <v>612</v>
      </c>
      <c r="TCL336" s="50" t="s">
        <v>612</v>
      </c>
      <c r="TCM336" s="50" t="s">
        <v>612</v>
      </c>
      <c r="TCN336" s="50" t="s">
        <v>612</v>
      </c>
      <c r="TCO336" s="50" t="s">
        <v>612</v>
      </c>
      <c r="TCP336" s="50" t="s">
        <v>612</v>
      </c>
      <c r="TCQ336" s="50" t="s">
        <v>612</v>
      </c>
      <c r="TCR336" s="50" t="s">
        <v>612</v>
      </c>
      <c r="TCS336" s="50" t="s">
        <v>612</v>
      </c>
      <c r="TCT336" s="50" t="s">
        <v>612</v>
      </c>
      <c r="TCU336" s="50" t="s">
        <v>612</v>
      </c>
      <c r="TCV336" s="50" t="s">
        <v>612</v>
      </c>
      <c r="TCW336" s="50" t="s">
        <v>612</v>
      </c>
      <c r="TCX336" s="50" t="s">
        <v>612</v>
      </c>
      <c r="TCY336" s="50" t="s">
        <v>612</v>
      </c>
      <c r="TCZ336" s="50" t="s">
        <v>612</v>
      </c>
      <c r="TDA336" s="50" t="s">
        <v>612</v>
      </c>
      <c r="TDB336" s="50" t="s">
        <v>612</v>
      </c>
      <c r="TDC336" s="50" t="s">
        <v>612</v>
      </c>
      <c r="TDD336" s="50" t="s">
        <v>612</v>
      </c>
      <c r="TDE336" s="50" t="s">
        <v>612</v>
      </c>
      <c r="TDF336" s="50" t="s">
        <v>612</v>
      </c>
      <c r="TDG336" s="50" t="s">
        <v>612</v>
      </c>
      <c r="TDH336" s="50" t="s">
        <v>612</v>
      </c>
      <c r="TDI336" s="50" t="s">
        <v>612</v>
      </c>
      <c r="TDJ336" s="50" t="s">
        <v>612</v>
      </c>
      <c r="TDK336" s="50" t="s">
        <v>612</v>
      </c>
      <c r="TDL336" s="50" t="s">
        <v>612</v>
      </c>
      <c r="TDM336" s="50" t="s">
        <v>612</v>
      </c>
      <c r="TDN336" s="50" t="s">
        <v>612</v>
      </c>
      <c r="TDO336" s="50" t="s">
        <v>612</v>
      </c>
      <c r="TDP336" s="50" t="s">
        <v>612</v>
      </c>
      <c r="TDQ336" s="50" t="s">
        <v>612</v>
      </c>
      <c r="TDR336" s="50" t="s">
        <v>612</v>
      </c>
      <c r="TDS336" s="50" t="s">
        <v>612</v>
      </c>
      <c r="TDT336" s="50" t="s">
        <v>612</v>
      </c>
      <c r="TDU336" s="50" t="s">
        <v>612</v>
      </c>
      <c r="TDV336" s="50" t="s">
        <v>612</v>
      </c>
      <c r="TDW336" s="50" t="s">
        <v>612</v>
      </c>
      <c r="TDX336" s="50" t="s">
        <v>612</v>
      </c>
      <c r="TDY336" s="50" t="s">
        <v>612</v>
      </c>
      <c r="TDZ336" s="50" t="s">
        <v>612</v>
      </c>
      <c r="TEA336" s="50" t="s">
        <v>612</v>
      </c>
      <c r="TEB336" s="50" t="s">
        <v>612</v>
      </c>
      <c r="TEC336" s="50" t="s">
        <v>612</v>
      </c>
      <c r="TED336" s="50" t="s">
        <v>612</v>
      </c>
      <c r="TEE336" s="50" t="s">
        <v>612</v>
      </c>
      <c r="TEF336" s="50" t="s">
        <v>612</v>
      </c>
      <c r="TEG336" s="50" t="s">
        <v>612</v>
      </c>
      <c r="TEH336" s="50" t="s">
        <v>612</v>
      </c>
      <c r="TEI336" s="50" t="s">
        <v>612</v>
      </c>
      <c r="TEJ336" s="50" t="s">
        <v>612</v>
      </c>
      <c r="TEK336" s="50" t="s">
        <v>612</v>
      </c>
      <c r="TEL336" s="50" t="s">
        <v>612</v>
      </c>
      <c r="TEM336" s="50" t="s">
        <v>612</v>
      </c>
      <c r="TEN336" s="50" t="s">
        <v>612</v>
      </c>
      <c r="TEO336" s="50" t="s">
        <v>612</v>
      </c>
      <c r="TEP336" s="50" t="s">
        <v>612</v>
      </c>
      <c r="TEQ336" s="50" t="s">
        <v>612</v>
      </c>
      <c r="TER336" s="50" t="s">
        <v>612</v>
      </c>
      <c r="TES336" s="50" t="s">
        <v>612</v>
      </c>
      <c r="TET336" s="50" t="s">
        <v>612</v>
      </c>
      <c r="TEU336" s="50" t="s">
        <v>612</v>
      </c>
      <c r="TEV336" s="50" t="s">
        <v>612</v>
      </c>
      <c r="TEW336" s="50" t="s">
        <v>612</v>
      </c>
      <c r="TEX336" s="50" t="s">
        <v>612</v>
      </c>
      <c r="TEY336" s="50" t="s">
        <v>612</v>
      </c>
      <c r="TEZ336" s="50" t="s">
        <v>612</v>
      </c>
      <c r="TFA336" s="50" t="s">
        <v>612</v>
      </c>
      <c r="TFB336" s="50" t="s">
        <v>612</v>
      </c>
      <c r="TFC336" s="50" t="s">
        <v>612</v>
      </c>
      <c r="TFD336" s="50" t="s">
        <v>612</v>
      </c>
      <c r="TFE336" s="50" t="s">
        <v>612</v>
      </c>
      <c r="TFF336" s="50" t="s">
        <v>612</v>
      </c>
      <c r="TFG336" s="50" t="s">
        <v>612</v>
      </c>
      <c r="TFH336" s="50" t="s">
        <v>612</v>
      </c>
      <c r="TFI336" s="50" t="s">
        <v>612</v>
      </c>
      <c r="TFJ336" s="50" t="s">
        <v>612</v>
      </c>
      <c r="TFK336" s="50" t="s">
        <v>612</v>
      </c>
      <c r="TFL336" s="50" t="s">
        <v>612</v>
      </c>
      <c r="TFM336" s="50" t="s">
        <v>612</v>
      </c>
      <c r="TFN336" s="50" t="s">
        <v>612</v>
      </c>
      <c r="TFO336" s="50" t="s">
        <v>612</v>
      </c>
      <c r="TFP336" s="50" t="s">
        <v>612</v>
      </c>
      <c r="TFQ336" s="50" t="s">
        <v>612</v>
      </c>
      <c r="TFR336" s="50" t="s">
        <v>612</v>
      </c>
      <c r="TFS336" s="50" t="s">
        <v>612</v>
      </c>
      <c r="TFT336" s="50" t="s">
        <v>612</v>
      </c>
      <c r="TFU336" s="50" t="s">
        <v>612</v>
      </c>
      <c r="TFV336" s="50" t="s">
        <v>612</v>
      </c>
      <c r="TFW336" s="50" t="s">
        <v>612</v>
      </c>
      <c r="TFX336" s="50" t="s">
        <v>612</v>
      </c>
      <c r="TFY336" s="50" t="s">
        <v>612</v>
      </c>
      <c r="TFZ336" s="50" t="s">
        <v>612</v>
      </c>
      <c r="TGA336" s="50" t="s">
        <v>612</v>
      </c>
      <c r="TGB336" s="50" t="s">
        <v>612</v>
      </c>
      <c r="TGC336" s="50" t="s">
        <v>612</v>
      </c>
      <c r="TGD336" s="50" t="s">
        <v>612</v>
      </c>
      <c r="TGE336" s="50" t="s">
        <v>612</v>
      </c>
      <c r="TGF336" s="50" t="s">
        <v>612</v>
      </c>
      <c r="TGG336" s="50" t="s">
        <v>612</v>
      </c>
      <c r="TGH336" s="50" t="s">
        <v>612</v>
      </c>
      <c r="TGI336" s="50" t="s">
        <v>612</v>
      </c>
      <c r="TGJ336" s="50" t="s">
        <v>612</v>
      </c>
      <c r="TGK336" s="50" t="s">
        <v>612</v>
      </c>
      <c r="TGL336" s="50" t="s">
        <v>612</v>
      </c>
      <c r="TGM336" s="50" t="s">
        <v>612</v>
      </c>
      <c r="TGN336" s="50" t="s">
        <v>612</v>
      </c>
      <c r="TGO336" s="50" t="s">
        <v>612</v>
      </c>
      <c r="TGP336" s="50" t="s">
        <v>612</v>
      </c>
      <c r="TGQ336" s="50" t="s">
        <v>612</v>
      </c>
      <c r="TGR336" s="50" t="s">
        <v>612</v>
      </c>
      <c r="TGS336" s="50" t="s">
        <v>612</v>
      </c>
      <c r="TGT336" s="50" t="s">
        <v>612</v>
      </c>
      <c r="TGU336" s="50" t="s">
        <v>612</v>
      </c>
      <c r="TGV336" s="50" t="s">
        <v>612</v>
      </c>
      <c r="TGW336" s="50" t="s">
        <v>612</v>
      </c>
      <c r="TGX336" s="50" t="s">
        <v>612</v>
      </c>
      <c r="TGY336" s="50" t="s">
        <v>612</v>
      </c>
      <c r="TGZ336" s="50" t="s">
        <v>612</v>
      </c>
      <c r="THA336" s="50" t="s">
        <v>612</v>
      </c>
      <c r="THB336" s="50" t="s">
        <v>612</v>
      </c>
      <c r="THC336" s="50" t="s">
        <v>612</v>
      </c>
      <c r="THD336" s="50" t="s">
        <v>612</v>
      </c>
      <c r="THE336" s="50" t="s">
        <v>612</v>
      </c>
      <c r="THF336" s="50" t="s">
        <v>612</v>
      </c>
      <c r="THG336" s="50" t="s">
        <v>612</v>
      </c>
      <c r="THH336" s="50" t="s">
        <v>612</v>
      </c>
      <c r="THI336" s="50" t="s">
        <v>612</v>
      </c>
      <c r="THJ336" s="50" t="s">
        <v>612</v>
      </c>
      <c r="THK336" s="50" t="s">
        <v>612</v>
      </c>
      <c r="THL336" s="50" t="s">
        <v>612</v>
      </c>
      <c r="THM336" s="50" t="s">
        <v>612</v>
      </c>
      <c r="THN336" s="50" t="s">
        <v>612</v>
      </c>
      <c r="THO336" s="50" t="s">
        <v>612</v>
      </c>
      <c r="THP336" s="50" t="s">
        <v>612</v>
      </c>
      <c r="THQ336" s="50" t="s">
        <v>612</v>
      </c>
      <c r="THR336" s="50" t="s">
        <v>612</v>
      </c>
      <c r="THS336" s="50" t="s">
        <v>612</v>
      </c>
      <c r="THT336" s="50" t="s">
        <v>612</v>
      </c>
      <c r="THU336" s="50" t="s">
        <v>612</v>
      </c>
      <c r="THV336" s="50" t="s">
        <v>612</v>
      </c>
      <c r="THW336" s="50" t="s">
        <v>612</v>
      </c>
      <c r="THX336" s="50" t="s">
        <v>612</v>
      </c>
      <c r="THY336" s="50" t="s">
        <v>612</v>
      </c>
      <c r="THZ336" s="50" t="s">
        <v>612</v>
      </c>
      <c r="TIA336" s="50" t="s">
        <v>612</v>
      </c>
      <c r="TIB336" s="50" t="s">
        <v>612</v>
      </c>
      <c r="TIC336" s="50" t="s">
        <v>612</v>
      </c>
      <c r="TID336" s="50" t="s">
        <v>612</v>
      </c>
      <c r="TIE336" s="50" t="s">
        <v>612</v>
      </c>
      <c r="TIF336" s="50" t="s">
        <v>612</v>
      </c>
      <c r="TIG336" s="50" t="s">
        <v>612</v>
      </c>
      <c r="TIH336" s="50" t="s">
        <v>612</v>
      </c>
      <c r="TII336" s="50" t="s">
        <v>612</v>
      </c>
      <c r="TIJ336" s="50" t="s">
        <v>612</v>
      </c>
      <c r="TIK336" s="50" t="s">
        <v>612</v>
      </c>
      <c r="TIL336" s="50" t="s">
        <v>612</v>
      </c>
      <c r="TIM336" s="50" t="s">
        <v>612</v>
      </c>
      <c r="TIN336" s="50" t="s">
        <v>612</v>
      </c>
      <c r="TIO336" s="50" t="s">
        <v>612</v>
      </c>
      <c r="TIP336" s="50" t="s">
        <v>612</v>
      </c>
      <c r="TIQ336" s="50" t="s">
        <v>612</v>
      </c>
      <c r="TIR336" s="50" t="s">
        <v>612</v>
      </c>
      <c r="TIS336" s="50" t="s">
        <v>612</v>
      </c>
      <c r="TIT336" s="50" t="s">
        <v>612</v>
      </c>
      <c r="TIU336" s="50" t="s">
        <v>612</v>
      </c>
      <c r="TIV336" s="50" t="s">
        <v>612</v>
      </c>
      <c r="TIW336" s="50" t="s">
        <v>612</v>
      </c>
      <c r="TIX336" s="50" t="s">
        <v>612</v>
      </c>
      <c r="TIY336" s="50" t="s">
        <v>612</v>
      </c>
      <c r="TIZ336" s="50" t="s">
        <v>612</v>
      </c>
      <c r="TJA336" s="50" t="s">
        <v>612</v>
      </c>
      <c r="TJB336" s="50" t="s">
        <v>612</v>
      </c>
      <c r="TJC336" s="50" t="s">
        <v>612</v>
      </c>
      <c r="TJD336" s="50" t="s">
        <v>612</v>
      </c>
      <c r="TJE336" s="50" t="s">
        <v>612</v>
      </c>
      <c r="TJF336" s="50" t="s">
        <v>612</v>
      </c>
      <c r="TJG336" s="50" t="s">
        <v>612</v>
      </c>
      <c r="TJH336" s="50" t="s">
        <v>612</v>
      </c>
      <c r="TJI336" s="50" t="s">
        <v>612</v>
      </c>
      <c r="TJJ336" s="50" t="s">
        <v>612</v>
      </c>
      <c r="TJK336" s="50" t="s">
        <v>612</v>
      </c>
      <c r="TJL336" s="50" t="s">
        <v>612</v>
      </c>
      <c r="TJM336" s="50" t="s">
        <v>612</v>
      </c>
      <c r="TJN336" s="50" t="s">
        <v>612</v>
      </c>
      <c r="TJO336" s="50" t="s">
        <v>612</v>
      </c>
      <c r="TJP336" s="50" t="s">
        <v>612</v>
      </c>
      <c r="TJQ336" s="50" t="s">
        <v>612</v>
      </c>
      <c r="TJR336" s="50" t="s">
        <v>612</v>
      </c>
      <c r="TJS336" s="50" t="s">
        <v>612</v>
      </c>
      <c r="TJT336" s="50" t="s">
        <v>612</v>
      </c>
      <c r="TJU336" s="50" t="s">
        <v>612</v>
      </c>
      <c r="TJV336" s="50" t="s">
        <v>612</v>
      </c>
      <c r="TJW336" s="50" t="s">
        <v>612</v>
      </c>
      <c r="TJX336" s="50" t="s">
        <v>612</v>
      </c>
      <c r="TJY336" s="50" t="s">
        <v>612</v>
      </c>
      <c r="TJZ336" s="50" t="s">
        <v>612</v>
      </c>
      <c r="TKA336" s="50" t="s">
        <v>612</v>
      </c>
      <c r="TKB336" s="50" t="s">
        <v>612</v>
      </c>
      <c r="TKC336" s="50" t="s">
        <v>612</v>
      </c>
      <c r="TKD336" s="50" t="s">
        <v>612</v>
      </c>
      <c r="TKE336" s="50" t="s">
        <v>612</v>
      </c>
      <c r="TKF336" s="50" t="s">
        <v>612</v>
      </c>
      <c r="TKG336" s="50" t="s">
        <v>612</v>
      </c>
      <c r="TKH336" s="50" t="s">
        <v>612</v>
      </c>
      <c r="TKI336" s="50" t="s">
        <v>612</v>
      </c>
      <c r="TKJ336" s="50" t="s">
        <v>612</v>
      </c>
      <c r="TKK336" s="50" t="s">
        <v>612</v>
      </c>
      <c r="TKL336" s="50" t="s">
        <v>612</v>
      </c>
      <c r="TKM336" s="50" t="s">
        <v>612</v>
      </c>
      <c r="TKN336" s="50" t="s">
        <v>612</v>
      </c>
      <c r="TKO336" s="50" t="s">
        <v>612</v>
      </c>
      <c r="TKP336" s="50" t="s">
        <v>612</v>
      </c>
      <c r="TKQ336" s="50" t="s">
        <v>612</v>
      </c>
      <c r="TKR336" s="50" t="s">
        <v>612</v>
      </c>
      <c r="TKS336" s="50" t="s">
        <v>612</v>
      </c>
      <c r="TKT336" s="50" t="s">
        <v>612</v>
      </c>
      <c r="TKU336" s="50" t="s">
        <v>612</v>
      </c>
      <c r="TKV336" s="50" t="s">
        <v>612</v>
      </c>
      <c r="TKW336" s="50" t="s">
        <v>612</v>
      </c>
      <c r="TKX336" s="50" t="s">
        <v>612</v>
      </c>
      <c r="TKY336" s="50" t="s">
        <v>612</v>
      </c>
      <c r="TKZ336" s="50" t="s">
        <v>612</v>
      </c>
      <c r="TLA336" s="50" t="s">
        <v>612</v>
      </c>
      <c r="TLB336" s="50" t="s">
        <v>612</v>
      </c>
      <c r="TLC336" s="50" t="s">
        <v>612</v>
      </c>
      <c r="TLD336" s="50" t="s">
        <v>612</v>
      </c>
      <c r="TLE336" s="50" t="s">
        <v>612</v>
      </c>
      <c r="TLF336" s="50" t="s">
        <v>612</v>
      </c>
      <c r="TLG336" s="50" t="s">
        <v>612</v>
      </c>
      <c r="TLH336" s="50" t="s">
        <v>612</v>
      </c>
      <c r="TLI336" s="50" t="s">
        <v>612</v>
      </c>
      <c r="TLJ336" s="50" t="s">
        <v>612</v>
      </c>
      <c r="TLK336" s="50" t="s">
        <v>612</v>
      </c>
      <c r="TLL336" s="50" t="s">
        <v>612</v>
      </c>
      <c r="TLM336" s="50" t="s">
        <v>612</v>
      </c>
      <c r="TLN336" s="50" t="s">
        <v>612</v>
      </c>
      <c r="TLO336" s="50" t="s">
        <v>612</v>
      </c>
      <c r="TLP336" s="50" t="s">
        <v>612</v>
      </c>
      <c r="TLQ336" s="50" t="s">
        <v>612</v>
      </c>
      <c r="TLR336" s="50" t="s">
        <v>612</v>
      </c>
      <c r="TLS336" s="50" t="s">
        <v>612</v>
      </c>
      <c r="TLT336" s="50" t="s">
        <v>612</v>
      </c>
      <c r="TLU336" s="50" t="s">
        <v>612</v>
      </c>
      <c r="TLV336" s="50" t="s">
        <v>612</v>
      </c>
      <c r="TLW336" s="50" t="s">
        <v>612</v>
      </c>
      <c r="TLX336" s="50" t="s">
        <v>612</v>
      </c>
      <c r="TLY336" s="50" t="s">
        <v>612</v>
      </c>
      <c r="TLZ336" s="50" t="s">
        <v>612</v>
      </c>
      <c r="TMA336" s="50" t="s">
        <v>612</v>
      </c>
      <c r="TMB336" s="50" t="s">
        <v>612</v>
      </c>
      <c r="TMC336" s="50" t="s">
        <v>612</v>
      </c>
      <c r="TMD336" s="50" t="s">
        <v>612</v>
      </c>
      <c r="TME336" s="50" t="s">
        <v>612</v>
      </c>
      <c r="TMF336" s="50" t="s">
        <v>612</v>
      </c>
      <c r="TMG336" s="50" t="s">
        <v>612</v>
      </c>
      <c r="TMH336" s="50" t="s">
        <v>612</v>
      </c>
      <c r="TMI336" s="50" t="s">
        <v>612</v>
      </c>
      <c r="TMJ336" s="50" t="s">
        <v>612</v>
      </c>
      <c r="TMK336" s="50" t="s">
        <v>612</v>
      </c>
      <c r="TML336" s="50" t="s">
        <v>612</v>
      </c>
      <c r="TMM336" s="50" t="s">
        <v>612</v>
      </c>
      <c r="TMN336" s="50" t="s">
        <v>612</v>
      </c>
      <c r="TMO336" s="50" t="s">
        <v>612</v>
      </c>
      <c r="TMP336" s="50" t="s">
        <v>612</v>
      </c>
      <c r="TMQ336" s="50" t="s">
        <v>612</v>
      </c>
      <c r="TMR336" s="50" t="s">
        <v>612</v>
      </c>
      <c r="TMS336" s="50" t="s">
        <v>612</v>
      </c>
      <c r="TMT336" s="50" t="s">
        <v>612</v>
      </c>
      <c r="TMU336" s="50" t="s">
        <v>612</v>
      </c>
      <c r="TMV336" s="50" t="s">
        <v>612</v>
      </c>
      <c r="TMW336" s="50" t="s">
        <v>612</v>
      </c>
      <c r="TMX336" s="50" t="s">
        <v>612</v>
      </c>
      <c r="TMY336" s="50" t="s">
        <v>612</v>
      </c>
      <c r="TMZ336" s="50" t="s">
        <v>612</v>
      </c>
      <c r="TNA336" s="50" t="s">
        <v>612</v>
      </c>
      <c r="TNB336" s="50" t="s">
        <v>612</v>
      </c>
      <c r="TNC336" s="50" t="s">
        <v>612</v>
      </c>
      <c r="TND336" s="50" t="s">
        <v>612</v>
      </c>
      <c r="TNE336" s="50" t="s">
        <v>612</v>
      </c>
      <c r="TNF336" s="50" t="s">
        <v>612</v>
      </c>
      <c r="TNG336" s="50" t="s">
        <v>612</v>
      </c>
      <c r="TNH336" s="50" t="s">
        <v>612</v>
      </c>
      <c r="TNI336" s="50" t="s">
        <v>612</v>
      </c>
      <c r="TNJ336" s="50" t="s">
        <v>612</v>
      </c>
      <c r="TNK336" s="50" t="s">
        <v>612</v>
      </c>
      <c r="TNL336" s="50" t="s">
        <v>612</v>
      </c>
      <c r="TNM336" s="50" t="s">
        <v>612</v>
      </c>
      <c r="TNN336" s="50" t="s">
        <v>612</v>
      </c>
      <c r="TNO336" s="50" t="s">
        <v>612</v>
      </c>
      <c r="TNP336" s="50" t="s">
        <v>612</v>
      </c>
      <c r="TNQ336" s="50" t="s">
        <v>612</v>
      </c>
      <c r="TNR336" s="50" t="s">
        <v>612</v>
      </c>
      <c r="TNS336" s="50" t="s">
        <v>612</v>
      </c>
      <c r="TNT336" s="50" t="s">
        <v>612</v>
      </c>
      <c r="TNU336" s="50" t="s">
        <v>612</v>
      </c>
      <c r="TNV336" s="50" t="s">
        <v>612</v>
      </c>
      <c r="TNW336" s="50" t="s">
        <v>612</v>
      </c>
      <c r="TNX336" s="50" t="s">
        <v>612</v>
      </c>
      <c r="TNY336" s="50" t="s">
        <v>612</v>
      </c>
      <c r="TNZ336" s="50" t="s">
        <v>612</v>
      </c>
      <c r="TOA336" s="50" t="s">
        <v>612</v>
      </c>
      <c r="TOB336" s="50" t="s">
        <v>612</v>
      </c>
      <c r="TOC336" s="50" t="s">
        <v>612</v>
      </c>
      <c r="TOD336" s="50" t="s">
        <v>612</v>
      </c>
      <c r="TOE336" s="50" t="s">
        <v>612</v>
      </c>
      <c r="TOF336" s="50" t="s">
        <v>612</v>
      </c>
      <c r="TOG336" s="50" t="s">
        <v>612</v>
      </c>
      <c r="TOH336" s="50" t="s">
        <v>612</v>
      </c>
      <c r="TOI336" s="50" t="s">
        <v>612</v>
      </c>
      <c r="TOJ336" s="50" t="s">
        <v>612</v>
      </c>
      <c r="TOK336" s="50" t="s">
        <v>612</v>
      </c>
      <c r="TOL336" s="50" t="s">
        <v>612</v>
      </c>
      <c r="TOM336" s="50" t="s">
        <v>612</v>
      </c>
      <c r="TON336" s="50" t="s">
        <v>612</v>
      </c>
      <c r="TOO336" s="50" t="s">
        <v>612</v>
      </c>
      <c r="TOP336" s="50" t="s">
        <v>612</v>
      </c>
      <c r="TOQ336" s="50" t="s">
        <v>612</v>
      </c>
      <c r="TOR336" s="50" t="s">
        <v>612</v>
      </c>
      <c r="TOS336" s="50" t="s">
        <v>612</v>
      </c>
      <c r="TOT336" s="50" t="s">
        <v>612</v>
      </c>
      <c r="TOU336" s="50" t="s">
        <v>612</v>
      </c>
      <c r="TOV336" s="50" t="s">
        <v>612</v>
      </c>
      <c r="TOW336" s="50" t="s">
        <v>612</v>
      </c>
      <c r="TOX336" s="50" t="s">
        <v>612</v>
      </c>
      <c r="TOY336" s="50" t="s">
        <v>612</v>
      </c>
      <c r="TOZ336" s="50" t="s">
        <v>612</v>
      </c>
      <c r="TPA336" s="50" t="s">
        <v>612</v>
      </c>
      <c r="TPB336" s="50" t="s">
        <v>612</v>
      </c>
      <c r="TPC336" s="50" t="s">
        <v>612</v>
      </c>
      <c r="TPD336" s="50" t="s">
        <v>612</v>
      </c>
      <c r="TPE336" s="50" t="s">
        <v>612</v>
      </c>
      <c r="TPF336" s="50" t="s">
        <v>612</v>
      </c>
      <c r="TPG336" s="50" t="s">
        <v>612</v>
      </c>
      <c r="TPH336" s="50" t="s">
        <v>612</v>
      </c>
      <c r="TPI336" s="50" t="s">
        <v>612</v>
      </c>
      <c r="TPJ336" s="50" t="s">
        <v>612</v>
      </c>
      <c r="TPK336" s="50" t="s">
        <v>612</v>
      </c>
      <c r="TPL336" s="50" t="s">
        <v>612</v>
      </c>
      <c r="TPM336" s="50" t="s">
        <v>612</v>
      </c>
      <c r="TPN336" s="50" t="s">
        <v>612</v>
      </c>
      <c r="TPO336" s="50" t="s">
        <v>612</v>
      </c>
      <c r="TPP336" s="50" t="s">
        <v>612</v>
      </c>
      <c r="TPQ336" s="50" t="s">
        <v>612</v>
      </c>
      <c r="TPR336" s="50" t="s">
        <v>612</v>
      </c>
      <c r="TPS336" s="50" t="s">
        <v>612</v>
      </c>
      <c r="TPT336" s="50" t="s">
        <v>612</v>
      </c>
      <c r="TPU336" s="50" t="s">
        <v>612</v>
      </c>
      <c r="TPV336" s="50" t="s">
        <v>612</v>
      </c>
      <c r="TPW336" s="50" t="s">
        <v>612</v>
      </c>
      <c r="TPX336" s="50" t="s">
        <v>612</v>
      </c>
      <c r="TPY336" s="50" t="s">
        <v>612</v>
      </c>
      <c r="TPZ336" s="50" t="s">
        <v>612</v>
      </c>
      <c r="TQA336" s="50" t="s">
        <v>612</v>
      </c>
      <c r="TQB336" s="50" t="s">
        <v>612</v>
      </c>
      <c r="TQC336" s="50" t="s">
        <v>612</v>
      </c>
      <c r="TQD336" s="50" t="s">
        <v>612</v>
      </c>
      <c r="TQE336" s="50" t="s">
        <v>612</v>
      </c>
      <c r="TQF336" s="50" t="s">
        <v>612</v>
      </c>
      <c r="TQG336" s="50" t="s">
        <v>612</v>
      </c>
      <c r="TQH336" s="50" t="s">
        <v>612</v>
      </c>
      <c r="TQI336" s="50" t="s">
        <v>612</v>
      </c>
      <c r="TQJ336" s="50" t="s">
        <v>612</v>
      </c>
      <c r="TQK336" s="50" t="s">
        <v>612</v>
      </c>
      <c r="TQL336" s="50" t="s">
        <v>612</v>
      </c>
      <c r="TQM336" s="50" t="s">
        <v>612</v>
      </c>
      <c r="TQN336" s="50" t="s">
        <v>612</v>
      </c>
      <c r="TQO336" s="50" t="s">
        <v>612</v>
      </c>
      <c r="TQP336" s="50" t="s">
        <v>612</v>
      </c>
      <c r="TQQ336" s="50" t="s">
        <v>612</v>
      </c>
      <c r="TQR336" s="50" t="s">
        <v>612</v>
      </c>
      <c r="TQS336" s="50" t="s">
        <v>612</v>
      </c>
      <c r="TQT336" s="50" t="s">
        <v>612</v>
      </c>
      <c r="TQU336" s="50" t="s">
        <v>612</v>
      </c>
      <c r="TQV336" s="50" t="s">
        <v>612</v>
      </c>
      <c r="TQW336" s="50" t="s">
        <v>612</v>
      </c>
      <c r="TQX336" s="50" t="s">
        <v>612</v>
      </c>
      <c r="TQY336" s="50" t="s">
        <v>612</v>
      </c>
      <c r="TQZ336" s="50" t="s">
        <v>612</v>
      </c>
      <c r="TRA336" s="50" t="s">
        <v>612</v>
      </c>
      <c r="TRB336" s="50" t="s">
        <v>612</v>
      </c>
      <c r="TRC336" s="50" t="s">
        <v>612</v>
      </c>
      <c r="TRD336" s="50" t="s">
        <v>612</v>
      </c>
      <c r="TRE336" s="50" t="s">
        <v>612</v>
      </c>
      <c r="TRF336" s="50" t="s">
        <v>612</v>
      </c>
      <c r="TRG336" s="50" t="s">
        <v>612</v>
      </c>
      <c r="TRH336" s="50" t="s">
        <v>612</v>
      </c>
      <c r="TRI336" s="50" t="s">
        <v>612</v>
      </c>
      <c r="TRJ336" s="50" t="s">
        <v>612</v>
      </c>
      <c r="TRK336" s="50" t="s">
        <v>612</v>
      </c>
      <c r="TRL336" s="50" t="s">
        <v>612</v>
      </c>
      <c r="TRM336" s="50" t="s">
        <v>612</v>
      </c>
      <c r="TRN336" s="50" t="s">
        <v>612</v>
      </c>
      <c r="TRO336" s="50" t="s">
        <v>612</v>
      </c>
      <c r="TRP336" s="50" t="s">
        <v>612</v>
      </c>
      <c r="TRQ336" s="50" t="s">
        <v>612</v>
      </c>
      <c r="TRR336" s="50" t="s">
        <v>612</v>
      </c>
      <c r="TRS336" s="50" t="s">
        <v>612</v>
      </c>
      <c r="TRT336" s="50" t="s">
        <v>612</v>
      </c>
      <c r="TRU336" s="50" t="s">
        <v>612</v>
      </c>
      <c r="TRV336" s="50" t="s">
        <v>612</v>
      </c>
      <c r="TRW336" s="50" t="s">
        <v>612</v>
      </c>
      <c r="TRX336" s="50" t="s">
        <v>612</v>
      </c>
      <c r="TRY336" s="50" t="s">
        <v>612</v>
      </c>
      <c r="TRZ336" s="50" t="s">
        <v>612</v>
      </c>
      <c r="TSA336" s="50" t="s">
        <v>612</v>
      </c>
      <c r="TSB336" s="50" t="s">
        <v>612</v>
      </c>
      <c r="TSC336" s="50" t="s">
        <v>612</v>
      </c>
      <c r="TSD336" s="50" t="s">
        <v>612</v>
      </c>
      <c r="TSE336" s="50" t="s">
        <v>612</v>
      </c>
      <c r="TSF336" s="50" t="s">
        <v>612</v>
      </c>
      <c r="TSG336" s="50" t="s">
        <v>612</v>
      </c>
      <c r="TSH336" s="50" t="s">
        <v>612</v>
      </c>
      <c r="TSI336" s="50" t="s">
        <v>612</v>
      </c>
      <c r="TSJ336" s="50" t="s">
        <v>612</v>
      </c>
      <c r="TSK336" s="50" t="s">
        <v>612</v>
      </c>
      <c r="TSL336" s="50" t="s">
        <v>612</v>
      </c>
      <c r="TSM336" s="50" t="s">
        <v>612</v>
      </c>
      <c r="TSN336" s="50" t="s">
        <v>612</v>
      </c>
      <c r="TSO336" s="50" t="s">
        <v>612</v>
      </c>
      <c r="TSP336" s="50" t="s">
        <v>612</v>
      </c>
      <c r="TSQ336" s="50" t="s">
        <v>612</v>
      </c>
      <c r="TSR336" s="50" t="s">
        <v>612</v>
      </c>
      <c r="TSS336" s="50" t="s">
        <v>612</v>
      </c>
      <c r="TST336" s="50" t="s">
        <v>612</v>
      </c>
      <c r="TSU336" s="50" t="s">
        <v>612</v>
      </c>
      <c r="TSV336" s="50" t="s">
        <v>612</v>
      </c>
      <c r="TSW336" s="50" t="s">
        <v>612</v>
      </c>
      <c r="TSX336" s="50" t="s">
        <v>612</v>
      </c>
      <c r="TSY336" s="50" t="s">
        <v>612</v>
      </c>
      <c r="TSZ336" s="50" t="s">
        <v>612</v>
      </c>
      <c r="TTA336" s="50" t="s">
        <v>612</v>
      </c>
      <c r="TTB336" s="50" t="s">
        <v>612</v>
      </c>
      <c r="TTC336" s="50" t="s">
        <v>612</v>
      </c>
      <c r="TTD336" s="50" t="s">
        <v>612</v>
      </c>
      <c r="TTE336" s="50" t="s">
        <v>612</v>
      </c>
      <c r="TTF336" s="50" t="s">
        <v>612</v>
      </c>
      <c r="TTG336" s="50" t="s">
        <v>612</v>
      </c>
      <c r="TTH336" s="50" t="s">
        <v>612</v>
      </c>
      <c r="TTI336" s="50" t="s">
        <v>612</v>
      </c>
      <c r="TTJ336" s="50" t="s">
        <v>612</v>
      </c>
      <c r="TTK336" s="50" t="s">
        <v>612</v>
      </c>
      <c r="TTL336" s="50" t="s">
        <v>612</v>
      </c>
      <c r="TTM336" s="50" t="s">
        <v>612</v>
      </c>
      <c r="TTN336" s="50" t="s">
        <v>612</v>
      </c>
      <c r="TTO336" s="50" t="s">
        <v>612</v>
      </c>
      <c r="TTP336" s="50" t="s">
        <v>612</v>
      </c>
      <c r="TTQ336" s="50" t="s">
        <v>612</v>
      </c>
      <c r="TTR336" s="50" t="s">
        <v>612</v>
      </c>
      <c r="TTS336" s="50" t="s">
        <v>612</v>
      </c>
      <c r="TTT336" s="50" t="s">
        <v>612</v>
      </c>
      <c r="TTU336" s="50" t="s">
        <v>612</v>
      </c>
      <c r="TTV336" s="50" t="s">
        <v>612</v>
      </c>
      <c r="TTW336" s="50" t="s">
        <v>612</v>
      </c>
      <c r="TTX336" s="50" t="s">
        <v>612</v>
      </c>
      <c r="TTY336" s="50" t="s">
        <v>612</v>
      </c>
      <c r="TTZ336" s="50" t="s">
        <v>612</v>
      </c>
      <c r="TUA336" s="50" t="s">
        <v>612</v>
      </c>
      <c r="TUB336" s="50" t="s">
        <v>612</v>
      </c>
      <c r="TUC336" s="50" t="s">
        <v>612</v>
      </c>
      <c r="TUD336" s="50" t="s">
        <v>612</v>
      </c>
      <c r="TUE336" s="50" t="s">
        <v>612</v>
      </c>
      <c r="TUF336" s="50" t="s">
        <v>612</v>
      </c>
      <c r="TUG336" s="50" t="s">
        <v>612</v>
      </c>
      <c r="TUH336" s="50" t="s">
        <v>612</v>
      </c>
      <c r="TUI336" s="50" t="s">
        <v>612</v>
      </c>
      <c r="TUJ336" s="50" t="s">
        <v>612</v>
      </c>
      <c r="TUK336" s="50" t="s">
        <v>612</v>
      </c>
      <c r="TUL336" s="50" t="s">
        <v>612</v>
      </c>
      <c r="TUM336" s="50" t="s">
        <v>612</v>
      </c>
      <c r="TUN336" s="50" t="s">
        <v>612</v>
      </c>
      <c r="TUO336" s="50" t="s">
        <v>612</v>
      </c>
      <c r="TUP336" s="50" t="s">
        <v>612</v>
      </c>
      <c r="TUQ336" s="50" t="s">
        <v>612</v>
      </c>
      <c r="TUR336" s="50" t="s">
        <v>612</v>
      </c>
      <c r="TUS336" s="50" t="s">
        <v>612</v>
      </c>
      <c r="TUT336" s="50" t="s">
        <v>612</v>
      </c>
      <c r="TUU336" s="50" t="s">
        <v>612</v>
      </c>
      <c r="TUV336" s="50" t="s">
        <v>612</v>
      </c>
      <c r="TUW336" s="50" t="s">
        <v>612</v>
      </c>
      <c r="TUX336" s="50" t="s">
        <v>612</v>
      </c>
      <c r="TUY336" s="50" t="s">
        <v>612</v>
      </c>
      <c r="TUZ336" s="50" t="s">
        <v>612</v>
      </c>
      <c r="TVA336" s="50" t="s">
        <v>612</v>
      </c>
      <c r="TVB336" s="50" t="s">
        <v>612</v>
      </c>
      <c r="TVC336" s="50" t="s">
        <v>612</v>
      </c>
      <c r="TVD336" s="50" t="s">
        <v>612</v>
      </c>
      <c r="TVE336" s="50" t="s">
        <v>612</v>
      </c>
      <c r="TVF336" s="50" t="s">
        <v>612</v>
      </c>
      <c r="TVG336" s="50" t="s">
        <v>612</v>
      </c>
      <c r="TVH336" s="50" t="s">
        <v>612</v>
      </c>
      <c r="TVI336" s="50" t="s">
        <v>612</v>
      </c>
      <c r="TVJ336" s="50" t="s">
        <v>612</v>
      </c>
      <c r="TVK336" s="50" t="s">
        <v>612</v>
      </c>
      <c r="TVL336" s="50" t="s">
        <v>612</v>
      </c>
      <c r="TVM336" s="50" t="s">
        <v>612</v>
      </c>
      <c r="TVN336" s="50" t="s">
        <v>612</v>
      </c>
      <c r="TVO336" s="50" t="s">
        <v>612</v>
      </c>
      <c r="TVP336" s="50" t="s">
        <v>612</v>
      </c>
      <c r="TVQ336" s="50" t="s">
        <v>612</v>
      </c>
      <c r="TVR336" s="50" t="s">
        <v>612</v>
      </c>
      <c r="TVS336" s="50" t="s">
        <v>612</v>
      </c>
      <c r="TVT336" s="50" t="s">
        <v>612</v>
      </c>
      <c r="TVU336" s="50" t="s">
        <v>612</v>
      </c>
      <c r="TVV336" s="50" t="s">
        <v>612</v>
      </c>
      <c r="TVW336" s="50" t="s">
        <v>612</v>
      </c>
      <c r="TVX336" s="50" t="s">
        <v>612</v>
      </c>
      <c r="TVY336" s="50" t="s">
        <v>612</v>
      </c>
      <c r="TVZ336" s="50" t="s">
        <v>612</v>
      </c>
      <c r="TWA336" s="50" t="s">
        <v>612</v>
      </c>
      <c r="TWB336" s="50" t="s">
        <v>612</v>
      </c>
      <c r="TWC336" s="50" t="s">
        <v>612</v>
      </c>
      <c r="TWD336" s="50" t="s">
        <v>612</v>
      </c>
      <c r="TWE336" s="50" t="s">
        <v>612</v>
      </c>
      <c r="TWF336" s="50" t="s">
        <v>612</v>
      </c>
      <c r="TWG336" s="50" t="s">
        <v>612</v>
      </c>
      <c r="TWH336" s="50" t="s">
        <v>612</v>
      </c>
      <c r="TWI336" s="50" t="s">
        <v>612</v>
      </c>
      <c r="TWJ336" s="50" t="s">
        <v>612</v>
      </c>
      <c r="TWK336" s="50" t="s">
        <v>612</v>
      </c>
      <c r="TWL336" s="50" t="s">
        <v>612</v>
      </c>
      <c r="TWM336" s="50" t="s">
        <v>612</v>
      </c>
      <c r="TWN336" s="50" t="s">
        <v>612</v>
      </c>
      <c r="TWO336" s="50" t="s">
        <v>612</v>
      </c>
      <c r="TWP336" s="50" t="s">
        <v>612</v>
      </c>
      <c r="TWQ336" s="50" t="s">
        <v>612</v>
      </c>
      <c r="TWR336" s="50" t="s">
        <v>612</v>
      </c>
      <c r="TWS336" s="50" t="s">
        <v>612</v>
      </c>
      <c r="TWT336" s="50" t="s">
        <v>612</v>
      </c>
      <c r="TWU336" s="50" t="s">
        <v>612</v>
      </c>
      <c r="TWV336" s="50" t="s">
        <v>612</v>
      </c>
      <c r="TWW336" s="50" t="s">
        <v>612</v>
      </c>
      <c r="TWX336" s="50" t="s">
        <v>612</v>
      </c>
      <c r="TWY336" s="50" t="s">
        <v>612</v>
      </c>
      <c r="TWZ336" s="50" t="s">
        <v>612</v>
      </c>
      <c r="TXA336" s="50" t="s">
        <v>612</v>
      </c>
      <c r="TXB336" s="50" t="s">
        <v>612</v>
      </c>
      <c r="TXC336" s="50" t="s">
        <v>612</v>
      </c>
      <c r="TXD336" s="50" t="s">
        <v>612</v>
      </c>
      <c r="TXE336" s="50" t="s">
        <v>612</v>
      </c>
      <c r="TXF336" s="50" t="s">
        <v>612</v>
      </c>
      <c r="TXG336" s="50" t="s">
        <v>612</v>
      </c>
      <c r="TXH336" s="50" t="s">
        <v>612</v>
      </c>
      <c r="TXI336" s="50" t="s">
        <v>612</v>
      </c>
      <c r="TXJ336" s="50" t="s">
        <v>612</v>
      </c>
      <c r="TXK336" s="50" t="s">
        <v>612</v>
      </c>
      <c r="TXL336" s="50" t="s">
        <v>612</v>
      </c>
      <c r="TXM336" s="50" t="s">
        <v>612</v>
      </c>
      <c r="TXN336" s="50" t="s">
        <v>612</v>
      </c>
      <c r="TXO336" s="50" t="s">
        <v>612</v>
      </c>
      <c r="TXP336" s="50" t="s">
        <v>612</v>
      </c>
      <c r="TXQ336" s="50" t="s">
        <v>612</v>
      </c>
      <c r="TXR336" s="50" t="s">
        <v>612</v>
      </c>
      <c r="TXS336" s="50" t="s">
        <v>612</v>
      </c>
      <c r="TXT336" s="50" t="s">
        <v>612</v>
      </c>
      <c r="TXU336" s="50" t="s">
        <v>612</v>
      </c>
      <c r="TXV336" s="50" t="s">
        <v>612</v>
      </c>
      <c r="TXW336" s="50" t="s">
        <v>612</v>
      </c>
      <c r="TXX336" s="50" t="s">
        <v>612</v>
      </c>
      <c r="TXY336" s="50" t="s">
        <v>612</v>
      </c>
      <c r="TXZ336" s="50" t="s">
        <v>612</v>
      </c>
      <c r="TYA336" s="50" t="s">
        <v>612</v>
      </c>
      <c r="TYB336" s="50" t="s">
        <v>612</v>
      </c>
      <c r="TYC336" s="50" t="s">
        <v>612</v>
      </c>
      <c r="TYD336" s="50" t="s">
        <v>612</v>
      </c>
      <c r="TYE336" s="50" t="s">
        <v>612</v>
      </c>
      <c r="TYF336" s="50" t="s">
        <v>612</v>
      </c>
      <c r="TYG336" s="50" t="s">
        <v>612</v>
      </c>
      <c r="TYH336" s="50" t="s">
        <v>612</v>
      </c>
      <c r="TYI336" s="50" t="s">
        <v>612</v>
      </c>
      <c r="TYJ336" s="50" t="s">
        <v>612</v>
      </c>
      <c r="TYK336" s="50" t="s">
        <v>612</v>
      </c>
      <c r="TYL336" s="50" t="s">
        <v>612</v>
      </c>
      <c r="TYM336" s="50" t="s">
        <v>612</v>
      </c>
      <c r="TYN336" s="50" t="s">
        <v>612</v>
      </c>
      <c r="TYO336" s="50" t="s">
        <v>612</v>
      </c>
      <c r="TYP336" s="50" t="s">
        <v>612</v>
      </c>
      <c r="TYQ336" s="50" t="s">
        <v>612</v>
      </c>
      <c r="TYR336" s="50" t="s">
        <v>612</v>
      </c>
      <c r="TYS336" s="50" t="s">
        <v>612</v>
      </c>
      <c r="TYT336" s="50" t="s">
        <v>612</v>
      </c>
      <c r="TYU336" s="50" t="s">
        <v>612</v>
      </c>
      <c r="TYV336" s="50" t="s">
        <v>612</v>
      </c>
      <c r="TYW336" s="50" t="s">
        <v>612</v>
      </c>
      <c r="TYX336" s="50" t="s">
        <v>612</v>
      </c>
      <c r="TYY336" s="50" t="s">
        <v>612</v>
      </c>
      <c r="TYZ336" s="50" t="s">
        <v>612</v>
      </c>
      <c r="TZA336" s="50" t="s">
        <v>612</v>
      </c>
      <c r="TZB336" s="50" t="s">
        <v>612</v>
      </c>
      <c r="TZC336" s="50" t="s">
        <v>612</v>
      </c>
      <c r="TZD336" s="50" t="s">
        <v>612</v>
      </c>
      <c r="TZE336" s="50" t="s">
        <v>612</v>
      </c>
      <c r="TZF336" s="50" t="s">
        <v>612</v>
      </c>
      <c r="TZG336" s="50" t="s">
        <v>612</v>
      </c>
      <c r="TZH336" s="50" t="s">
        <v>612</v>
      </c>
      <c r="TZI336" s="50" t="s">
        <v>612</v>
      </c>
      <c r="TZJ336" s="50" t="s">
        <v>612</v>
      </c>
      <c r="TZK336" s="50" t="s">
        <v>612</v>
      </c>
      <c r="TZL336" s="50" t="s">
        <v>612</v>
      </c>
      <c r="TZM336" s="50" t="s">
        <v>612</v>
      </c>
      <c r="TZN336" s="50" t="s">
        <v>612</v>
      </c>
      <c r="TZO336" s="50" t="s">
        <v>612</v>
      </c>
      <c r="TZP336" s="50" t="s">
        <v>612</v>
      </c>
      <c r="TZQ336" s="50" t="s">
        <v>612</v>
      </c>
      <c r="TZR336" s="50" t="s">
        <v>612</v>
      </c>
      <c r="TZS336" s="50" t="s">
        <v>612</v>
      </c>
      <c r="TZT336" s="50" t="s">
        <v>612</v>
      </c>
      <c r="TZU336" s="50" t="s">
        <v>612</v>
      </c>
      <c r="TZV336" s="50" t="s">
        <v>612</v>
      </c>
      <c r="TZW336" s="50" t="s">
        <v>612</v>
      </c>
      <c r="TZX336" s="50" t="s">
        <v>612</v>
      </c>
      <c r="TZY336" s="50" t="s">
        <v>612</v>
      </c>
      <c r="TZZ336" s="50" t="s">
        <v>612</v>
      </c>
      <c r="UAA336" s="50" t="s">
        <v>612</v>
      </c>
      <c r="UAB336" s="50" t="s">
        <v>612</v>
      </c>
      <c r="UAC336" s="50" t="s">
        <v>612</v>
      </c>
      <c r="UAD336" s="50" t="s">
        <v>612</v>
      </c>
      <c r="UAE336" s="50" t="s">
        <v>612</v>
      </c>
      <c r="UAF336" s="50" t="s">
        <v>612</v>
      </c>
      <c r="UAG336" s="50" t="s">
        <v>612</v>
      </c>
      <c r="UAH336" s="50" t="s">
        <v>612</v>
      </c>
      <c r="UAI336" s="50" t="s">
        <v>612</v>
      </c>
      <c r="UAJ336" s="50" t="s">
        <v>612</v>
      </c>
      <c r="UAK336" s="50" t="s">
        <v>612</v>
      </c>
      <c r="UAL336" s="50" t="s">
        <v>612</v>
      </c>
      <c r="UAM336" s="50" t="s">
        <v>612</v>
      </c>
      <c r="UAN336" s="50" t="s">
        <v>612</v>
      </c>
      <c r="UAO336" s="50" t="s">
        <v>612</v>
      </c>
      <c r="UAP336" s="50" t="s">
        <v>612</v>
      </c>
      <c r="UAQ336" s="50" t="s">
        <v>612</v>
      </c>
      <c r="UAR336" s="50" t="s">
        <v>612</v>
      </c>
      <c r="UAS336" s="50" t="s">
        <v>612</v>
      </c>
      <c r="UAT336" s="50" t="s">
        <v>612</v>
      </c>
      <c r="UAU336" s="50" t="s">
        <v>612</v>
      </c>
      <c r="UAV336" s="50" t="s">
        <v>612</v>
      </c>
      <c r="UAW336" s="50" t="s">
        <v>612</v>
      </c>
      <c r="UAX336" s="50" t="s">
        <v>612</v>
      </c>
      <c r="UAY336" s="50" t="s">
        <v>612</v>
      </c>
      <c r="UAZ336" s="50" t="s">
        <v>612</v>
      </c>
      <c r="UBA336" s="50" t="s">
        <v>612</v>
      </c>
      <c r="UBB336" s="50" t="s">
        <v>612</v>
      </c>
      <c r="UBC336" s="50" t="s">
        <v>612</v>
      </c>
      <c r="UBD336" s="50" t="s">
        <v>612</v>
      </c>
      <c r="UBE336" s="50" t="s">
        <v>612</v>
      </c>
      <c r="UBF336" s="50" t="s">
        <v>612</v>
      </c>
      <c r="UBG336" s="50" t="s">
        <v>612</v>
      </c>
      <c r="UBH336" s="50" t="s">
        <v>612</v>
      </c>
      <c r="UBI336" s="50" t="s">
        <v>612</v>
      </c>
      <c r="UBJ336" s="50" t="s">
        <v>612</v>
      </c>
      <c r="UBK336" s="50" t="s">
        <v>612</v>
      </c>
      <c r="UBL336" s="50" t="s">
        <v>612</v>
      </c>
      <c r="UBM336" s="50" t="s">
        <v>612</v>
      </c>
      <c r="UBN336" s="50" t="s">
        <v>612</v>
      </c>
      <c r="UBO336" s="50" t="s">
        <v>612</v>
      </c>
      <c r="UBP336" s="50" t="s">
        <v>612</v>
      </c>
      <c r="UBQ336" s="50" t="s">
        <v>612</v>
      </c>
      <c r="UBR336" s="50" t="s">
        <v>612</v>
      </c>
      <c r="UBS336" s="50" t="s">
        <v>612</v>
      </c>
      <c r="UBT336" s="50" t="s">
        <v>612</v>
      </c>
      <c r="UBU336" s="50" t="s">
        <v>612</v>
      </c>
      <c r="UBV336" s="50" t="s">
        <v>612</v>
      </c>
      <c r="UBW336" s="50" t="s">
        <v>612</v>
      </c>
      <c r="UBX336" s="50" t="s">
        <v>612</v>
      </c>
      <c r="UBY336" s="50" t="s">
        <v>612</v>
      </c>
      <c r="UBZ336" s="50" t="s">
        <v>612</v>
      </c>
      <c r="UCA336" s="50" t="s">
        <v>612</v>
      </c>
      <c r="UCB336" s="50" t="s">
        <v>612</v>
      </c>
      <c r="UCC336" s="50" t="s">
        <v>612</v>
      </c>
      <c r="UCD336" s="50" t="s">
        <v>612</v>
      </c>
      <c r="UCE336" s="50" t="s">
        <v>612</v>
      </c>
      <c r="UCF336" s="50" t="s">
        <v>612</v>
      </c>
      <c r="UCG336" s="50" t="s">
        <v>612</v>
      </c>
      <c r="UCH336" s="50" t="s">
        <v>612</v>
      </c>
      <c r="UCI336" s="50" t="s">
        <v>612</v>
      </c>
      <c r="UCJ336" s="50" t="s">
        <v>612</v>
      </c>
      <c r="UCK336" s="50" t="s">
        <v>612</v>
      </c>
      <c r="UCL336" s="50" t="s">
        <v>612</v>
      </c>
      <c r="UCM336" s="50" t="s">
        <v>612</v>
      </c>
      <c r="UCN336" s="50" t="s">
        <v>612</v>
      </c>
      <c r="UCO336" s="50" t="s">
        <v>612</v>
      </c>
      <c r="UCP336" s="50" t="s">
        <v>612</v>
      </c>
      <c r="UCQ336" s="50" t="s">
        <v>612</v>
      </c>
      <c r="UCR336" s="50" t="s">
        <v>612</v>
      </c>
      <c r="UCS336" s="50" t="s">
        <v>612</v>
      </c>
      <c r="UCT336" s="50" t="s">
        <v>612</v>
      </c>
      <c r="UCU336" s="50" t="s">
        <v>612</v>
      </c>
      <c r="UCV336" s="50" t="s">
        <v>612</v>
      </c>
      <c r="UCW336" s="50" t="s">
        <v>612</v>
      </c>
      <c r="UCX336" s="50" t="s">
        <v>612</v>
      </c>
      <c r="UCY336" s="50" t="s">
        <v>612</v>
      </c>
      <c r="UCZ336" s="50" t="s">
        <v>612</v>
      </c>
      <c r="UDA336" s="50" t="s">
        <v>612</v>
      </c>
      <c r="UDB336" s="50" t="s">
        <v>612</v>
      </c>
      <c r="UDC336" s="50" t="s">
        <v>612</v>
      </c>
      <c r="UDD336" s="50" t="s">
        <v>612</v>
      </c>
      <c r="UDE336" s="50" t="s">
        <v>612</v>
      </c>
      <c r="UDF336" s="50" t="s">
        <v>612</v>
      </c>
      <c r="UDG336" s="50" t="s">
        <v>612</v>
      </c>
      <c r="UDH336" s="50" t="s">
        <v>612</v>
      </c>
      <c r="UDI336" s="50" t="s">
        <v>612</v>
      </c>
      <c r="UDJ336" s="50" t="s">
        <v>612</v>
      </c>
      <c r="UDK336" s="50" t="s">
        <v>612</v>
      </c>
      <c r="UDL336" s="50" t="s">
        <v>612</v>
      </c>
      <c r="UDM336" s="50" t="s">
        <v>612</v>
      </c>
      <c r="UDN336" s="50" t="s">
        <v>612</v>
      </c>
      <c r="UDO336" s="50" t="s">
        <v>612</v>
      </c>
      <c r="UDP336" s="50" t="s">
        <v>612</v>
      </c>
      <c r="UDQ336" s="50" t="s">
        <v>612</v>
      </c>
      <c r="UDR336" s="50" t="s">
        <v>612</v>
      </c>
      <c r="UDS336" s="50" t="s">
        <v>612</v>
      </c>
      <c r="UDT336" s="50" t="s">
        <v>612</v>
      </c>
      <c r="UDU336" s="50" t="s">
        <v>612</v>
      </c>
      <c r="UDV336" s="50" t="s">
        <v>612</v>
      </c>
      <c r="UDW336" s="50" t="s">
        <v>612</v>
      </c>
      <c r="UDX336" s="50" t="s">
        <v>612</v>
      </c>
      <c r="UDY336" s="50" t="s">
        <v>612</v>
      </c>
      <c r="UDZ336" s="50" t="s">
        <v>612</v>
      </c>
      <c r="UEA336" s="50" t="s">
        <v>612</v>
      </c>
      <c r="UEB336" s="50" t="s">
        <v>612</v>
      </c>
      <c r="UEC336" s="50" t="s">
        <v>612</v>
      </c>
      <c r="UED336" s="50" t="s">
        <v>612</v>
      </c>
      <c r="UEE336" s="50" t="s">
        <v>612</v>
      </c>
      <c r="UEF336" s="50" t="s">
        <v>612</v>
      </c>
      <c r="UEG336" s="50" t="s">
        <v>612</v>
      </c>
      <c r="UEH336" s="50" t="s">
        <v>612</v>
      </c>
      <c r="UEI336" s="50" t="s">
        <v>612</v>
      </c>
      <c r="UEJ336" s="50" t="s">
        <v>612</v>
      </c>
      <c r="UEK336" s="50" t="s">
        <v>612</v>
      </c>
      <c r="UEL336" s="50" t="s">
        <v>612</v>
      </c>
      <c r="UEM336" s="50" t="s">
        <v>612</v>
      </c>
      <c r="UEN336" s="50" t="s">
        <v>612</v>
      </c>
      <c r="UEO336" s="50" t="s">
        <v>612</v>
      </c>
      <c r="UEP336" s="50" t="s">
        <v>612</v>
      </c>
      <c r="UEQ336" s="50" t="s">
        <v>612</v>
      </c>
      <c r="UER336" s="50" t="s">
        <v>612</v>
      </c>
      <c r="UES336" s="50" t="s">
        <v>612</v>
      </c>
      <c r="UET336" s="50" t="s">
        <v>612</v>
      </c>
      <c r="UEU336" s="50" t="s">
        <v>612</v>
      </c>
      <c r="UEV336" s="50" t="s">
        <v>612</v>
      </c>
      <c r="UEW336" s="50" t="s">
        <v>612</v>
      </c>
      <c r="UEX336" s="50" t="s">
        <v>612</v>
      </c>
      <c r="UEY336" s="50" t="s">
        <v>612</v>
      </c>
      <c r="UEZ336" s="50" t="s">
        <v>612</v>
      </c>
      <c r="UFA336" s="50" t="s">
        <v>612</v>
      </c>
      <c r="UFB336" s="50" t="s">
        <v>612</v>
      </c>
      <c r="UFC336" s="50" t="s">
        <v>612</v>
      </c>
      <c r="UFD336" s="50" t="s">
        <v>612</v>
      </c>
      <c r="UFE336" s="50" t="s">
        <v>612</v>
      </c>
      <c r="UFF336" s="50" t="s">
        <v>612</v>
      </c>
      <c r="UFG336" s="50" t="s">
        <v>612</v>
      </c>
      <c r="UFH336" s="50" t="s">
        <v>612</v>
      </c>
      <c r="UFI336" s="50" t="s">
        <v>612</v>
      </c>
      <c r="UFJ336" s="50" t="s">
        <v>612</v>
      </c>
      <c r="UFK336" s="50" t="s">
        <v>612</v>
      </c>
      <c r="UFL336" s="50" t="s">
        <v>612</v>
      </c>
      <c r="UFM336" s="50" t="s">
        <v>612</v>
      </c>
      <c r="UFN336" s="50" t="s">
        <v>612</v>
      </c>
      <c r="UFO336" s="50" t="s">
        <v>612</v>
      </c>
      <c r="UFP336" s="50" t="s">
        <v>612</v>
      </c>
      <c r="UFQ336" s="50" t="s">
        <v>612</v>
      </c>
      <c r="UFR336" s="50" t="s">
        <v>612</v>
      </c>
      <c r="UFS336" s="50" t="s">
        <v>612</v>
      </c>
      <c r="UFT336" s="50" t="s">
        <v>612</v>
      </c>
      <c r="UFU336" s="50" t="s">
        <v>612</v>
      </c>
      <c r="UFV336" s="50" t="s">
        <v>612</v>
      </c>
      <c r="UFW336" s="50" t="s">
        <v>612</v>
      </c>
      <c r="UFX336" s="50" t="s">
        <v>612</v>
      </c>
      <c r="UFY336" s="50" t="s">
        <v>612</v>
      </c>
      <c r="UFZ336" s="50" t="s">
        <v>612</v>
      </c>
      <c r="UGA336" s="50" t="s">
        <v>612</v>
      </c>
      <c r="UGB336" s="50" t="s">
        <v>612</v>
      </c>
      <c r="UGC336" s="50" t="s">
        <v>612</v>
      </c>
      <c r="UGD336" s="50" t="s">
        <v>612</v>
      </c>
      <c r="UGE336" s="50" t="s">
        <v>612</v>
      </c>
      <c r="UGF336" s="50" t="s">
        <v>612</v>
      </c>
      <c r="UGG336" s="50" t="s">
        <v>612</v>
      </c>
      <c r="UGH336" s="50" t="s">
        <v>612</v>
      </c>
      <c r="UGI336" s="50" t="s">
        <v>612</v>
      </c>
      <c r="UGJ336" s="50" t="s">
        <v>612</v>
      </c>
      <c r="UGK336" s="50" t="s">
        <v>612</v>
      </c>
      <c r="UGL336" s="50" t="s">
        <v>612</v>
      </c>
      <c r="UGM336" s="50" t="s">
        <v>612</v>
      </c>
      <c r="UGN336" s="50" t="s">
        <v>612</v>
      </c>
      <c r="UGO336" s="50" t="s">
        <v>612</v>
      </c>
      <c r="UGP336" s="50" t="s">
        <v>612</v>
      </c>
      <c r="UGQ336" s="50" t="s">
        <v>612</v>
      </c>
      <c r="UGR336" s="50" t="s">
        <v>612</v>
      </c>
      <c r="UGS336" s="50" t="s">
        <v>612</v>
      </c>
      <c r="UGT336" s="50" t="s">
        <v>612</v>
      </c>
      <c r="UGU336" s="50" t="s">
        <v>612</v>
      </c>
      <c r="UGV336" s="50" t="s">
        <v>612</v>
      </c>
      <c r="UGW336" s="50" t="s">
        <v>612</v>
      </c>
      <c r="UGX336" s="50" t="s">
        <v>612</v>
      </c>
      <c r="UGY336" s="50" t="s">
        <v>612</v>
      </c>
      <c r="UGZ336" s="50" t="s">
        <v>612</v>
      </c>
      <c r="UHA336" s="50" t="s">
        <v>612</v>
      </c>
      <c r="UHB336" s="50" t="s">
        <v>612</v>
      </c>
      <c r="UHC336" s="50" t="s">
        <v>612</v>
      </c>
      <c r="UHD336" s="50" t="s">
        <v>612</v>
      </c>
      <c r="UHE336" s="50" t="s">
        <v>612</v>
      </c>
      <c r="UHF336" s="50" t="s">
        <v>612</v>
      </c>
      <c r="UHG336" s="50" t="s">
        <v>612</v>
      </c>
      <c r="UHH336" s="50" t="s">
        <v>612</v>
      </c>
      <c r="UHI336" s="50" t="s">
        <v>612</v>
      </c>
      <c r="UHJ336" s="50" t="s">
        <v>612</v>
      </c>
      <c r="UHK336" s="50" t="s">
        <v>612</v>
      </c>
      <c r="UHL336" s="50" t="s">
        <v>612</v>
      </c>
      <c r="UHM336" s="50" t="s">
        <v>612</v>
      </c>
      <c r="UHN336" s="50" t="s">
        <v>612</v>
      </c>
      <c r="UHO336" s="50" t="s">
        <v>612</v>
      </c>
      <c r="UHP336" s="50" t="s">
        <v>612</v>
      </c>
      <c r="UHQ336" s="50" t="s">
        <v>612</v>
      </c>
      <c r="UHR336" s="50" t="s">
        <v>612</v>
      </c>
      <c r="UHS336" s="50" t="s">
        <v>612</v>
      </c>
      <c r="UHT336" s="50" t="s">
        <v>612</v>
      </c>
      <c r="UHU336" s="50" t="s">
        <v>612</v>
      </c>
      <c r="UHV336" s="50" t="s">
        <v>612</v>
      </c>
      <c r="UHW336" s="50" t="s">
        <v>612</v>
      </c>
      <c r="UHX336" s="50" t="s">
        <v>612</v>
      </c>
      <c r="UHY336" s="50" t="s">
        <v>612</v>
      </c>
      <c r="UHZ336" s="50" t="s">
        <v>612</v>
      </c>
      <c r="UIA336" s="50" t="s">
        <v>612</v>
      </c>
      <c r="UIB336" s="50" t="s">
        <v>612</v>
      </c>
      <c r="UIC336" s="50" t="s">
        <v>612</v>
      </c>
      <c r="UID336" s="50" t="s">
        <v>612</v>
      </c>
      <c r="UIE336" s="50" t="s">
        <v>612</v>
      </c>
      <c r="UIF336" s="50" t="s">
        <v>612</v>
      </c>
      <c r="UIG336" s="50" t="s">
        <v>612</v>
      </c>
      <c r="UIH336" s="50" t="s">
        <v>612</v>
      </c>
      <c r="UII336" s="50" t="s">
        <v>612</v>
      </c>
      <c r="UIJ336" s="50" t="s">
        <v>612</v>
      </c>
      <c r="UIK336" s="50" t="s">
        <v>612</v>
      </c>
      <c r="UIL336" s="50" t="s">
        <v>612</v>
      </c>
      <c r="UIM336" s="50" t="s">
        <v>612</v>
      </c>
      <c r="UIN336" s="50" t="s">
        <v>612</v>
      </c>
      <c r="UIO336" s="50" t="s">
        <v>612</v>
      </c>
      <c r="UIP336" s="50" t="s">
        <v>612</v>
      </c>
      <c r="UIQ336" s="50" t="s">
        <v>612</v>
      </c>
      <c r="UIR336" s="50" t="s">
        <v>612</v>
      </c>
      <c r="UIS336" s="50" t="s">
        <v>612</v>
      </c>
      <c r="UIT336" s="50" t="s">
        <v>612</v>
      </c>
      <c r="UIU336" s="50" t="s">
        <v>612</v>
      </c>
      <c r="UIV336" s="50" t="s">
        <v>612</v>
      </c>
      <c r="UIW336" s="50" t="s">
        <v>612</v>
      </c>
      <c r="UIX336" s="50" t="s">
        <v>612</v>
      </c>
      <c r="UIY336" s="50" t="s">
        <v>612</v>
      </c>
      <c r="UIZ336" s="50" t="s">
        <v>612</v>
      </c>
      <c r="UJA336" s="50" t="s">
        <v>612</v>
      </c>
      <c r="UJB336" s="50" t="s">
        <v>612</v>
      </c>
      <c r="UJC336" s="50" t="s">
        <v>612</v>
      </c>
      <c r="UJD336" s="50" t="s">
        <v>612</v>
      </c>
      <c r="UJE336" s="50" t="s">
        <v>612</v>
      </c>
      <c r="UJF336" s="50" t="s">
        <v>612</v>
      </c>
      <c r="UJG336" s="50" t="s">
        <v>612</v>
      </c>
      <c r="UJH336" s="50" t="s">
        <v>612</v>
      </c>
      <c r="UJI336" s="50" t="s">
        <v>612</v>
      </c>
      <c r="UJJ336" s="50" t="s">
        <v>612</v>
      </c>
      <c r="UJK336" s="50" t="s">
        <v>612</v>
      </c>
      <c r="UJL336" s="50" t="s">
        <v>612</v>
      </c>
      <c r="UJM336" s="50" t="s">
        <v>612</v>
      </c>
      <c r="UJN336" s="50" t="s">
        <v>612</v>
      </c>
      <c r="UJO336" s="50" t="s">
        <v>612</v>
      </c>
      <c r="UJP336" s="50" t="s">
        <v>612</v>
      </c>
      <c r="UJQ336" s="50" t="s">
        <v>612</v>
      </c>
      <c r="UJR336" s="50" t="s">
        <v>612</v>
      </c>
      <c r="UJS336" s="50" t="s">
        <v>612</v>
      </c>
      <c r="UJT336" s="50" t="s">
        <v>612</v>
      </c>
      <c r="UJU336" s="50" t="s">
        <v>612</v>
      </c>
      <c r="UJV336" s="50" t="s">
        <v>612</v>
      </c>
      <c r="UJW336" s="50" t="s">
        <v>612</v>
      </c>
      <c r="UJX336" s="50" t="s">
        <v>612</v>
      </c>
      <c r="UJY336" s="50" t="s">
        <v>612</v>
      </c>
      <c r="UJZ336" s="50" t="s">
        <v>612</v>
      </c>
      <c r="UKA336" s="50" t="s">
        <v>612</v>
      </c>
      <c r="UKB336" s="50" t="s">
        <v>612</v>
      </c>
      <c r="UKC336" s="50" t="s">
        <v>612</v>
      </c>
      <c r="UKD336" s="50" t="s">
        <v>612</v>
      </c>
      <c r="UKE336" s="50" t="s">
        <v>612</v>
      </c>
      <c r="UKF336" s="50" t="s">
        <v>612</v>
      </c>
      <c r="UKG336" s="50" t="s">
        <v>612</v>
      </c>
      <c r="UKH336" s="50" t="s">
        <v>612</v>
      </c>
      <c r="UKI336" s="50" t="s">
        <v>612</v>
      </c>
      <c r="UKJ336" s="50" t="s">
        <v>612</v>
      </c>
      <c r="UKK336" s="50" t="s">
        <v>612</v>
      </c>
      <c r="UKL336" s="50" t="s">
        <v>612</v>
      </c>
      <c r="UKM336" s="50" t="s">
        <v>612</v>
      </c>
      <c r="UKN336" s="50" t="s">
        <v>612</v>
      </c>
      <c r="UKO336" s="50" t="s">
        <v>612</v>
      </c>
      <c r="UKP336" s="50" t="s">
        <v>612</v>
      </c>
      <c r="UKQ336" s="50" t="s">
        <v>612</v>
      </c>
      <c r="UKR336" s="50" t="s">
        <v>612</v>
      </c>
      <c r="UKS336" s="50" t="s">
        <v>612</v>
      </c>
      <c r="UKT336" s="50" t="s">
        <v>612</v>
      </c>
      <c r="UKU336" s="50" t="s">
        <v>612</v>
      </c>
      <c r="UKV336" s="50" t="s">
        <v>612</v>
      </c>
      <c r="UKW336" s="50" t="s">
        <v>612</v>
      </c>
      <c r="UKX336" s="50" t="s">
        <v>612</v>
      </c>
      <c r="UKY336" s="50" t="s">
        <v>612</v>
      </c>
      <c r="UKZ336" s="50" t="s">
        <v>612</v>
      </c>
      <c r="ULA336" s="50" t="s">
        <v>612</v>
      </c>
      <c r="ULB336" s="50" t="s">
        <v>612</v>
      </c>
      <c r="ULC336" s="50" t="s">
        <v>612</v>
      </c>
      <c r="ULD336" s="50" t="s">
        <v>612</v>
      </c>
      <c r="ULE336" s="50" t="s">
        <v>612</v>
      </c>
      <c r="ULF336" s="50" t="s">
        <v>612</v>
      </c>
      <c r="ULG336" s="50" t="s">
        <v>612</v>
      </c>
      <c r="ULH336" s="50" t="s">
        <v>612</v>
      </c>
      <c r="ULI336" s="50" t="s">
        <v>612</v>
      </c>
      <c r="ULJ336" s="50" t="s">
        <v>612</v>
      </c>
      <c r="ULK336" s="50" t="s">
        <v>612</v>
      </c>
      <c r="ULL336" s="50" t="s">
        <v>612</v>
      </c>
      <c r="ULM336" s="50" t="s">
        <v>612</v>
      </c>
      <c r="ULN336" s="50" t="s">
        <v>612</v>
      </c>
      <c r="ULO336" s="50" t="s">
        <v>612</v>
      </c>
      <c r="ULP336" s="50" t="s">
        <v>612</v>
      </c>
      <c r="ULQ336" s="50" t="s">
        <v>612</v>
      </c>
      <c r="ULR336" s="50" t="s">
        <v>612</v>
      </c>
      <c r="ULS336" s="50" t="s">
        <v>612</v>
      </c>
      <c r="ULT336" s="50" t="s">
        <v>612</v>
      </c>
      <c r="ULU336" s="50" t="s">
        <v>612</v>
      </c>
      <c r="ULV336" s="50" t="s">
        <v>612</v>
      </c>
      <c r="ULW336" s="50" t="s">
        <v>612</v>
      </c>
      <c r="ULX336" s="50" t="s">
        <v>612</v>
      </c>
      <c r="ULY336" s="50" t="s">
        <v>612</v>
      </c>
      <c r="ULZ336" s="50" t="s">
        <v>612</v>
      </c>
      <c r="UMA336" s="50" t="s">
        <v>612</v>
      </c>
      <c r="UMB336" s="50" t="s">
        <v>612</v>
      </c>
      <c r="UMC336" s="50" t="s">
        <v>612</v>
      </c>
      <c r="UMD336" s="50" t="s">
        <v>612</v>
      </c>
      <c r="UME336" s="50" t="s">
        <v>612</v>
      </c>
      <c r="UMF336" s="50" t="s">
        <v>612</v>
      </c>
      <c r="UMG336" s="50" t="s">
        <v>612</v>
      </c>
      <c r="UMH336" s="50" t="s">
        <v>612</v>
      </c>
      <c r="UMI336" s="50" t="s">
        <v>612</v>
      </c>
      <c r="UMJ336" s="50" t="s">
        <v>612</v>
      </c>
      <c r="UMK336" s="50" t="s">
        <v>612</v>
      </c>
      <c r="UML336" s="50" t="s">
        <v>612</v>
      </c>
      <c r="UMM336" s="50" t="s">
        <v>612</v>
      </c>
      <c r="UMN336" s="50" t="s">
        <v>612</v>
      </c>
      <c r="UMO336" s="50" t="s">
        <v>612</v>
      </c>
      <c r="UMP336" s="50" t="s">
        <v>612</v>
      </c>
      <c r="UMQ336" s="50" t="s">
        <v>612</v>
      </c>
      <c r="UMR336" s="50" t="s">
        <v>612</v>
      </c>
      <c r="UMS336" s="50" t="s">
        <v>612</v>
      </c>
      <c r="UMT336" s="50" t="s">
        <v>612</v>
      </c>
      <c r="UMU336" s="50" t="s">
        <v>612</v>
      </c>
      <c r="UMV336" s="50" t="s">
        <v>612</v>
      </c>
      <c r="UMW336" s="50" t="s">
        <v>612</v>
      </c>
      <c r="UMX336" s="50" t="s">
        <v>612</v>
      </c>
      <c r="UMY336" s="50" t="s">
        <v>612</v>
      </c>
      <c r="UMZ336" s="50" t="s">
        <v>612</v>
      </c>
      <c r="UNA336" s="50" t="s">
        <v>612</v>
      </c>
      <c r="UNB336" s="50" t="s">
        <v>612</v>
      </c>
      <c r="UNC336" s="50" t="s">
        <v>612</v>
      </c>
      <c r="UND336" s="50" t="s">
        <v>612</v>
      </c>
      <c r="UNE336" s="50" t="s">
        <v>612</v>
      </c>
      <c r="UNF336" s="50" t="s">
        <v>612</v>
      </c>
      <c r="UNG336" s="50" t="s">
        <v>612</v>
      </c>
      <c r="UNH336" s="50" t="s">
        <v>612</v>
      </c>
      <c r="UNI336" s="50" t="s">
        <v>612</v>
      </c>
      <c r="UNJ336" s="50" t="s">
        <v>612</v>
      </c>
      <c r="UNK336" s="50" t="s">
        <v>612</v>
      </c>
      <c r="UNL336" s="50" t="s">
        <v>612</v>
      </c>
      <c r="UNM336" s="50" t="s">
        <v>612</v>
      </c>
      <c r="UNN336" s="50" t="s">
        <v>612</v>
      </c>
      <c r="UNO336" s="50" t="s">
        <v>612</v>
      </c>
      <c r="UNP336" s="50" t="s">
        <v>612</v>
      </c>
      <c r="UNQ336" s="50" t="s">
        <v>612</v>
      </c>
      <c r="UNR336" s="50" t="s">
        <v>612</v>
      </c>
      <c r="UNS336" s="50" t="s">
        <v>612</v>
      </c>
      <c r="UNT336" s="50" t="s">
        <v>612</v>
      </c>
      <c r="UNU336" s="50" t="s">
        <v>612</v>
      </c>
      <c r="UNV336" s="50" t="s">
        <v>612</v>
      </c>
      <c r="UNW336" s="50" t="s">
        <v>612</v>
      </c>
      <c r="UNX336" s="50" t="s">
        <v>612</v>
      </c>
      <c r="UNY336" s="50" t="s">
        <v>612</v>
      </c>
      <c r="UNZ336" s="50" t="s">
        <v>612</v>
      </c>
      <c r="UOA336" s="50" t="s">
        <v>612</v>
      </c>
      <c r="UOB336" s="50" t="s">
        <v>612</v>
      </c>
      <c r="UOC336" s="50" t="s">
        <v>612</v>
      </c>
      <c r="UOD336" s="50" t="s">
        <v>612</v>
      </c>
      <c r="UOE336" s="50" t="s">
        <v>612</v>
      </c>
      <c r="UOF336" s="50" t="s">
        <v>612</v>
      </c>
      <c r="UOG336" s="50" t="s">
        <v>612</v>
      </c>
      <c r="UOH336" s="50" t="s">
        <v>612</v>
      </c>
      <c r="UOI336" s="50" t="s">
        <v>612</v>
      </c>
      <c r="UOJ336" s="50" t="s">
        <v>612</v>
      </c>
      <c r="UOK336" s="50" t="s">
        <v>612</v>
      </c>
      <c r="UOL336" s="50" t="s">
        <v>612</v>
      </c>
      <c r="UOM336" s="50" t="s">
        <v>612</v>
      </c>
      <c r="UON336" s="50" t="s">
        <v>612</v>
      </c>
      <c r="UOO336" s="50" t="s">
        <v>612</v>
      </c>
      <c r="UOP336" s="50" t="s">
        <v>612</v>
      </c>
      <c r="UOQ336" s="50" t="s">
        <v>612</v>
      </c>
      <c r="UOR336" s="50" t="s">
        <v>612</v>
      </c>
      <c r="UOS336" s="50" t="s">
        <v>612</v>
      </c>
      <c r="UOT336" s="50" t="s">
        <v>612</v>
      </c>
      <c r="UOU336" s="50" t="s">
        <v>612</v>
      </c>
      <c r="UOV336" s="50" t="s">
        <v>612</v>
      </c>
      <c r="UOW336" s="50" t="s">
        <v>612</v>
      </c>
      <c r="UOX336" s="50" t="s">
        <v>612</v>
      </c>
      <c r="UOY336" s="50" t="s">
        <v>612</v>
      </c>
      <c r="UOZ336" s="50" t="s">
        <v>612</v>
      </c>
      <c r="UPA336" s="50" t="s">
        <v>612</v>
      </c>
      <c r="UPB336" s="50" t="s">
        <v>612</v>
      </c>
      <c r="UPC336" s="50" t="s">
        <v>612</v>
      </c>
      <c r="UPD336" s="50" t="s">
        <v>612</v>
      </c>
      <c r="UPE336" s="50" t="s">
        <v>612</v>
      </c>
      <c r="UPF336" s="50" t="s">
        <v>612</v>
      </c>
      <c r="UPG336" s="50" t="s">
        <v>612</v>
      </c>
      <c r="UPH336" s="50" t="s">
        <v>612</v>
      </c>
      <c r="UPI336" s="50" t="s">
        <v>612</v>
      </c>
      <c r="UPJ336" s="50" t="s">
        <v>612</v>
      </c>
      <c r="UPK336" s="50" t="s">
        <v>612</v>
      </c>
      <c r="UPL336" s="50" t="s">
        <v>612</v>
      </c>
      <c r="UPM336" s="50" t="s">
        <v>612</v>
      </c>
      <c r="UPN336" s="50" t="s">
        <v>612</v>
      </c>
      <c r="UPO336" s="50" t="s">
        <v>612</v>
      </c>
      <c r="UPP336" s="50" t="s">
        <v>612</v>
      </c>
      <c r="UPQ336" s="50" t="s">
        <v>612</v>
      </c>
      <c r="UPR336" s="50" t="s">
        <v>612</v>
      </c>
      <c r="UPS336" s="50" t="s">
        <v>612</v>
      </c>
      <c r="UPT336" s="50" t="s">
        <v>612</v>
      </c>
      <c r="UPU336" s="50" t="s">
        <v>612</v>
      </c>
      <c r="UPV336" s="50" t="s">
        <v>612</v>
      </c>
      <c r="UPW336" s="50" t="s">
        <v>612</v>
      </c>
      <c r="UPX336" s="50" t="s">
        <v>612</v>
      </c>
      <c r="UPY336" s="50" t="s">
        <v>612</v>
      </c>
      <c r="UPZ336" s="50" t="s">
        <v>612</v>
      </c>
      <c r="UQA336" s="50" t="s">
        <v>612</v>
      </c>
      <c r="UQB336" s="50" t="s">
        <v>612</v>
      </c>
      <c r="UQC336" s="50" t="s">
        <v>612</v>
      </c>
      <c r="UQD336" s="50" t="s">
        <v>612</v>
      </c>
      <c r="UQE336" s="50" t="s">
        <v>612</v>
      </c>
      <c r="UQF336" s="50" t="s">
        <v>612</v>
      </c>
      <c r="UQG336" s="50" t="s">
        <v>612</v>
      </c>
      <c r="UQH336" s="50" t="s">
        <v>612</v>
      </c>
      <c r="UQI336" s="50" t="s">
        <v>612</v>
      </c>
      <c r="UQJ336" s="50" t="s">
        <v>612</v>
      </c>
      <c r="UQK336" s="50" t="s">
        <v>612</v>
      </c>
      <c r="UQL336" s="50" t="s">
        <v>612</v>
      </c>
      <c r="UQM336" s="50" t="s">
        <v>612</v>
      </c>
      <c r="UQN336" s="50" t="s">
        <v>612</v>
      </c>
      <c r="UQO336" s="50" t="s">
        <v>612</v>
      </c>
      <c r="UQP336" s="50" t="s">
        <v>612</v>
      </c>
      <c r="UQQ336" s="50" t="s">
        <v>612</v>
      </c>
      <c r="UQR336" s="50" t="s">
        <v>612</v>
      </c>
      <c r="UQS336" s="50" t="s">
        <v>612</v>
      </c>
      <c r="UQT336" s="50" t="s">
        <v>612</v>
      </c>
      <c r="UQU336" s="50" t="s">
        <v>612</v>
      </c>
      <c r="UQV336" s="50" t="s">
        <v>612</v>
      </c>
      <c r="UQW336" s="50" t="s">
        <v>612</v>
      </c>
      <c r="UQX336" s="50" t="s">
        <v>612</v>
      </c>
      <c r="UQY336" s="50" t="s">
        <v>612</v>
      </c>
      <c r="UQZ336" s="50" t="s">
        <v>612</v>
      </c>
      <c r="URA336" s="50" t="s">
        <v>612</v>
      </c>
      <c r="URB336" s="50" t="s">
        <v>612</v>
      </c>
      <c r="URC336" s="50" t="s">
        <v>612</v>
      </c>
      <c r="URD336" s="50" t="s">
        <v>612</v>
      </c>
      <c r="URE336" s="50" t="s">
        <v>612</v>
      </c>
      <c r="URF336" s="50" t="s">
        <v>612</v>
      </c>
      <c r="URG336" s="50" t="s">
        <v>612</v>
      </c>
      <c r="URH336" s="50" t="s">
        <v>612</v>
      </c>
      <c r="URI336" s="50" t="s">
        <v>612</v>
      </c>
      <c r="URJ336" s="50" t="s">
        <v>612</v>
      </c>
      <c r="URK336" s="50" t="s">
        <v>612</v>
      </c>
      <c r="URL336" s="50" t="s">
        <v>612</v>
      </c>
      <c r="URM336" s="50" t="s">
        <v>612</v>
      </c>
      <c r="URN336" s="50" t="s">
        <v>612</v>
      </c>
      <c r="URO336" s="50" t="s">
        <v>612</v>
      </c>
      <c r="URP336" s="50" t="s">
        <v>612</v>
      </c>
      <c r="URQ336" s="50" t="s">
        <v>612</v>
      </c>
      <c r="URR336" s="50" t="s">
        <v>612</v>
      </c>
      <c r="URS336" s="50" t="s">
        <v>612</v>
      </c>
      <c r="URT336" s="50" t="s">
        <v>612</v>
      </c>
      <c r="URU336" s="50" t="s">
        <v>612</v>
      </c>
      <c r="URV336" s="50" t="s">
        <v>612</v>
      </c>
      <c r="URW336" s="50" t="s">
        <v>612</v>
      </c>
      <c r="URX336" s="50" t="s">
        <v>612</v>
      </c>
      <c r="URY336" s="50" t="s">
        <v>612</v>
      </c>
      <c r="URZ336" s="50" t="s">
        <v>612</v>
      </c>
      <c r="USA336" s="50" t="s">
        <v>612</v>
      </c>
      <c r="USB336" s="50" t="s">
        <v>612</v>
      </c>
      <c r="USC336" s="50" t="s">
        <v>612</v>
      </c>
      <c r="USD336" s="50" t="s">
        <v>612</v>
      </c>
      <c r="USE336" s="50" t="s">
        <v>612</v>
      </c>
      <c r="USF336" s="50" t="s">
        <v>612</v>
      </c>
      <c r="USG336" s="50" t="s">
        <v>612</v>
      </c>
      <c r="USH336" s="50" t="s">
        <v>612</v>
      </c>
      <c r="USI336" s="50" t="s">
        <v>612</v>
      </c>
      <c r="USJ336" s="50" t="s">
        <v>612</v>
      </c>
      <c r="USK336" s="50" t="s">
        <v>612</v>
      </c>
      <c r="USL336" s="50" t="s">
        <v>612</v>
      </c>
      <c r="USM336" s="50" t="s">
        <v>612</v>
      </c>
      <c r="USN336" s="50" t="s">
        <v>612</v>
      </c>
      <c r="USO336" s="50" t="s">
        <v>612</v>
      </c>
      <c r="USP336" s="50" t="s">
        <v>612</v>
      </c>
      <c r="USQ336" s="50" t="s">
        <v>612</v>
      </c>
      <c r="USR336" s="50" t="s">
        <v>612</v>
      </c>
      <c r="USS336" s="50" t="s">
        <v>612</v>
      </c>
      <c r="UST336" s="50" t="s">
        <v>612</v>
      </c>
      <c r="USU336" s="50" t="s">
        <v>612</v>
      </c>
      <c r="USV336" s="50" t="s">
        <v>612</v>
      </c>
      <c r="USW336" s="50" t="s">
        <v>612</v>
      </c>
      <c r="USX336" s="50" t="s">
        <v>612</v>
      </c>
      <c r="USY336" s="50" t="s">
        <v>612</v>
      </c>
      <c r="USZ336" s="50" t="s">
        <v>612</v>
      </c>
      <c r="UTA336" s="50" t="s">
        <v>612</v>
      </c>
      <c r="UTB336" s="50" t="s">
        <v>612</v>
      </c>
      <c r="UTC336" s="50" t="s">
        <v>612</v>
      </c>
      <c r="UTD336" s="50" t="s">
        <v>612</v>
      </c>
      <c r="UTE336" s="50" t="s">
        <v>612</v>
      </c>
      <c r="UTF336" s="50" t="s">
        <v>612</v>
      </c>
      <c r="UTG336" s="50" t="s">
        <v>612</v>
      </c>
      <c r="UTH336" s="50" t="s">
        <v>612</v>
      </c>
      <c r="UTI336" s="50" t="s">
        <v>612</v>
      </c>
      <c r="UTJ336" s="50" t="s">
        <v>612</v>
      </c>
      <c r="UTK336" s="50" t="s">
        <v>612</v>
      </c>
      <c r="UTL336" s="50" t="s">
        <v>612</v>
      </c>
      <c r="UTM336" s="50" t="s">
        <v>612</v>
      </c>
      <c r="UTN336" s="50" t="s">
        <v>612</v>
      </c>
      <c r="UTO336" s="50" t="s">
        <v>612</v>
      </c>
      <c r="UTP336" s="50" t="s">
        <v>612</v>
      </c>
      <c r="UTQ336" s="50" t="s">
        <v>612</v>
      </c>
      <c r="UTR336" s="50" t="s">
        <v>612</v>
      </c>
      <c r="UTS336" s="50" t="s">
        <v>612</v>
      </c>
      <c r="UTT336" s="50" t="s">
        <v>612</v>
      </c>
      <c r="UTU336" s="50" t="s">
        <v>612</v>
      </c>
      <c r="UTV336" s="50" t="s">
        <v>612</v>
      </c>
      <c r="UTW336" s="50" t="s">
        <v>612</v>
      </c>
      <c r="UTX336" s="50" t="s">
        <v>612</v>
      </c>
      <c r="UTY336" s="50" t="s">
        <v>612</v>
      </c>
      <c r="UTZ336" s="50" t="s">
        <v>612</v>
      </c>
      <c r="UUA336" s="50" t="s">
        <v>612</v>
      </c>
      <c r="UUB336" s="50" t="s">
        <v>612</v>
      </c>
      <c r="UUC336" s="50" t="s">
        <v>612</v>
      </c>
      <c r="UUD336" s="50" t="s">
        <v>612</v>
      </c>
      <c r="UUE336" s="50" t="s">
        <v>612</v>
      </c>
      <c r="UUF336" s="50" t="s">
        <v>612</v>
      </c>
      <c r="UUG336" s="50" t="s">
        <v>612</v>
      </c>
      <c r="UUH336" s="50" t="s">
        <v>612</v>
      </c>
      <c r="UUI336" s="50" t="s">
        <v>612</v>
      </c>
      <c r="UUJ336" s="50" t="s">
        <v>612</v>
      </c>
      <c r="UUK336" s="50" t="s">
        <v>612</v>
      </c>
      <c r="UUL336" s="50" t="s">
        <v>612</v>
      </c>
      <c r="UUM336" s="50" t="s">
        <v>612</v>
      </c>
      <c r="UUN336" s="50" t="s">
        <v>612</v>
      </c>
      <c r="UUO336" s="50" t="s">
        <v>612</v>
      </c>
      <c r="UUP336" s="50" t="s">
        <v>612</v>
      </c>
      <c r="UUQ336" s="50" t="s">
        <v>612</v>
      </c>
      <c r="UUR336" s="50" t="s">
        <v>612</v>
      </c>
      <c r="UUS336" s="50" t="s">
        <v>612</v>
      </c>
      <c r="UUT336" s="50" t="s">
        <v>612</v>
      </c>
      <c r="UUU336" s="50" t="s">
        <v>612</v>
      </c>
      <c r="UUV336" s="50" t="s">
        <v>612</v>
      </c>
      <c r="UUW336" s="50" t="s">
        <v>612</v>
      </c>
      <c r="UUX336" s="50" t="s">
        <v>612</v>
      </c>
      <c r="UUY336" s="50" t="s">
        <v>612</v>
      </c>
      <c r="UUZ336" s="50" t="s">
        <v>612</v>
      </c>
      <c r="UVA336" s="50" t="s">
        <v>612</v>
      </c>
      <c r="UVB336" s="50" t="s">
        <v>612</v>
      </c>
      <c r="UVC336" s="50" t="s">
        <v>612</v>
      </c>
      <c r="UVD336" s="50" t="s">
        <v>612</v>
      </c>
      <c r="UVE336" s="50" t="s">
        <v>612</v>
      </c>
      <c r="UVF336" s="50" t="s">
        <v>612</v>
      </c>
      <c r="UVG336" s="50" t="s">
        <v>612</v>
      </c>
      <c r="UVH336" s="50" t="s">
        <v>612</v>
      </c>
      <c r="UVI336" s="50" t="s">
        <v>612</v>
      </c>
      <c r="UVJ336" s="50" t="s">
        <v>612</v>
      </c>
      <c r="UVK336" s="50" t="s">
        <v>612</v>
      </c>
      <c r="UVL336" s="50" t="s">
        <v>612</v>
      </c>
      <c r="UVM336" s="50" t="s">
        <v>612</v>
      </c>
      <c r="UVN336" s="50" t="s">
        <v>612</v>
      </c>
      <c r="UVO336" s="50" t="s">
        <v>612</v>
      </c>
      <c r="UVP336" s="50" t="s">
        <v>612</v>
      </c>
      <c r="UVQ336" s="50" t="s">
        <v>612</v>
      </c>
      <c r="UVR336" s="50" t="s">
        <v>612</v>
      </c>
      <c r="UVS336" s="50" t="s">
        <v>612</v>
      </c>
      <c r="UVT336" s="50" t="s">
        <v>612</v>
      </c>
      <c r="UVU336" s="50" t="s">
        <v>612</v>
      </c>
      <c r="UVV336" s="50" t="s">
        <v>612</v>
      </c>
      <c r="UVW336" s="50" t="s">
        <v>612</v>
      </c>
      <c r="UVX336" s="50" t="s">
        <v>612</v>
      </c>
      <c r="UVY336" s="50" t="s">
        <v>612</v>
      </c>
      <c r="UVZ336" s="50" t="s">
        <v>612</v>
      </c>
      <c r="UWA336" s="50" t="s">
        <v>612</v>
      </c>
      <c r="UWB336" s="50" t="s">
        <v>612</v>
      </c>
      <c r="UWC336" s="50" t="s">
        <v>612</v>
      </c>
      <c r="UWD336" s="50" t="s">
        <v>612</v>
      </c>
      <c r="UWE336" s="50" t="s">
        <v>612</v>
      </c>
      <c r="UWF336" s="50" t="s">
        <v>612</v>
      </c>
      <c r="UWG336" s="50" t="s">
        <v>612</v>
      </c>
      <c r="UWH336" s="50" t="s">
        <v>612</v>
      </c>
      <c r="UWI336" s="50" t="s">
        <v>612</v>
      </c>
      <c r="UWJ336" s="50" t="s">
        <v>612</v>
      </c>
      <c r="UWK336" s="50" t="s">
        <v>612</v>
      </c>
      <c r="UWL336" s="50" t="s">
        <v>612</v>
      </c>
      <c r="UWM336" s="50" t="s">
        <v>612</v>
      </c>
      <c r="UWN336" s="50" t="s">
        <v>612</v>
      </c>
      <c r="UWO336" s="50" t="s">
        <v>612</v>
      </c>
      <c r="UWP336" s="50" t="s">
        <v>612</v>
      </c>
      <c r="UWQ336" s="50" t="s">
        <v>612</v>
      </c>
      <c r="UWR336" s="50" t="s">
        <v>612</v>
      </c>
      <c r="UWS336" s="50" t="s">
        <v>612</v>
      </c>
      <c r="UWT336" s="50" t="s">
        <v>612</v>
      </c>
      <c r="UWU336" s="50" t="s">
        <v>612</v>
      </c>
      <c r="UWV336" s="50" t="s">
        <v>612</v>
      </c>
      <c r="UWW336" s="50" t="s">
        <v>612</v>
      </c>
      <c r="UWX336" s="50" t="s">
        <v>612</v>
      </c>
      <c r="UWY336" s="50" t="s">
        <v>612</v>
      </c>
      <c r="UWZ336" s="50" t="s">
        <v>612</v>
      </c>
      <c r="UXA336" s="50" t="s">
        <v>612</v>
      </c>
      <c r="UXB336" s="50" t="s">
        <v>612</v>
      </c>
      <c r="UXC336" s="50" t="s">
        <v>612</v>
      </c>
      <c r="UXD336" s="50" t="s">
        <v>612</v>
      </c>
      <c r="UXE336" s="50" t="s">
        <v>612</v>
      </c>
      <c r="UXF336" s="50" t="s">
        <v>612</v>
      </c>
      <c r="UXG336" s="50" t="s">
        <v>612</v>
      </c>
      <c r="UXH336" s="50" t="s">
        <v>612</v>
      </c>
      <c r="UXI336" s="50" t="s">
        <v>612</v>
      </c>
      <c r="UXJ336" s="50" t="s">
        <v>612</v>
      </c>
      <c r="UXK336" s="50" t="s">
        <v>612</v>
      </c>
      <c r="UXL336" s="50" t="s">
        <v>612</v>
      </c>
      <c r="UXM336" s="50" t="s">
        <v>612</v>
      </c>
      <c r="UXN336" s="50" t="s">
        <v>612</v>
      </c>
      <c r="UXO336" s="50" t="s">
        <v>612</v>
      </c>
      <c r="UXP336" s="50" t="s">
        <v>612</v>
      </c>
      <c r="UXQ336" s="50" t="s">
        <v>612</v>
      </c>
      <c r="UXR336" s="50" t="s">
        <v>612</v>
      </c>
      <c r="UXS336" s="50" t="s">
        <v>612</v>
      </c>
      <c r="UXT336" s="50" t="s">
        <v>612</v>
      </c>
      <c r="UXU336" s="50" t="s">
        <v>612</v>
      </c>
      <c r="UXV336" s="50" t="s">
        <v>612</v>
      </c>
      <c r="UXW336" s="50" t="s">
        <v>612</v>
      </c>
      <c r="UXX336" s="50" t="s">
        <v>612</v>
      </c>
      <c r="UXY336" s="50" t="s">
        <v>612</v>
      </c>
      <c r="UXZ336" s="50" t="s">
        <v>612</v>
      </c>
      <c r="UYA336" s="50" t="s">
        <v>612</v>
      </c>
      <c r="UYB336" s="50" t="s">
        <v>612</v>
      </c>
      <c r="UYC336" s="50" t="s">
        <v>612</v>
      </c>
      <c r="UYD336" s="50" t="s">
        <v>612</v>
      </c>
      <c r="UYE336" s="50" t="s">
        <v>612</v>
      </c>
      <c r="UYF336" s="50" t="s">
        <v>612</v>
      </c>
      <c r="UYG336" s="50" t="s">
        <v>612</v>
      </c>
      <c r="UYH336" s="50" t="s">
        <v>612</v>
      </c>
      <c r="UYI336" s="50" t="s">
        <v>612</v>
      </c>
      <c r="UYJ336" s="50" t="s">
        <v>612</v>
      </c>
      <c r="UYK336" s="50" t="s">
        <v>612</v>
      </c>
      <c r="UYL336" s="50" t="s">
        <v>612</v>
      </c>
      <c r="UYM336" s="50" t="s">
        <v>612</v>
      </c>
      <c r="UYN336" s="50" t="s">
        <v>612</v>
      </c>
      <c r="UYO336" s="50" t="s">
        <v>612</v>
      </c>
      <c r="UYP336" s="50" t="s">
        <v>612</v>
      </c>
      <c r="UYQ336" s="50" t="s">
        <v>612</v>
      </c>
      <c r="UYR336" s="50" t="s">
        <v>612</v>
      </c>
      <c r="UYS336" s="50" t="s">
        <v>612</v>
      </c>
      <c r="UYT336" s="50" t="s">
        <v>612</v>
      </c>
      <c r="UYU336" s="50" t="s">
        <v>612</v>
      </c>
      <c r="UYV336" s="50" t="s">
        <v>612</v>
      </c>
      <c r="UYW336" s="50" t="s">
        <v>612</v>
      </c>
      <c r="UYX336" s="50" t="s">
        <v>612</v>
      </c>
      <c r="UYY336" s="50" t="s">
        <v>612</v>
      </c>
      <c r="UYZ336" s="50" t="s">
        <v>612</v>
      </c>
      <c r="UZA336" s="50" t="s">
        <v>612</v>
      </c>
      <c r="UZB336" s="50" t="s">
        <v>612</v>
      </c>
      <c r="UZC336" s="50" t="s">
        <v>612</v>
      </c>
      <c r="UZD336" s="50" t="s">
        <v>612</v>
      </c>
      <c r="UZE336" s="50" t="s">
        <v>612</v>
      </c>
      <c r="UZF336" s="50" t="s">
        <v>612</v>
      </c>
      <c r="UZG336" s="50" t="s">
        <v>612</v>
      </c>
      <c r="UZH336" s="50" t="s">
        <v>612</v>
      </c>
      <c r="UZI336" s="50" t="s">
        <v>612</v>
      </c>
      <c r="UZJ336" s="50" t="s">
        <v>612</v>
      </c>
      <c r="UZK336" s="50" t="s">
        <v>612</v>
      </c>
      <c r="UZL336" s="50" t="s">
        <v>612</v>
      </c>
      <c r="UZM336" s="50" t="s">
        <v>612</v>
      </c>
      <c r="UZN336" s="50" t="s">
        <v>612</v>
      </c>
      <c r="UZO336" s="50" t="s">
        <v>612</v>
      </c>
      <c r="UZP336" s="50" t="s">
        <v>612</v>
      </c>
      <c r="UZQ336" s="50" t="s">
        <v>612</v>
      </c>
      <c r="UZR336" s="50" t="s">
        <v>612</v>
      </c>
      <c r="UZS336" s="50" t="s">
        <v>612</v>
      </c>
      <c r="UZT336" s="50" t="s">
        <v>612</v>
      </c>
      <c r="UZU336" s="50" t="s">
        <v>612</v>
      </c>
      <c r="UZV336" s="50" t="s">
        <v>612</v>
      </c>
      <c r="UZW336" s="50" t="s">
        <v>612</v>
      </c>
      <c r="UZX336" s="50" t="s">
        <v>612</v>
      </c>
      <c r="UZY336" s="50" t="s">
        <v>612</v>
      </c>
      <c r="UZZ336" s="50" t="s">
        <v>612</v>
      </c>
      <c r="VAA336" s="50" t="s">
        <v>612</v>
      </c>
      <c r="VAB336" s="50" t="s">
        <v>612</v>
      </c>
      <c r="VAC336" s="50" t="s">
        <v>612</v>
      </c>
      <c r="VAD336" s="50" t="s">
        <v>612</v>
      </c>
      <c r="VAE336" s="50" t="s">
        <v>612</v>
      </c>
      <c r="VAF336" s="50" t="s">
        <v>612</v>
      </c>
      <c r="VAG336" s="50" t="s">
        <v>612</v>
      </c>
      <c r="VAH336" s="50" t="s">
        <v>612</v>
      </c>
      <c r="VAI336" s="50" t="s">
        <v>612</v>
      </c>
      <c r="VAJ336" s="50" t="s">
        <v>612</v>
      </c>
      <c r="VAK336" s="50" t="s">
        <v>612</v>
      </c>
      <c r="VAL336" s="50" t="s">
        <v>612</v>
      </c>
      <c r="VAM336" s="50" t="s">
        <v>612</v>
      </c>
      <c r="VAN336" s="50" t="s">
        <v>612</v>
      </c>
      <c r="VAO336" s="50" t="s">
        <v>612</v>
      </c>
      <c r="VAP336" s="50" t="s">
        <v>612</v>
      </c>
      <c r="VAQ336" s="50" t="s">
        <v>612</v>
      </c>
      <c r="VAR336" s="50" t="s">
        <v>612</v>
      </c>
      <c r="VAS336" s="50" t="s">
        <v>612</v>
      </c>
      <c r="VAT336" s="50" t="s">
        <v>612</v>
      </c>
      <c r="VAU336" s="50" t="s">
        <v>612</v>
      </c>
      <c r="VAV336" s="50" t="s">
        <v>612</v>
      </c>
      <c r="VAW336" s="50" t="s">
        <v>612</v>
      </c>
      <c r="VAX336" s="50" t="s">
        <v>612</v>
      </c>
      <c r="VAY336" s="50" t="s">
        <v>612</v>
      </c>
      <c r="VAZ336" s="50" t="s">
        <v>612</v>
      </c>
      <c r="VBA336" s="50" t="s">
        <v>612</v>
      </c>
      <c r="VBB336" s="50" t="s">
        <v>612</v>
      </c>
      <c r="VBC336" s="50" t="s">
        <v>612</v>
      </c>
      <c r="VBD336" s="50" t="s">
        <v>612</v>
      </c>
      <c r="VBE336" s="50" t="s">
        <v>612</v>
      </c>
      <c r="VBF336" s="50" t="s">
        <v>612</v>
      </c>
      <c r="VBG336" s="50" t="s">
        <v>612</v>
      </c>
      <c r="VBH336" s="50" t="s">
        <v>612</v>
      </c>
      <c r="VBI336" s="50" t="s">
        <v>612</v>
      </c>
      <c r="VBJ336" s="50" t="s">
        <v>612</v>
      </c>
      <c r="VBK336" s="50" t="s">
        <v>612</v>
      </c>
      <c r="VBL336" s="50" t="s">
        <v>612</v>
      </c>
      <c r="VBM336" s="50" t="s">
        <v>612</v>
      </c>
      <c r="VBN336" s="50" t="s">
        <v>612</v>
      </c>
      <c r="VBO336" s="50" t="s">
        <v>612</v>
      </c>
      <c r="VBP336" s="50" t="s">
        <v>612</v>
      </c>
      <c r="VBQ336" s="50" t="s">
        <v>612</v>
      </c>
      <c r="VBR336" s="50" t="s">
        <v>612</v>
      </c>
      <c r="VBS336" s="50" t="s">
        <v>612</v>
      </c>
      <c r="VBT336" s="50" t="s">
        <v>612</v>
      </c>
      <c r="VBU336" s="50" t="s">
        <v>612</v>
      </c>
      <c r="VBV336" s="50" t="s">
        <v>612</v>
      </c>
      <c r="VBW336" s="50" t="s">
        <v>612</v>
      </c>
      <c r="VBX336" s="50" t="s">
        <v>612</v>
      </c>
      <c r="VBY336" s="50" t="s">
        <v>612</v>
      </c>
      <c r="VBZ336" s="50" t="s">
        <v>612</v>
      </c>
      <c r="VCA336" s="50" t="s">
        <v>612</v>
      </c>
      <c r="VCB336" s="50" t="s">
        <v>612</v>
      </c>
      <c r="VCC336" s="50" t="s">
        <v>612</v>
      </c>
      <c r="VCD336" s="50" t="s">
        <v>612</v>
      </c>
      <c r="VCE336" s="50" t="s">
        <v>612</v>
      </c>
      <c r="VCF336" s="50" t="s">
        <v>612</v>
      </c>
      <c r="VCG336" s="50" t="s">
        <v>612</v>
      </c>
      <c r="VCH336" s="50" t="s">
        <v>612</v>
      </c>
      <c r="VCI336" s="50" t="s">
        <v>612</v>
      </c>
      <c r="VCJ336" s="50" t="s">
        <v>612</v>
      </c>
      <c r="VCK336" s="50" t="s">
        <v>612</v>
      </c>
      <c r="VCL336" s="50" t="s">
        <v>612</v>
      </c>
      <c r="VCM336" s="50" t="s">
        <v>612</v>
      </c>
      <c r="VCN336" s="50" t="s">
        <v>612</v>
      </c>
      <c r="VCO336" s="50" t="s">
        <v>612</v>
      </c>
      <c r="VCP336" s="50" t="s">
        <v>612</v>
      </c>
      <c r="VCQ336" s="50" t="s">
        <v>612</v>
      </c>
      <c r="VCR336" s="50" t="s">
        <v>612</v>
      </c>
      <c r="VCS336" s="50" t="s">
        <v>612</v>
      </c>
      <c r="VCT336" s="50" t="s">
        <v>612</v>
      </c>
      <c r="VCU336" s="50" t="s">
        <v>612</v>
      </c>
      <c r="VCV336" s="50" t="s">
        <v>612</v>
      </c>
      <c r="VCW336" s="50" t="s">
        <v>612</v>
      </c>
      <c r="VCX336" s="50" t="s">
        <v>612</v>
      </c>
      <c r="VCY336" s="50" t="s">
        <v>612</v>
      </c>
      <c r="VCZ336" s="50" t="s">
        <v>612</v>
      </c>
      <c r="VDA336" s="50" t="s">
        <v>612</v>
      </c>
      <c r="VDB336" s="50" t="s">
        <v>612</v>
      </c>
      <c r="VDC336" s="50" t="s">
        <v>612</v>
      </c>
      <c r="VDD336" s="50" t="s">
        <v>612</v>
      </c>
      <c r="VDE336" s="50" t="s">
        <v>612</v>
      </c>
      <c r="VDF336" s="50" t="s">
        <v>612</v>
      </c>
      <c r="VDG336" s="50" t="s">
        <v>612</v>
      </c>
      <c r="VDH336" s="50" t="s">
        <v>612</v>
      </c>
      <c r="VDI336" s="50" t="s">
        <v>612</v>
      </c>
      <c r="VDJ336" s="50" t="s">
        <v>612</v>
      </c>
      <c r="VDK336" s="50" t="s">
        <v>612</v>
      </c>
      <c r="VDL336" s="50" t="s">
        <v>612</v>
      </c>
      <c r="VDM336" s="50" t="s">
        <v>612</v>
      </c>
      <c r="VDN336" s="50" t="s">
        <v>612</v>
      </c>
      <c r="VDO336" s="50" t="s">
        <v>612</v>
      </c>
      <c r="VDP336" s="50" t="s">
        <v>612</v>
      </c>
      <c r="VDQ336" s="50" t="s">
        <v>612</v>
      </c>
      <c r="VDR336" s="50" t="s">
        <v>612</v>
      </c>
      <c r="VDS336" s="50" t="s">
        <v>612</v>
      </c>
      <c r="VDT336" s="50" t="s">
        <v>612</v>
      </c>
      <c r="VDU336" s="50" t="s">
        <v>612</v>
      </c>
      <c r="VDV336" s="50" t="s">
        <v>612</v>
      </c>
      <c r="VDW336" s="50" t="s">
        <v>612</v>
      </c>
      <c r="VDX336" s="50" t="s">
        <v>612</v>
      </c>
      <c r="VDY336" s="50" t="s">
        <v>612</v>
      </c>
      <c r="VDZ336" s="50" t="s">
        <v>612</v>
      </c>
      <c r="VEA336" s="50" t="s">
        <v>612</v>
      </c>
      <c r="VEB336" s="50" t="s">
        <v>612</v>
      </c>
      <c r="VEC336" s="50" t="s">
        <v>612</v>
      </c>
      <c r="VED336" s="50" t="s">
        <v>612</v>
      </c>
      <c r="VEE336" s="50" t="s">
        <v>612</v>
      </c>
      <c r="VEF336" s="50" t="s">
        <v>612</v>
      </c>
      <c r="VEG336" s="50" t="s">
        <v>612</v>
      </c>
      <c r="VEH336" s="50" t="s">
        <v>612</v>
      </c>
      <c r="VEI336" s="50" t="s">
        <v>612</v>
      </c>
      <c r="VEJ336" s="50" t="s">
        <v>612</v>
      </c>
      <c r="VEK336" s="50" t="s">
        <v>612</v>
      </c>
      <c r="VEL336" s="50" t="s">
        <v>612</v>
      </c>
      <c r="VEM336" s="50" t="s">
        <v>612</v>
      </c>
      <c r="VEN336" s="50" t="s">
        <v>612</v>
      </c>
      <c r="VEO336" s="50" t="s">
        <v>612</v>
      </c>
      <c r="VEP336" s="50" t="s">
        <v>612</v>
      </c>
      <c r="VEQ336" s="50" t="s">
        <v>612</v>
      </c>
      <c r="VER336" s="50" t="s">
        <v>612</v>
      </c>
      <c r="VES336" s="50" t="s">
        <v>612</v>
      </c>
      <c r="VET336" s="50" t="s">
        <v>612</v>
      </c>
      <c r="VEU336" s="50" t="s">
        <v>612</v>
      </c>
      <c r="VEV336" s="50" t="s">
        <v>612</v>
      </c>
      <c r="VEW336" s="50" t="s">
        <v>612</v>
      </c>
      <c r="VEX336" s="50" t="s">
        <v>612</v>
      </c>
      <c r="VEY336" s="50" t="s">
        <v>612</v>
      </c>
      <c r="VEZ336" s="50" t="s">
        <v>612</v>
      </c>
      <c r="VFA336" s="50" t="s">
        <v>612</v>
      </c>
      <c r="VFB336" s="50" t="s">
        <v>612</v>
      </c>
      <c r="VFC336" s="50" t="s">
        <v>612</v>
      </c>
      <c r="VFD336" s="50" t="s">
        <v>612</v>
      </c>
      <c r="VFE336" s="50" t="s">
        <v>612</v>
      </c>
      <c r="VFF336" s="50" t="s">
        <v>612</v>
      </c>
      <c r="VFG336" s="50" t="s">
        <v>612</v>
      </c>
      <c r="VFH336" s="50" t="s">
        <v>612</v>
      </c>
      <c r="VFI336" s="50" t="s">
        <v>612</v>
      </c>
      <c r="VFJ336" s="50" t="s">
        <v>612</v>
      </c>
      <c r="VFK336" s="50" t="s">
        <v>612</v>
      </c>
      <c r="VFL336" s="50" t="s">
        <v>612</v>
      </c>
      <c r="VFM336" s="50" t="s">
        <v>612</v>
      </c>
      <c r="VFN336" s="50" t="s">
        <v>612</v>
      </c>
      <c r="VFO336" s="50" t="s">
        <v>612</v>
      </c>
      <c r="VFP336" s="50" t="s">
        <v>612</v>
      </c>
      <c r="VFQ336" s="50" t="s">
        <v>612</v>
      </c>
      <c r="VFR336" s="50" t="s">
        <v>612</v>
      </c>
      <c r="VFS336" s="50" t="s">
        <v>612</v>
      </c>
      <c r="VFT336" s="50" t="s">
        <v>612</v>
      </c>
      <c r="VFU336" s="50" t="s">
        <v>612</v>
      </c>
      <c r="VFV336" s="50" t="s">
        <v>612</v>
      </c>
      <c r="VFW336" s="50" t="s">
        <v>612</v>
      </c>
      <c r="VFX336" s="50" t="s">
        <v>612</v>
      </c>
      <c r="VFY336" s="50" t="s">
        <v>612</v>
      </c>
      <c r="VFZ336" s="50" t="s">
        <v>612</v>
      </c>
      <c r="VGA336" s="50" t="s">
        <v>612</v>
      </c>
      <c r="VGB336" s="50" t="s">
        <v>612</v>
      </c>
      <c r="VGC336" s="50" t="s">
        <v>612</v>
      </c>
      <c r="VGD336" s="50" t="s">
        <v>612</v>
      </c>
      <c r="VGE336" s="50" t="s">
        <v>612</v>
      </c>
      <c r="VGF336" s="50" t="s">
        <v>612</v>
      </c>
      <c r="VGG336" s="50" t="s">
        <v>612</v>
      </c>
      <c r="VGH336" s="50" t="s">
        <v>612</v>
      </c>
      <c r="VGI336" s="50" t="s">
        <v>612</v>
      </c>
      <c r="VGJ336" s="50" t="s">
        <v>612</v>
      </c>
      <c r="VGK336" s="50" t="s">
        <v>612</v>
      </c>
      <c r="VGL336" s="50" t="s">
        <v>612</v>
      </c>
      <c r="VGM336" s="50" t="s">
        <v>612</v>
      </c>
      <c r="VGN336" s="50" t="s">
        <v>612</v>
      </c>
      <c r="VGO336" s="50" t="s">
        <v>612</v>
      </c>
      <c r="VGP336" s="50" t="s">
        <v>612</v>
      </c>
      <c r="VGQ336" s="50" t="s">
        <v>612</v>
      </c>
      <c r="VGR336" s="50" t="s">
        <v>612</v>
      </c>
      <c r="VGS336" s="50" t="s">
        <v>612</v>
      </c>
      <c r="VGT336" s="50" t="s">
        <v>612</v>
      </c>
      <c r="VGU336" s="50" t="s">
        <v>612</v>
      </c>
      <c r="VGV336" s="50" t="s">
        <v>612</v>
      </c>
      <c r="VGW336" s="50" t="s">
        <v>612</v>
      </c>
      <c r="VGX336" s="50" t="s">
        <v>612</v>
      </c>
      <c r="VGY336" s="50" t="s">
        <v>612</v>
      </c>
      <c r="VGZ336" s="50" t="s">
        <v>612</v>
      </c>
      <c r="VHA336" s="50" t="s">
        <v>612</v>
      </c>
      <c r="VHB336" s="50" t="s">
        <v>612</v>
      </c>
      <c r="VHC336" s="50" t="s">
        <v>612</v>
      </c>
      <c r="VHD336" s="50" t="s">
        <v>612</v>
      </c>
      <c r="VHE336" s="50" t="s">
        <v>612</v>
      </c>
      <c r="VHF336" s="50" t="s">
        <v>612</v>
      </c>
      <c r="VHG336" s="50" t="s">
        <v>612</v>
      </c>
      <c r="VHH336" s="50" t="s">
        <v>612</v>
      </c>
      <c r="VHI336" s="50" t="s">
        <v>612</v>
      </c>
      <c r="VHJ336" s="50" t="s">
        <v>612</v>
      </c>
      <c r="VHK336" s="50" t="s">
        <v>612</v>
      </c>
      <c r="VHL336" s="50" t="s">
        <v>612</v>
      </c>
      <c r="VHM336" s="50" t="s">
        <v>612</v>
      </c>
      <c r="VHN336" s="50" t="s">
        <v>612</v>
      </c>
      <c r="VHO336" s="50" t="s">
        <v>612</v>
      </c>
      <c r="VHP336" s="50" t="s">
        <v>612</v>
      </c>
      <c r="VHQ336" s="50" t="s">
        <v>612</v>
      </c>
      <c r="VHR336" s="50" t="s">
        <v>612</v>
      </c>
      <c r="VHS336" s="50" t="s">
        <v>612</v>
      </c>
      <c r="VHT336" s="50" t="s">
        <v>612</v>
      </c>
      <c r="VHU336" s="50" t="s">
        <v>612</v>
      </c>
      <c r="VHV336" s="50" t="s">
        <v>612</v>
      </c>
      <c r="VHW336" s="50" t="s">
        <v>612</v>
      </c>
      <c r="VHX336" s="50" t="s">
        <v>612</v>
      </c>
      <c r="VHY336" s="50" t="s">
        <v>612</v>
      </c>
      <c r="VHZ336" s="50" t="s">
        <v>612</v>
      </c>
      <c r="VIA336" s="50" t="s">
        <v>612</v>
      </c>
      <c r="VIB336" s="50" t="s">
        <v>612</v>
      </c>
      <c r="VIC336" s="50" t="s">
        <v>612</v>
      </c>
      <c r="VID336" s="50" t="s">
        <v>612</v>
      </c>
      <c r="VIE336" s="50" t="s">
        <v>612</v>
      </c>
      <c r="VIF336" s="50" t="s">
        <v>612</v>
      </c>
      <c r="VIG336" s="50" t="s">
        <v>612</v>
      </c>
      <c r="VIH336" s="50" t="s">
        <v>612</v>
      </c>
      <c r="VII336" s="50" t="s">
        <v>612</v>
      </c>
      <c r="VIJ336" s="50" t="s">
        <v>612</v>
      </c>
      <c r="VIK336" s="50" t="s">
        <v>612</v>
      </c>
      <c r="VIL336" s="50" t="s">
        <v>612</v>
      </c>
      <c r="VIM336" s="50" t="s">
        <v>612</v>
      </c>
      <c r="VIN336" s="50" t="s">
        <v>612</v>
      </c>
      <c r="VIO336" s="50" t="s">
        <v>612</v>
      </c>
      <c r="VIP336" s="50" t="s">
        <v>612</v>
      </c>
      <c r="VIQ336" s="50" t="s">
        <v>612</v>
      </c>
      <c r="VIR336" s="50" t="s">
        <v>612</v>
      </c>
      <c r="VIS336" s="50" t="s">
        <v>612</v>
      </c>
      <c r="VIT336" s="50" t="s">
        <v>612</v>
      </c>
      <c r="VIU336" s="50" t="s">
        <v>612</v>
      </c>
      <c r="VIV336" s="50" t="s">
        <v>612</v>
      </c>
      <c r="VIW336" s="50" t="s">
        <v>612</v>
      </c>
      <c r="VIX336" s="50" t="s">
        <v>612</v>
      </c>
      <c r="VIY336" s="50" t="s">
        <v>612</v>
      </c>
      <c r="VIZ336" s="50" t="s">
        <v>612</v>
      </c>
      <c r="VJA336" s="50" t="s">
        <v>612</v>
      </c>
      <c r="VJB336" s="50" t="s">
        <v>612</v>
      </c>
      <c r="VJC336" s="50" t="s">
        <v>612</v>
      </c>
      <c r="VJD336" s="50" t="s">
        <v>612</v>
      </c>
      <c r="VJE336" s="50" t="s">
        <v>612</v>
      </c>
      <c r="VJF336" s="50" t="s">
        <v>612</v>
      </c>
      <c r="VJG336" s="50" t="s">
        <v>612</v>
      </c>
      <c r="VJH336" s="50" t="s">
        <v>612</v>
      </c>
      <c r="VJI336" s="50" t="s">
        <v>612</v>
      </c>
      <c r="VJJ336" s="50" t="s">
        <v>612</v>
      </c>
      <c r="VJK336" s="50" t="s">
        <v>612</v>
      </c>
      <c r="VJL336" s="50" t="s">
        <v>612</v>
      </c>
      <c r="VJM336" s="50" t="s">
        <v>612</v>
      </c>
      <c r="VJN336" s="50" t="s">
        <v>612</v>
      </c>
      <c r="VJO336" s="50" t="s">
        <v>612</v>
      </c>
      <c r="VJP336" s="50" t="s">
        <v>612</v>
      </c>
      <c r="VJQ336" s="50" t="s">
        <v>612</v>
      </c>
      <c r="VJR336" s="50" t="s">
        <v>612</v>
      </c>
      <c r="VJS336" s="50" t="s">
        <v>612</v>
      </c>
      <c r="VJT336" s="50" t="s">
        <v>612</v>
      </c>
      <c r="VJU336" s="50" t="s">
        <v>612</v>
      </c>
      <c r="VJV336" s="50" t="s">
        <v>612</v>
      </c>
      <c r="VJW336" s="50" t="s">
        <v>612</v>
      </c>
      <c r="VJX336" s="50" t="s">
        <v>612</v>
      </c>
      <c r="VJY336" s="50" t="s">
        <v>612</v>
      </c>
      <c r="VJZ336" s="50" t="s">
        <v>612</v>
      </c>
      <c r="VKA336" s="50" t="s">
        <v>612</v>
      </c>
      <c r="VKB336" s="50" t="s">
        <v>612</v>
      </c>
      <c r="VKC336" s="50" t="s">
        <v>612</v>
      </c>
      <c r="VKD336" s="50" t="s">
        <v>612</v>
      </c>
      <c r="VKE336" s="50" t="s">
        <v>612</v>
      </c>
      <c r="VKF336" s="50" t="s">
        <v>612</v>
      </c>
      <c r="VKG336" s="50" t="s">
        <v>612</v>
      </c>
      <c r="VKH336" s="50" t="s">
        <v>612</v>
      </c>
      <c r="VKI336" s="50" t="s">
        <v>612</v>
      </c>
      <c r="VKJ336" s="50" t="s">
        <v>612</v>
      </c>
      <c r="VKK336" s="50" t="s">
        <v>612</v>
      </c>
      <c r="VKL336" s="50" t="s">
        <v>612</v>
      </c>
      <c r="VKM336" s="50" t="s">
        <v>612</v>
      </c>
      <c r="VKN336" s="50" t="s">
        <v>612</v>
      </c>
      <c r="VKO336" s="50" t="s">
        <v>612</v>
      </c>
      <c r="VKP336" s="50" t="s">
        <v>612</v>
      </c>
      <c r="VKQ336" s="50" t="s">
        <v>612</v>
      </c>
      <c r="VKR336" s="50" t="s">
        <v>612</v>
      </c>
      <c r="VKS336" s="50" t="s">
        <v>612</v>
      </c>
      <c r="VKT336" s="50" t="s">
        <v>612</v>
      </c>
      <c r="VKU336" s="50" t="s">
        <v>612</v>
      </c>
      <c r="VKV336" s="50" t="s">
        <v>612</v>
      </c>
      <c r="VKW336" s="50" t="s">
        <v>612</v>
      </c>
      <c r="VKX336" s="50" t="s">
        <v>612</v>
      </c>
      <c r="VKY336" s="50" t="s">
        <v>612</v>
      </c>
      <c r="VKZ336" s="50" t="s">
        <v>612</v>
      </c>
      <c r="VLA336" s="50" t="s">
        <v>612</v>
      </c>
      <c r="VLB336" s="50" t="s">
        <v>612</v>
      </c>
      <c r="VLC336" s="50" t="s">
        <v>612</v>
      </c>
      <c r="VLD336" s="50" t="s">
        <v>612</v>
      </c>
      <c r="VLE336" s="50" t="s">
        <v>612</v>
      </c>
      <c r="VLF336" s="50" t="s">
        <v>612</v>
      </c>
      <c r="VLG336" s="50" t="s">
        <v>612</v>
      </c>
      <c r="VLH336" s="50" t="s">
        <v>612</v>
      </c>
      <c r="VLI336" s="50" t="s">
        <v>612</v>
      </c>
      <c r="VLJ336" s="50" t="s">
        <v>612</v>
      </c>
      <c r="VLK336" s="50" t="s">
        <v>612</v>
      </c>
      <c r="VLL336" s="50" t="s">
        <v>612</v>
      </c>
      <c r="VLM336" s="50" t="s">
        <v>612</v>
      </c>
      <c r="VLN336" s="50" t="s">
        <v>612</v>
      </c>
      <c r="VLO336" s="50" t="s">
        <v>612</v>
      </c>
      <c r="VLP336" s="50" t="s">
        <v>612</v>
      </c>
      <c r="VLQ336" s="50" t="s">
        <v>612</v>
      </c>
      <c r="VLR336" s="50" t="s">
        <v>612</v>
      </c>
      <c r="VLS336" s="50" t="s">
        <v>612</v>
      </c>
      <c r="VLT336" s="50" t="s">
        <v>612</v>
      </c>
      <c r="VLU336" s="50" t="s">
        <v>612</v>
      </c>
      <c r="VLV336" s="50" t="s">
        <v>612</v>
      </c>
      <c r="VLW336" s="50" t="s">
        <v>612</v>
      </c>
      <c r="VLX336" s="50" t="s">
        <v>612</v>
      </c>
      <c r="VLY336" s="50" t="s">
        <v>612</v>
      </c>
      <c r="VLZ336" s="50" t="s">
        <v>612</v>
      </c>
      <c r="VMA336" s="50" t="s">
        <v>612</v>
      </c>
      <c r="VMB336" s="50" t="s">
        <v>612</v>
      </c>
      <c r="VMC336" s="50" t="s">
        <v>612</v>
      </c>
      <c r="VMD336" s="50" t="s">
        <v>612</v>
      </c>
      <c r="VME336" s="50" t="s">
        <v>612</v>
      </c>
      <c r="VMF336" s="50" t="s">
        <v>612</v>
      </c>
      <c r="VMG336" s="50" t="s">
        <v>612</v>
      </c>
      <c r="VMH336" s="50" t="s">
        <v>612</v>
      </c>
      <c r="VMI336" s="50" t="s">
        <v>612</v>
      </c>
      <c r="VMJ336" s="50" t="s">
        <v>612</v>
      </c>
      <c r="VMK336" s="50" t="s">
        <v>612</v>
      </c>
      <c r="VML336" s="50" t="s">
        <v>612</v>
      </c>
      <c r="VMM336" s="50" t="s">
        <v>612</v>
      </c>
      <c r="VMN336" s="50" t="s">
        <v>612</v>
      </c>
      <c r="VMO336" s="50" t="s">
        <v>612</v>
      </c>
      <c r="VMP336" s="50" t="s">
        <v>612</v>
      </c>
      <c r="VMQ336" s="50" t="s">
        <v>612</v>
      </c>
      <c r="VMR336" s="50" t="s">
        <v>612</v>
      </c>
      <c r="VMS336" s="50" t="s">
        <v>612</v>
      </c>
      <c r="VMT336" s="50" t="s">
        <v>612</v>
      </c>
      <c r="VMU336" s="50" t="s">
        <v>612</v>
      </c>
      <c r="VMV336" s="50" t="s">
        <v>612</v>
      </c>
      <c r="VMW336" s="50" t="s">
        <v>612</v>
      </c>
      <c r="VMX336" s="50" t="s">
        <v>612</v>
      </c>
      <c r="VMY336" s="50" t="s">
        <v>612</v>
      </c>
      <c r="VMZ336" s="50" t="s">
        <v>612</v>
      </c>
      <c r="VNA336" s="50" t="s">
        <v>612</v>
      </c>
      <c r="VNB336" s="50" t="s">
        <v>612</v>
      </c>
      <c r="VNC336" s="50" t="s">
        <v>612</v>
      </c>
      <c r="VND336" s="50" t="s">
        <v>612</v>
      </c>
      <c r="VNE336" s="50" t="s">
        <v>612</v>
      </c>
      <c r="VNF336" s="50" t="s">
        <v>612</v>
      </c>
      <c r="VNG336" s="50" t="s">
        <v>612</v>
      </c>
      <c r="VNH336" s="50" t="s">
        <v>612</v>
      </c>
      <c r="VNI336" s="50" t="s">
        <v>612</v>
      </c>
      <c r="VNJ336" s="50" t="s">
        <v>612</v>
      </c>
      <c r="VNK336" s="50" t="s">
        <v>612</v>
      </c>
      <c r="VNL336" s="50" t="s">
        <v>612</v>
      </c>
      <c r="VNM336" s="50" t="s">
        <v>612</v>
      </c>
      <c r="VNN336" s="50" t="s">
        <v>612</v>
      </c>
      <c r="VNO336" s="50" t="s">
        <v>612</v>
      </c>
      <c r="VNP336" s="50" t="s">
        <v>612</v>
      </c>
      <c r="VNQ336" s="50" t="s">
        <v>612</v>
      </c>
      <c r="VNR336" s="50" t="s">
        <v>612</v>
      </c>
      <c r="VNS336" s="50" t="s">
        <v>612</v>
      </c>
      <c r="VNT336" s="50" t="s">
        <v>612</v>
      </c>
      <c r="VNU336" s="50" t="s">
        <v>612</v>
      </c>
      <c r="VNV336" s="50" t="s">
        <v>612</v>
      </c>
      <c r="VNW336" s="50" t="s">
        <v>612</v>
      </c>
      <c r="VNX336" s="50" t="s">
        <v>612</v>
      </c>
      <c r="VNY336" s="50" t="s">
        <v>612</v>
      </c>
      <c r="VNZ336" s="50" t="s">
        <v>612</v>
      </c>
      <c r="VOA336" s="50" t="s">
        <v>612</v>
      </c>
      <c r="VOB336" s="50" t="s">
        <v>612</v>
      </c>
      <c r="VOC336" s="50" t="s">
        <v>612</v>
      </c>
      <c r="VOD336" s="50" t="s">
        <v>612</v>
      </c>
      <c r="VOE336" s="50" t="s">
        <v>612</v>
      </c>
      <c r="VOF336" s="50" t="s">
        <v>612</v>
      </c>
      <c r="VOG336" s="50" t="s">
        <v>612</v>
      </c>
      <c r="VOH336" s="50" t="s">
        <v>612</v>
      </c>
      <c r="VOI336" s="50" t="s">
        <v>612</v>
      </c>
      <c r="VOJ336" s="50" t="s">
        <v>612</v>
      </c>
      <c r="VOK336" s="50" t="s">
        <v>612</v>
      </c>
      <c r="VOL336" s="50" t="s">
        <v>612</v>
      </c>
      <c r="VOM336" s="50" t="s">
        <v>612</v>
      </c>
      <c r="VON336" s="50" t="s">
        <v>612</v>
      </c>
      <c r="VOO336" s="50" t="s">
        <v>612</v>
      </c>
      <c r="VOP336" s="50" t="s">
        <v>612</v>
      </c>
      <c r="VOQ336" s="50" t="s">
        <v>612</v>
      </c>
      <c r="VOR336" s="50" t="s">
        <v>612</v>
      </c>
      <c r="VOS336" s="50" t="s">
        <v>612</v>
      </c>
      <c r="VOT336" s="50" t="s">
        <v>612</v>
      </c>
      <c r="VOU336" s="50" t="s">
        <v>612</v>
      </c>
      <c r="VOV336" s="50" t="s">
        <v>612</v>
      </c>
      <c r="VOW336" s="50" t="s">
        <v>612</v>
      </c>
      <c r="VOX336" s="50" t="s">
        <v>612</v>
      </c>
      <c r="VOY336" s="50" t="s">
        <v>612</v>
      </c>
      <c r="VOZ336" s="50" t="s">
        <v>612</v>
      </c>
      <c r="VPA336" s="50" t="s">
        <v>612</v>
      </c>
      <c r="VPB336" s="50" t="s">
        <v>612</v>
      </c>
      <c r="VPC336" s="50" t="s">
        <v>612</v>
      </c>
      <c r="VPD336" s="50" t="s">
        <v>612</v>
      </c>
      <c r="VPE336" s="50" t="s">
        <v>612</v>
      </c>
      <c r="VPF336" s="50" t="s">
        <v>612</v>
      </c>
      <c r="VPG336" s="50" t="s">
        <v>612</v>
      </c>
      <c r="VPH336" s="50" t="s">
        <v>612</v>
      </c>
      <c r="VPI336" s="50" t="s">
        <v>612</v>
      </c>
      <c r="VPJ336" s="50" t="s">
        <v>612</v>
      </c>
      <c r="VPK336" s="50" t="s">
        <v>612</v>
      </c>
      <c r="VPL336" s="50" t="s">
        <v>612</v>
      </c>
      <c r="VPM336" s="50" t="s">
        <v>612</v>
      </c>
      <c r="VPN336" s="50" t="s">
        <v>612</v>
      </c>
      <c r="VPO336" s="50" t="s">
        <v>612</v>
      </c>
      <c r="VPP336" s="50" t="s">
        <v>612</v>
      </c>
      <c r="VPQ336" s="50" t="s">
        <v>612</v>
      </c>
      <c r="VPR336" s="50" t="s">
        <v>612</v>
      </c>
      <c r="VPS336" s="50" t="s">
        <v>612</v>
      </c>
      <c r="VPT336" s="50" t="s">
        <v>612</v>
      </c>
      <c r="VPU336" s="50" t="s">
        <v>612</v>
      </c>
      <c r="VPV336" s="50" t="s">
        <v>612</v>
      </c>
      <c r="VPW336" s="50" t="s">
        <v>612</v>
      </c>
      <c r="VPX336" s="50" t="s">
        <v>612</v>
      </c>
      <c r="VPY336" s="50" t="s">
        <v>612</v>
      </c>
      <c r="VPZ336" s="50" t="s">
        <v>612</v>
      </c>
      <c r="VQA336" s="50" t="s">
        <v>612</v>
      </c>
      <c r="VQB336" s="50" t="s">
        <v>612</v>
      </c>
      <c r="VQC336" s="50" t="s">
        <v>612</v>
      </c>
      <c r="VQD336" s="50" t="s">
        <v>612</v>
      </c>
      <c r="VQE336" s="50" t="s">
        <v>612</v>
      </c>
      <c r="VQF336" s="50" t="s">
        <v>612</v>
      </c>
      <c r="VQG336" s="50" t="s">
        <v>612</v>
      </c>
      <c r="VQH336" s="50" t="s">
        <v>612</v>
      </c>
      <c r="VQI336" s="50" t="s">
        <v>612</v>
      </c>
      <c r="VQJ336" s="50" t="s">
        <v>612</v>
      </c>
      <c r="VQK336" s="50" t="s">
        <v>612</v>
      </c>
      <c r="VQL336" s="50" t="s">
        <v>612</v>
      </c>
      <c r="VQM336" s="50" t="s">
        <v>612</v>
      </c>
      <c r="VQN336" s="50" t="s">
        <v>612</v>
      </c>
      <c r="VQO336" s="50" t="s">
        <v>612</v>
      </c>
      <c r="VQP336" s="50" t="s">
        <v>612</v>
      </c>
      <c r="VQQ336" s="50" t="s">
        <v>612</v>
      </c>
      <c r="VQR336" s="50" t="s">
        <v>612</v>
      </c>
      <c r="VQS336" s="50" t="s">
        <v>612</v>
      </c>
      <c r="VQT336" s="50" t="s">
        <v>612</v>
      </c>
      <c r="VQU336" s="50" t="s">
        <v>612</v>
      </c>
      <c r="VQV336" s="50" t="s">
        <v>612</v>
      </c>
      <c r="VQW336" s="50" t="s">
        <v>612</v>
      </c>
      <c r="VQX336" s="50" t="s">
        <v>612</v>
      </c>
      <c r="VQY336" s="50" t="s">
        <v>612</v>
      </c>
      <c r="VQZ336" s="50" t="s">
        <v>612</v>
      </c>
      <c r="VRA336" s="50" t="s">
        <v>612</v>
      </c>
      <c r="VRB336" s="50" t="s">
        <v>612</v>
      </c>
      <c r="VRC336" s="50" t="s">
        <v>612</v>
      </c>
      <c r="VRD336" s="50" t="s">
        <v>612</v>
      </c>
      <c r="VRE336" s="50" t="s">
        <v>612</v>
      </c>
      <c r="VRF336" s="50" t="s">
        <v>612</v>
      </c>
      <c r="VRG336" s="50" t="s">
        <v>612</v>
      </c>
      <c r="VRH336" s="50" t="s">
        <v>612</v>
      </c>
      <c r="VRI336" s="50" t="s">
        <v>612</v>
      </c>
      <c r="VRJ336" s="50" t="s">
        <v>612</v>
      </c>
      <c r="VRK336" s="50" t="s">
        <v>612</v>
      </c>
      <c r="VRL336" s="50" t="s">
        <v>612</v>
      </c>
      <c r="VRM336" s="50" t="s">
        <v>612</v>
      </c>
      <c r="VRN336" s="50" t="s">
        <v>612</v>
      </c>
      <c r="VRO336" s="50" t="s">
        <v>612</v>
      </c>
      <c r="VRP336" s="50" t="s">
        <v>612</v>
      </c>
      <c r="VRQ336" s="50" t="s">
        <v>612</v>
      </c>
      <c r="VRR336" s="50" t="s">
        <v>612</v>
      </c>
      <c r="VRS336" s="50" t="s">
        <v>612</v>
      </c>
      <c r="VRT336" s="50" t="s">
        <v>612</v>
      </c>
      <c r="VRU336" s="50" t="s">
        <v>612</v>
      </c>
      <c r="VRV336" s="50" t="s">
        <v>612</v>
      </c>
      <c r="VRW336" s="50" t="s">
        <v>612</v>
      </c>
      <c r="VRX336" s="50" t="s">
        <v>612</v>
      </c>
      <c r="VRY336" s="50" t="s">
        <v>612</v>
      </c>
      <c r="VRZ336" s="50" t="s">
        <v>612</v>
      </c>
      <c r="VSA336" s="50" t="s">
        <v>612</v>
      </c>
      <c r="VSB336" s="50" t="s">
        <v>612</v>
      </c>
      <c r="VSC336" s="50" t="s">
        <v>612</v>
      </c>
      <c r="VSD336" s="50" t="s">
        <v>612</v>
      </c>
      <c r="VSE336" s="50" t="s">
        <v>612</v>
      </c>
      <c r="VSF336" s="50" t="s">
        <v>612</v>
      </c>
      <c r="VSG336" s="50" t="s">
        <v>612</v>
      </c>
      <c r="VSH336" s="50" t="s">
        <v>612</v>
      </c>
      <c r="VSI336" s="50" t="s">
        <v>612</v>
      </c>
      <c r="VSJ336" s="50" t="s">
        <v>612</v>
      </c>
      <c r="VSK336" s="50" t="s">
        <v>612</v>
      </c>
      <c r="VSL336" s="50" t="s">
        <v>612</v>
      </c>
      <c r="VSM336" s="50" t="s">
        <v>612</v>
      </c>
      <c r="VSN336" s="50" t="s">
        <v>612</v>
      </c>
      <c r="VSO336" s="50" t="s">
        <v>612</v>
      </c>
      <c r="VSP336" s="50" t="s">
        <v>612</v>
      </c>
      <c r="VSQ336" s="50" t="s">
        <v>612</v>
      </c>
      <c r="VSR336" s="50" t="s">
        <v>612</v>
      </c>
      <c r="VSS336" s="50" t="s">
        <v>612</v>
      </c>
      <c r="VST336" s="50" t="s">
        <v>612</v>
      </c>
      <c r="VSU336" s="50" t="s">
        <v>612</v>
      </c>
      <c r="VSV336" s="50" t="s">
        <v>612</v>
      </c>
      <c r="VSW336" s="50" t="s">
        <v>612</v>
      </c>
      <c r="VSX336" s="50" t="s">
        <v>612</v>
      </c>
      <c r="VSY336" s="50" t="s">
        <v>612</v>
      </c>
      <c r="VSZ336" s="50" t="s">
        <v>612</v>
      </c>
      <c r="VTA336" s="50" t="s">
        <v>612</v>
      </c>
      <c r="VTB336" s="50" t="s">
        <v>612</v>
      </c>
      <c r="VTC336" s="50" t="s">
        <v>612</v>
      </c>
      <c r="VTD336" s="50" t="s">
        <v>612</v>
      </c>
      <c r="VTE336" s="50" t="s">
        <v>612</v>
      </c>
      <c r="VTF336" s="50" t="s">
        <v>612</v>
      </c>
      <c r="VTG336" s="50" t="s">
        <v>612</v>
      </c>
      <c r="VTH336" s="50" t="s">
        <v>612</v>
      </c>
      <c r="VTI336" s="50" t="s">
        <v>612</v>
      </c>
      <c r="VTJ336" s="50" t="s">
        <v>612</v>
      </c>
      <c r="VTK336" s="50" t="s">
        <v>612</v>
      </c>
      <c r="VTL336" s="50" t="s">
        <v>612</v>
      </c>
      <c r="VTM336" s="50" t="s">
        <v>612</v>
      </c>
      <c r="VTN336" s="50" t="s">
        <v>612</v>
      </c>
      <c r="VTO336" s="50" t="s">
        <v>612</v>
      </c>
      <c r="VTP336" s="50" t="s">
        <v>612</v>
      </c>
      <c r="VTQ336" s="50" t="s">
        <v>612</v>
      </c>
      <c r="VTR336" s="50" t="s">
        <v>612</v>
      </c>
      <c r="VTS336" s="50" t="s">
        <v>612</v>
      </c>
      <c r="VTT336" s="50" t="s">
        <v>612</v>
      </c>
      <c r="VTU336" s="50" t="s">
        <v>612</v>
      </c>
      <c r="VTV336" s="50" t="s">
        <v>612</v>
      </c>
      <c r="VTW336" s="50" t="s">
        <v>612</v>
      </c>
      <c r="VTX336" s="50" t="s">
        <v>612</v>
      </c>
      <c r="VTY336" s="50" t="s">
        <v>612</v>
      </c>
      <c r="VTZ336" s="50" t="s">
        <v>612</v>
      </c>
      <c r="VUA336" s="50" t="s">
        <v>612</v>
      </c>
      <c r="VUB336" s="50" t="s">
        <v>612</v>
      </c>
      <c r="VUC336" s="50" t="s">
        <v>612</v>
      </c>
      <c r="VUD336" s="50" t="s">
        <v>612</v>
      </c>
      <c r="VUE336" s="50" t="s">
        <v>612</v>
      </c>
      <c r="VUF336" s="50" t="s">
        <v>612</v>
      </c>
      <c r="VUG336" s="50" t="s">
        <v>612</v>
      </c>
      <c r="VUH336" s="50" t="s">
        <v>612</v>
      </c>
      <c r="VUI336" s="50" t="s">
        <v>612</v>
      </c>
      <c r="VUJ336" s="50" t="s">
        <v>612</v>
      </c>
      <c r="VUK336" s="50" t="s">
        <v>612</v>
      </c>
      <c r="VUL336" s="50" t="s">
        <v>612</v>
      </c>
      <c r="VUM336" s="50" t="s">
        <v>612</v>
      </c>
      <c r="VUN336" s="50" t="s">
        <v>612</v>
      </c>
      <c r="VUO336" s="50" t="s">
        <v>612</v>
      </c>
      <c r="VUP336" s="50" t="s">
        <v>612</v>
      </c>
      <c r="VUQ336" s="50" t="s">
        <v>612</v>
      </c>
      <c r="VUR336" s="50" t="s">
        <v>612</v>
      </c>
      <c r="VUS336" s="50" t="s">
        <v>612</v>
      </c>
      <c r="VUT336" s="50" t="s">
        <v>612</v>
      </c>
      <c r="VUU336" s="50" t="s">
        <v>612</v>
      </c>
      <c r="VUV336" s="50" t="s">
        <v>612</v>
      </c>
      <c r="VUW336" s="50" t="s">
        <v>612</v>
      </c>
      <c r="VUX336" s="50" t="s">
        <v>612</v>
      </c>
      <c r="VUY336" s="50" t="s">
        <v>612</v>
      </c>
      <c r="VUZ336" s="50" t="s">
        <v>612</v>
      </c>
      <c r="VVA336" s="50" t="s">
        <v>612</v>
      </c>
      <c r="VVB336" s="50" t="s">
        <v>612</v>
      </c>
      <c r="VVC336" s="50" t="s">
        <v>612</v>
      </c>
      <c r="VVD336" s="50" t="s">
        <v>612</v>
      </c>
      <c r="VVE336" s="50" t="s">
        <v>612</v>
      </c>
      <c r="VVF336" s="50" t="s">
        <v>612</v>
      </c>
      <c r="VVG336" s="50" t="s">
        <v>612</v>
      </c>
      <c r="VVH336" s="50" t="s">
        <v>612</v>
      </c>
      <c r="VVI336" s="50" t="s">
        <v>612</v>
      </c>
      <c r="VVJ336" s="50" t="s">
        <v>612</v>
      </c>
      <c r="VVK336" s="50" t="s">
        <v>612</v>
      </c>
      <c r="VVL336" s="50" t="s">
        <v>612</v>
      </c>
      <c r="VVM336" s="50" t="s">
        <v>612</v>
      </c>
      <c r="VVN336" s="50" t="s">
        <v>612</v>
      </c>
      <c r="VVO336" s="50" t="s">
        <v>612</v>
      </c>
      <c r="VVP336" s="50" t="s">
        <v>612</v>
      </c>
      <c r="VVQ336" s="50" t="s">
        <v>612</v>
      </c>
      <c r="VVR336" s="50" t="s">
        <v>612</v>
      </c>
      <c r="VVS336" s="50" t="s">
        <v>612</v>
      </c>
      <c r="VVT336" s="50" t="s">
        <v>612</v>
      </c>
      <c r="VVU336" s="50" t="s">
        <v>612</v>
      </c>
      <c r="VVV336" s="50" t="s">
        <v>612</v>
      </c>
      <c r="VVW336" s="50" t="s">
        <v>612</v>
      </c>
      <c r="VVX336" s="50" t="s">
        <v>612</v>
      </c>
      <c r="VVY336" s="50" t="s">
        <v>612</v>
      </c>
      <c r="VVZ336" s="50" t="s">
        <v>612</v>
      </c>
      <c r="VWA336" s="50" t="s">
        <v>612</v>
      </c>
      <c r="VWB336" s="50" t="s">
        <v>612</v>
      </c>
      <c r="VWC336" s="50" t="s">
        <v>612</v>
      </c>
      <c r="VWD336" s="50" t="s">
        <v>612</v>
      </c>
      <c r="VWE336" s="50" t="s">
        <v>612</v>
      </c>
      <c r="VWF336" s="50" t="s">
        <v>612</v>
      </c>
      <c r="VWG336" s="50" t="s">
        <v>612</v>
      </c>
      <c r="VWH336" s="50" t="s">
        <v>612</v>
      </c>
      <c r="VWI336" s="50" t="s">
        <v>612</v>
      </c>
      <c r="VWJ336" s="50" t="s">
        <v>612</v>
      </c>
      <c r="VWK336" s="50" t="s">
        <v>612</v>
      </c>
      <c r="VWL336" s="50" t="s">
        <v>612</v>
      </c>
      <c r="VWM336" s="50" t="s">
        <v>612</v>
      </c>
      <c r="VWN336" s="50" t="s">
        <v>612</v>
      </c>
      <c r="VWO336" s="50" t="s">
        <v>612</v>
      </c>
      <c r="VWP336" s="50" t="s">
        <v>612</v>
      </c>
      <c r="VWQ336" s="50" t="s">
        <v>612</v>
      </c>
      <c r="VWR336" s="50" t="s">
        <v>612</v>
      </c>
      <c r="VWS336" s="50" t="s">
        <v>612</v>
      </c>
      <c r="VWT336" s="50" t="s">
        <v>612</v>
      </c>
      <c r="VWU336" s="50" t="s">
        <v>612</v>
      </c>
      <c r="VWV336" s="50" t="s">
        <v>612</v>
      </c>
      <c r="VWW336" s="50" t="s">
        <v>612</v>
      </c>
      <c r="VWX336" s="50" t="s">
        <v>612</v>
      </c>
      <c r="VWY336" s="50" t="s">
        <v>612</v>
      </c>
      <c r="VWZ336" s="50" t="s">
        <v>612</v>
      </c>
      <c r="VXA336" s="50" t="s">
        <v>612</v>
      </c>
      <c r="VXB336" s="50" t="s">
        <v>612</v>
      </c>
      <c r="VXC336" s="50" t="s">
        <v>612</v>
      </c>
      <c r="VXD336" s="50" t="s">
        <v>612</v>
      </c>
      <c r="VXE336" s="50" t="s">
        <v>612</v>
      </c>
      <c r="VXF336" s="50" t="s">
        <v>612</v>
      </c>
      <c r="VXG336" s="50" t="s">
        <v>612</v>
      </c>
      <c r="VXH336" s="50" t="s">
        <v>612</v>
      </c>
      <c r="VXI336" s="50" t="s">
        <v>612</v>
      </c>
      <c r="VXJ336" s="50" t="s">
        <v>612</v>
      </c>
      <c r="VXK336" s="50" t="s">
        <v>612</v>
      </c>
      <c r="VXL336" s="50" t="s">
        <v>612</v>
      </c>
      <c r="VXM336" s="50" t="s">
        <v>612</v>
      </c>
      <c r="VXN336" s="50" t="s">
        <v>612</v>
      </c>
      <c r="VXO336" s="50" t="s">
        <v>612</v>
      </c>
      <c r="VXP336" s="50" t="s">
        <v>612</v>
      </c>
      <c r="VXQ336" s="50" t="s">
        <v>612</v>
      </c>
      <c r="VXR336" s="50" t="s">
        <v>612</v>
      </c>
      <c r="VXS336" s="50" t="s">
        <v>612</v>
      </c>
      <c r="VXT336" s="50" t="s">
        <v>612</v>
      </c>
      <c r="VXU336" s="50" t="s">
        <v>612</v>
      </c>
      <c r="VXV336" s="50" t="s">
        <v>612</v>
      </c>
      <c r="VXW336" s="50" t="s">
        <v>612</v>
      </c>
      <c r="VXX336" s="50" t="s">
        <v>612</v>
      </c>
      <c r="VXY336" s="50" t="s">
        <v>612</v>
      </c>
      <c r="VXZ336" s="50" t="s">
        <v>612</v>
      </c>
      <c r="VYA336" s="50" t="s">
        <v>612</v>
      </c>
      <c r="VYB336" s="50" t="s">
        <v>612</v>
      </c>
      <c r="VYC336" s="50" t="s">
        <v>612</v>
      </c>
      <c r="VYD336" s="50" t="s">
        <v>612</v>
      </c>
      <c r="VYE336" s="50" t="s">
        <v>612</v>
      </c>
      <c r="VYF336" s="50" t="s">
        <v>612</v>
      </c>
      <c r="VYG336" s="50" t="s">
        <v>612</v>
      </c>
      <c r="VYH336" s="50" t="s">
        <v>612</v>
      </c>
      <c r="VYI336" s="50" t="s">
        <v>612</v>
      </c>
      <c r="VYJ336" s="50" t="s">
        <v>612</v>
      </c>
      <c r="VYK336" s="50" t="s">
        <v>612</v>
      </c>
      <c r="VYL336" s="50" t="s">
        <v>612</v>
      </c>
      <c r="VYM336" s="50" t="s">
        <v>612</v>
      </c>
      <c r="VYN336" s="50" t="s">
        <v>612</v>
      </c>
      <c r="VYO336" s="50" t="s">
        <v>612</v>
      </c>
      <c r="VYP336" s="50" t="s">
        <v>612</v>
      </c>
      <c r="VYQ336" s="50" t="s">
        <v>612</v>
      </c>
      <c r="VYR336" s="50" t="s">
        <v>612</v>
      </c>
      <c r="VYS336" s="50" t="s">
        <v>612</v>
      </c>
      <c r="VYT336" s="50" t="s">
        <v>612</v>
      </c>
      <c r="VYU336" s="50" t="s">
        <v>612</v>
      </c>
      <c r="VYV336" s="50" t="s">
        <v>612</v>
      </c>
      <c r="VYW336" s="50" t="s">
        <v>612</v>
      </c>
      <c r="VYX336" s="50" t="s">
        <v>612</v>
      </c>
      <c r="VYY336" s="50" t="s">
        <v>612</v>
      </c>
      <c r="VYZ336" s="50" t="s">
        <v>612</v>
      </c>
      <c r="VZA336" s="50" t="s">
        <v>612</v>
      </c>
      <c r="VZB336" s="50" t="s">
        <v>612</v>
      </c>
      <c r="VZC336" s="50" t="s">
        <v>612</v>
      </c>
      <c r="VZD336" s="50" t="s">
        <v>612</v>
      </c>
      <c r="VZE336" s="50" t="s">
        <v>612</v>
      </c>
      <c r="VZF336" s="50" t="s">
        <v>612</v>
      </c>
      <c r="VZG336" s="50" t="s">
        <v>612</v>
      </c>
      <c r="VZH336" s="50" t="s">
        <v>612</v>
      </c>
      <c r="VZI336" s="50" t="s">
        <v>612</v>
      </c>
      <c r="VZJ336" s="50" t="s">
        <v>612</v>
      </c>
      <c r="VZK336" s="50" t="s">
        <v>612</v>
      </c>
      <c r="VZL336" s="50" t="s">
        <v>612</v>
      </c>
      <c r="VZM336" s="50" t="s">
        <v>612</v>
      </c>
      <c r="VZN336" s="50" t="s">
        <v>612</v>
      </c>
      <c r="VZO336" s="50" t="s">
        <v>612</v>
      </c>
      <c r="VZP336" s="50" t="s">
        <v>612</v>
      </c>
      <c r="VZQ336" s="50" t="s">
        <v>612</v>
      </c>
      <c r="VZR336" s="50" t="s">
        <v>612</v>
      </c>
      <c r="VZS336" s="50" t="s">
        <v>612</v>
      </c>
      <c r="VZT336" s="50" t="s">
        <v>612</v>
      </c>
      <c r="VZU336" s="50" t="s">
        <v>612</v>
      </c>
      <c r="VZV336" s="50" t="s">
        <v>612</v>
      </c>
      <c r="VZW336" s="50" t="s">
        <v>612</v>
      </c>
      <c r="VZX336" s="50" t="s">
        <v>612</v>
      </c>
      <c r="VZY336" s="50" t="s">
        <v>612</v>
      </c>
      <c r="VZZ336" s="50" t="s">
        <v>612</v>
      </c>
      <c r="WAA336" s="50" t="s">
        <v>612</v>
      </c>
      <c r="WAB336" s="50" t="s">
        <v>612</v>
      </c>
      <c r="WAC336" s="50" t="s">
        <v>612</v>
      </c>
      <c r="WAD336" s="50" t="s">
        <v>612</v>
      </c>
      <c r="WAE336" s="50" t="s">
        <v>612</v>
      </c>
      <c r="WAF336" s="50" t="s">
        <v>612</v>
      </c>
      <c r="WAG336" s="50" t="s">
        <v>612</v>
      </c>
      <c r="WAH336" s="50" t="s">
        <v>612</v>
      </c>
      <c r="WAI336" s="50" t="s">
        <v>612</v>
      </c>
      <c r="WAJ336" s="50" t="s">
        <v>612</v>
      </c>
      <c r="WAK336" s="50" t="s">
        <v>612</v>
      </c>
      <c r="WAL336" s="50" t="s">
        <v>612</v>
      </c>
      <c r="WAM336" s="50" t="s">
        <v>612</v>
      </c>
      <c r="WAN336" s="50" t="s">
        <v>612</v>
      </c>
      <c r="WAO336" s="50" t="s">
        <v>612</v>
      </c>
      <c r="WAP336" s="50" t="s">
        <v>612</v>
      </c>
      <c r="WAQ336" s="50" t="s">
        <v>612</v>
      </c>
      <c r="WAR336" s="50" t="s">
        <v>612</v>
      </c>
      <c r="WAS336" s="50" t="s">
        <v>612</v>
      </c>
      <c r="WAT336" s="50" t="s">
        <v>612</v>
      </c>
      <c r="WAU336" s="50" t="s">
        <v>612</v>
      </c>
      <c r="WAV336" s="50" t="s">
        <v>612</v>
      </c>
      <c r="WAW336" s="50" t="s">
        <v>612</v>
      </c>
      <c r="WAX336" s="50" t="s">
        <v>612</v>
      </c>
      <c r="WAY336" s="50" t="s">
        <v>612</v>
      </c>
      <c r="WAZ336" s="50" t="s">
        <v>612</v>
      </c>
      <c r="WBA336" s="50" t="s">
        <v>612</v>
      </c>
      <c r="WBB336" s="50" t="s">
        <v>612</v>
      </c>
      <c r="WBC336" s="50" t="s">
        <v>612</v>
      </c>
      <c r="WBD336" s="50" t="s">
        <v>612</v>
      </c>
      <c r="WBE336" s="50" t="s">
        <v>612</v>
      </c>
      <c r="WBF336" s="50" t="s">
        <v>612</v>
      </c>
      <c r="WBG336" s="50" t="s">
        <v>612</v>
      </c>
      <c r="WBH336" s="50" t="s">
        <v>612</v>
      </c>
      <c r="WBI336" s="50" t="s">
        <v>612</v>
      </c>
      <c r="WBJ336" s="50" t="s">
        <v>612</v>
      </c>
      <c r="WBK336" s="50" t="s">
        <v>612</v>
      </c>
      <c r="WBL336" s="50" t="s">
        <v>612</v>
      </c>
      <c r="WBM336" s="50" t="s">
        <v>612</v>
      </c>
      <c r="WBN336" s="50" t="s">
        <v>612</v>
      </c>
      <c r="WBO336" s="50" t="s">
        <v>612</v>
      </c>
      <c r="WBP336" s="50" t="s">
        <v>612</v>
      </c>
      <c r="WBQ336" s="50" t="s">
        <v>612</v>
      </c>
      <c r="WBR336" s="50" t="s">
        <v>612</v>
      </c>
      <c r="WBS336" s="50" t="s">
        <v>612</v>
      </c>
      <c r="WBT336" s="50" t="s">
        <v>612</v>
      </c>
      <c r="WBU336" s="50" t="s">
        <v>612</v>
      </c>
      <c r="WBV336" s="50" t="s">
        <v>612</v>
      </c>
      <c r="WBW336" s="50" t="s">
        <v>612</v>
      </c>
      <c r="WBX336" s="50" t="s">
        <v>612</v>
      </c>
      <c r="WBY336" s="50" t="s">
        <v>612</v>
      </c>
      <c r="WBZ336" s="50" t="s">
        <v>612</v>
      </c>
      <c r="WCA336" s="50" t="s">
        <v>612</v>
      </c>
      <c r="WCB336" s="50" t="s">
        <v>612</v>
      </c>
      <c r="WCC336" s="50" t="s">
        <v>612</v>
      </c>
      <c r="WCD336" s="50" t="s">
        <v>612</v>
      </c>
      <c r="WCE336" s="50" t="s">
        <v>612</v>
      </c>
      <c r="WCF336" s="50" t="s">
        <v>612</v>
      </c>
      <c r="WCG336" s="50" t="s">
        <v>612</v>
      </c>
      <c r="WCH336" s="50" t="s">
        <v>612</v>
      </c>
      <c r="WCI336" s="50" t="s">
        <v>612</v>
      </c>
      <c r="WCJ336" s="50" t="s">
        <v>612</v>
      </c>
      <c r="WCK336" s="50" t="s">
        <v>612</v>
      </c>
      <c r="WCL336" s="50" t="s">
        <v>612</v>
      </c>
      <c r="WCM336" s="50" t="s">
        <v>612</v>
      </c>
      <c r="WCN336" s="50" t="s">
        <v>612</v>
      </c>
      <c r="WCO336" s="50" t="s">
        <v>612</v>
      </c>
      <c r="WCP336" s="50" t="s">
        <v>612</v>
      </c>
      <c r="WCQ336" s="50" t="s">
        <v>612</v>
      </c>
      <c r="WCR336" s="50" t="s">
        <v>612</v>
      </c>
      <c r="WCS336" s="50" t="s">
        <v>612</v>
      </c>
      <c r="WCT336" s="50" t="s">
        <v>612</v>
      </c>
      <c r="WCU336" s="50" t="s">
        <v>612</v>
      </c>
      <c r="WCV336" s="50" t="s">
        <v>612</v>
      </c>
      <c r="WCW336" s="50" t="s">
        <v>612</v>
      </c>
      <c r="WCX336" s="50" t="s">
        <v>612</v>
      </c>
      <c r="WCY336" s="50" t="s">
        <v>612</v>
      </c>
      <c r="WCZ336" s="50" t="s">
        <v>612</v>
      </c>
      <c r="WDA336" s="50" t="s">
        <v>612</v>
      </c>
      <c r="WDB336" s="50" t="s">
        <v>612</v>
      </c>
      <c r="WDC336" s="50" t="s">
        <v>612</v>
      </c>
      <c r="WDD336" s="50" t="s">
        <v>612</v>
      </c>
      <c r="WDE336" s="50" t="s">
        <v>612</v>
      </c>
      <c r="WDF336" s="50" t="s">
        <v>612</v>
      </c>
      <c r="WDG336" s="50" t="s">
        <v>612</v>
      </c>
      <c r="WDH336" s="50" t="s">
        <v>612</v>
      </c>
      <c r="WDI336" s="50" t="s">
        <v>612</v>
      </c>
      <c r="WDJ336" s="50" t="s">
        <v>612</v>
      </c>
      <c r="WDK336" s="50" t="s">
        <v>612</v>
      </c>
      <c r="WDL336" s="50" t="s">
        <v>612</v>
      </c>
      <c r="WDM336" s="50" t="s">
        <v>612</v>
      </c>
      <c r="WDN336" s="50" t="s">
        <v>612</v>
      </c>
      <c r="WDO336" s="50" t="s">
        <v>612</v>
      </c>
      <c r="WDP336" s="50" t="s">
        <v>612</v>
      </c>
      <c r="WDQ336" s="50" t="s">
        <v>612</v>
      </c>
      <c r="WDR336" s="50" t="s">
        <v>612</v>
      </c>
      <c r="WDS336" s="50" t="s">
        <v>612</v>
      </c>
      <c r="WDT336" s="50" t="s">
        <v>612</v>
      </c>
      <c r="WDU336" s="50" t="s">
        <v>612</v>
      </c>
      <c r="WDV336" s="50" t="s">
        <v>612</v>
      </c>
      <c r="WDW336" s="50" t="s">
        <v>612</v>
      </c>
      <c r="WDX336" s="50" t="s">
        <v>612</v>
      </c>
      <c r="WDY336" s="50" t="s">
        <v>612</v>
      </c>
      <c r="WDZ336" s="50" t="s">
        <v>612</v>
      </c>
      <c r="WEA336" s="50" t="s">
        <v>612</v>
      </c>
      <c r="WEB336" s="50" t="s">
        <v>612</v>
      </c>
      <c r="WEC336" s="50" t="s">
        <v>612</v>
      </c>
      <c r="WED336" s="50" t="s">
        <v>612</v>
      </c>
      <c r="WEE336" s="50" t="s">
        <v>612</v>
      </c>
      <c r="WEF336" s="50" t="s">
        <v>612</v>
      </c>
      <c r="WEG336" s="50" t="s">
        <v>612</v>
      </c>
      <c r="WEH336" s="50" t="s">
        <v>612</v>
      </c>
      <c r="WEI336" s="50" t="s">
        <v>612</v>
      </c>
      <c r="WEJ336" s="50" t="s">
        <v>612</v>
      </c>
      <c r="WEK336" s="50" t="s">
        <v>612</v>
      </c>
      <c r="WEL336" s="50" t="s">
        <v>612</v>
      </c>
      <c r="WEM336" s="50" t="s">
        <v>612</v>
      </c>
      <c r="WEN336" s="50" t="s">
        <v>612</v>
      </c>
      <c r="WEO336" s="50" t="s">
        <v>612</v>
      </c>
      <c r="WEP336" s="50" t="s">
        <v>612</v>
      </c>
      <c r="WEQ336" s="50" t="s">
        <v>612</v>
      </c>
      <c r="WER336" s="50" t="s">
        <v>612</v>
      </c>
      <c r="WES336" s="50" t="s">
        <v>612</v>
      </c>
      <c r="WET336" s="50" t="s">
        <v>612</v>
      </c>
      <c r="WEU336" s="50" t="s">
        <v>612</v>
      </c>
      <c r="WEV336" s="50" t="s">
        <v>612</v>
      </c>
      <c r="WEW336" s="50" t="s">
        <v>612</v>
      </c>
      <c r="WEX336" s="50" t="s">
        <v>612</v>
      </c>
      <c r="WEY336" s="50" t="s">
        <v>612</v>
      </c>
      <c r="WEZ336" s="50" t="s">
        <v>612</v>
      </c>
      <c r="WFA336" s="50" t="s">
        <v>612</v>
      </c>
      <c r="WFB336" s="50" t="s">
        <v>612</v>
      </c>
      <c r="WFC336" s="50" t="s">
        <v>612</v>
      </c>
      <c r="WFD336" s="50" t="s">
        <v>612</v>
      </c>
      <c r="WFE336" s="50" t="s">
        <v>612</v>
      </c>
      <c r="WFF336" s="50" t="s">
        <v>612</v>
      </c>
      <c r="WFG336" s="50" t="s">
        <v>612</v>
      </c>
      <c r="WFH336" s="50" t="s">
        <v>612</v>
      </c>
      <c r="WFI336" s="50" t="s">
        <v>612</v>
      </c>
      <c r="WFJ336" s="50" t="s">
        <v>612</v>
      </c>
      <c r="WFK336" s="50" t="s">
        <v>612</v>
      </c>
      <c r="WFL336" s="50" t="s">
        <v>612</v>
      </c>
      <c r="WFM336" s="50" t="s">
        <v>612</v>
      </c>
      <c r="WFN336" s="50" t="s">
        <v>612</v>
      </c>
      <c r="WFO336" s="50" t="s">
        <v>612</v>
      </c>
      <c r="WFP336" s="50" t="s">
        <v>612</v>
      </c>
      <c r="WFQ336" s="50" t="s">
        <v>612</v>
      </c>
      <c r="WFR336" s="50" t="s">
        <v>612</v>
      </c>
      <c r="WFS336" s="50" t="s">
        <v>612</v>
      </c>
      <c r="WFT336" s="50" t="s">
        <v>612</v>
      </c>
      <c r="WFU336" s="50" t="s">
        <v>612</v>
      </c>
      <c r="WFV336" s="50" t="s">
        <v>612</v>
      </c>
      <c r="WFW336" s="50" t="s">
        <v>612</v>
      </c>
      <c r="WFX336" s="50" t="s">
        <v>612</v>
      </c>
      <c r="WFY336" s="50" t="s">
        <v>612</v>
      </c>
      <c r="WFZ336" s="50" t="s">
        <v>612</v>
      </c>
      <c r="WGA336" s="50" t="s">
        <v>612</v>
      </c>
      <c r="WGB336" s="50" t="s">
        <v>612</v>
      </c>
      <c r="WGC336" s="50" t="s">
        <v>612</v>
      </c>
      <c r="WGD336" s="50" t="s">
        <v>612</v>
      </c>
      <c r="WGE336" s="50" t="s">
        <v>612</v>
      </c>
      <c r="WGF336" s="50" t="s">
        <v>612</v>
      </c>
      <c r="WGG336" s="50" t="s">
        <v>612</v>
      </c>
      <c r="WGH336" s="50" t="s">
        <v>612</v>
      </c>
      <c r="WGI336" s="50" t="s">
        <v>612</v>
      </c>
      <c r="WGJ336" s="50" t="s">
        <v>612</v>
      </c>
      <c r="WGK336" s="50" t="s">
        <v>612</v>
      </c>
      <c r="WGL336" s="50" t="s">
        <v>612</v>
      </c>
      <c r="WGM336" s="50" t="s">
        <v>612</v>
      </c>
      <c r="WGN336" s="50" t="s">
        <v>612</v>
      </c>
      <c r="WGO336" s="50" t="s">
        <v>612</v>
      </c>
      <c r="WGP336" s="50" t="s">
        <v>612</v>
      </c>
      <c r="WGQ336" s="50" t="s">
        <v>612</v>
      </c>
      <c r="WGR336" s="50" t="s">
        <v>612</v>
      </c>
      <c r="WGS336" s="50" t="s">
        <v>612</v>
      </c>
      <c r="WGT336" s="50" t="s">
        <v>612</v>
      </c>
      <c r="WGU336" s="50" t="s">
        <v>612</v>
      </c>
      <c r="WGV336" s="50" t="s">
        <v>612</v>
      </c>
      <c r="WGW336" s="50" t="s">
        <v>612</v>
      </c>
      <c r="WGX336" s="50" t="s">
        <v>612</v>
      </c>
      <c r="WGY336" s="50" t="s">
        <v>612</v>
      </c>
      <c r="WGZ336" s="50" t="s">
        <v>612</v>
      </c>
      <c r="WHA336" s="50" t="s">
        <v>612</v>
      </c>
      <c r="WHB336" s="50" t="s">
        <v>612</v>
      </c>
      <c r="WHC336" s="50" t="s">
        <v>612</v>
      </c>
      <c r="WHD336" s="50" t="s">
        <v>612</v>
      </c>
      <c r="WHE336" s="50" t="s">
        <v>612</v>
      </c>
      <c r="WHF336" s="50" t="s">
        <v>612</v>
      </c>
      <c r="WHG336" s="50" t="s">
        <v>612</v>
      </c>
      <c r="WHH336" s="50" t="s">
        <v>612</v>
      </c>
      <c r="WHI336" s="50" t="s">
        <v>612</v>
      </c>
      <c r="WHJ336" s="50" t="s">
        <v>612</v>
      </c>
      <c r="WHK336" s="50" t="s">
        <v>612</v>
      </c>
      <c r="WHL336" s="50" t="s">
        <v>612</v>
      </c>
      <c r="WHM336" s="50" t="s">
        <v>612</v>
      </c>
      <c r="WHN336" s="50" t="s">
        <v>612</v>
      </c>
      <c r="WHO336" s="50" t="s">
        <v>612</v>
      </c>
      <c r="WHP336" s="50" t="s">
        <v>612</v>
      </c>
      <c r="WHQ336" s="50" t="s">
        <v>612</v>
      </c>
      <c r="WHR336" s="50" t="s">
        <v>612</v>
      </c>
      <c r="WHS336" s="50" t="s">
        <v>612</v>
      </c>
      <c r="WHT336" s="50" t="s">
        <v>612</v>
      </c>
      <c r="WHU336" s="50" t="s">
        <v>612</v>
      </c>
      <c r="WHV336" s="50" t="s">
        <v>612</v>
      </c>
      <c r="WHW336" s="50" t="s">
        <v>612</v>
      </c>
      <c r="WHX336" s="50" t="s">
        <v>612</v>
      </c>
      <c r="WHY336" s="50" t="s">
        <v>612</v>
      </c>
      <c r="WHZ336" s="50" t="s">
        <v>612</v>
      </c>
      <c r="WIA336" s="50" t="s">
        <v>612</v>
      </c>
      <c r="WIB336" s="50" t="s">
        <v>612</v>
      </c>
      <c r="WIC336" s="50" t="s">
        <v>612</v>
      </c>
      <c r="WID336" s="50" t="s">
        <v>612</v>
      </c>
      <c r="WIE336" s="50" t="s">
        <v>612</v>
      </c>
      <c r="WIF336" s="50" t="s">
        <v>612</v>
      </c>
      <c r="WIG336" s="50" t="s">
        <v>612</v>
      </c>
      <c r="WIH336" s="50" t="s">
        <v>612</v>
      </c>
      <c r="WII336" s="50" t="s">
        <v>612</v>
      </c>
      <c r="WIJ336" s="50" t="s">
        <v>612</v>
      </c>
      <c r="WIK336" s="50" t="s">
        <v>612</v>
      </c>
      <c r="WIL336" s="50" t="s">
        <v>612</v>
      </c>
      <c r="WIM336" s="50" t="s">
        <v>612</v>
      </c>
      <c r="WIN336" s="50" t="s">
        <v>612</v>
      </c>
      <c r="WIO336" s="50" t="s">
        <v>612</v>
      </c>
      <c r="WIP336" s="50" t="s">
        <v>612</v>
      </c>
      <c r="WIQ336" s="50" t="s">
        <v>612</v>
      </c>
      <c r="WIR336" s="50" t="s">
        <v>612</v>
      </c>
      <c r="WIS336" s="50" t="s">
        <v>612</v>
      </c>
      <c r="WIT336" s="50" t="s">
        <v>612</v>
      </c>
      <c r="WIU336" s="50" t="s">
        <v>612</v>
      </c>
      <c r="WIV336" s="50" t="s">
        <v>612</v>
      </c>
      <c r="WIW336" s="50" t="s">
        <v>612</v>
      </c>
      <c r="WIX336" s="50" t="s">
        <v>612</v>
      </c>
      <c r="WIY336" s="50" t="s">
        <v>612</v>
      </c>
      <c r="WIZ336" s="50" t="s">
        <v>612</v>
      </c>
      <c r="WJA336" s="50" t="s">
        <v>612</v>
      </c>
      <c r="WJB336" s="50" t="s">
        <v>612</v>
      </c>
      <c r="WJC336" s="50" t="s">
        <v>612</v>
      </c>
      <c r="WJD336" s="50" t="s">
        <v>612</v>
      </c>
      <c r="WJE336" s="50" t="s">
        <v>612</v>
      </c>
      <c r="WJF336" s="50" t="s">
        <v>612</v>
      </c>
      <c r="WJG336" s="50" t="s">
        <v>612</v>
      </c>
      <c r="WJH336" s="50" t="s">
        <v>612</v>
      </c>
      <c r="WJI336" s="50" t="s">
        <v>612</v>
      </c>
      <c r="WJJ336" s="50" t="s">
        <v>612</v>
      </c>
      <c r="WJK336" s="50" t="s">
        <v>612</v>
      </c>
      <c r="WJL336" s="50" t="s">
        <v>612</v>
      </c>
      <c r="WJM336" s="50" t="s">
        <v>612</v>
      </c>
      <c r="WJN336" s="50" t="s">
        <v>612</v>
      </c>
      <c r="WJO336" s="50" t="s">
        <v>612</v>
      </c>
      <c r="WJP336" s="50" t="s">
        <v>612</v>
      </c>
      <c r="WJQ336" s="50" t="s">
        <v>612</v>
      </c>
      <c r="WJR336" s="50" t="s">
        <v>612</v>
      </c>
      <c r="WJS336" s="50" t="s">
        <v>612</v>
      </c>
      <c r="WJT336" s="50" t="s">
        <v>612</v>
      </c>
      <c r="WJU336" s="50" t="s">
        <v>612</v>
      </c>
      <c r="WJV336" s="50" t="s">
        <v>612</v>
      </c>
      <c r="WJW336" s="50" t="s">
        <v>612</v>
      </c>
      <c r="WJX336" s="50" t="s">
        <v>612</v>
      </c>
      <c r="WJY336" s="50" t="s">
        <v>612</v>
      </c>
      <c r="WJZ336" s="50" t="s">
        <v>612</v>
      </c>
      <c r="WKA336" s="50" t="s">
        <v>612</v>
      </c>
      <c r="WKB336" s="50" t="s">
        <v>612</v>
      </c>
      <c r="WKC336" s="50" t="s">
        <v>612</v>
      </c>
      <c r="WKD336" s="50" t="s">
        <v>612</v>
      </c>
      <c r="WKE336" s="50" t="s">
        <v>612</v>
      </c>
      <c r="WKF336" s="50" t="s">
        <v>612</v>
      </c>
      <c r="WKG336" s="50" t="s">
        <v>612</v>
      </c>
      <c r="WKH336" s="50" t="s">
        <v>612</v>
      </c>
      <c r="WKI336" s="50" t="s">
        <v>612</v>
      </c>
      <c r="WKJ336" s="50" t="s">
        <v>612</v>
      </c>
      <c r="WKK336" s="50" t="s">
        <v>612</v>
      </c>
      <c r="WKL336" s="50" t="s">
        <v>612</v>
      </c>
      <c r="WKM336" s="50" t="s">
        <v>612</v>
      </c>
      <c r="WKN336" s="50" t="s">
        <v>612</v>
      </c>
      <c r="WKO336" s="50" t="s">
        <v>612</v>
      </c>
      <c r="WKP336" s="50" t="s">
        <v>612</v>
      </c>
      <c r="WKQ336" s="50" t="s">
        <v>612</v>
      </c>
      <c r="WKR336" s="50" t="s">
        <v>612</v>
      </c>
      <c r="WKS336" s="50" t="s">
        <v>612</v>
      </c>
      <c r="WKT336" s="50" t="s">
        <v>612</v>
      </c>
      <c r="WKU336" s="50" t="s">
        <v>612</v>
      </c>
      <c r="WKV336" s="50" t="s">
        <v>612</v>
      </c>
      <c r="WKW336" s="50" t="s">
        <v>612</v>
      </c>
      <c r="WKX336" s="50" t="s">
        <v>612</v>
      </c>
      <c r="WKY336" s="50" t="s">
        <v>612</v>
      </c>
      <c r="WKZ336" s="50" t="s">
        <v>612</v>
      </c>
      <c r="WLA336" s="50" t="s">
        <v>612</v>
      </c>
      <c r="WLB336" s="50" t="s">
        <v>612</v>
      </c>
      <c r="WLC336" s="50" t="s">
        <v>612</v>
      </c>
      <c r="WLD336" s="50" t="s">
        <v>612</v>
      </c>
      <c r="WLE336" s="50" t="s">
        <v>612</v>
      </c>
      <c r="WLF336" s="50" t="s">
        <v>612</v>
      </c>
      <c r="WLG336" s="50" t="s">
        <v>612</v>
      </c>
      <c r="WLH336" s="50" t="s">
        <v>612</v>
      </c>
      <c r="WLI336" s="50" t="s">
        <v>612</v>
      </c>
      <c r="WLJ336" s="50" t="s">
        <v>612</v>
      </c>
      <c r="WLK336" s="50" t="s">
        <v>612</v>
      </c>
      <c r="WLL336" s="50" t="s">
        <v>612</v>
      </c>
      <c r="WLM336" s="50" t="s">
        <v>612</v>
      </c>
      <c r="WLN336" s="50" t="s">
        <v>612</v>
      </c>
      <c r="WLO336" s="50" t="s">
        <v>612</v>
      </c>
      <c r="WLP336" s="50" t="s">
        <v>612</v>
      </c>
      <c r="WLQ336" s="50" t="s">
        <v>612</v>
      </c>
      <c r="WLR336" s="50" t="s">
        <v>612</v>
      </c>
      <c r="WLS336" s="50" t="s">
        <v>612</v>
      </c>
      <c r="WLT336" s="50" t="s">
        <v>612</v>
      </c>
      <c r="WLU336" s="50" t="s">
        <v>612</v>
      </c>
      <c r="WLV336" s="50" t="s">
        <v>612</v>
      </c>
      <c r="WLW336" s="50" t="s">
        <v>612</v>
      </c>
      <c r="WLX336" s="50" t="s">
        <v>612</v>
      </c>
      <c r="WLY336" s="50" t="s">
        <v>612</v>
      </c>
      <c r="WLZ336" s="50" t="s">
        <v>612</v>
      </c>
      <c r="WMA336" s="50" t="s">
        <v>612</v>
      </c>
      <c r="WMB336" s="50" t="s">
        <v>612</v>
      </c>
      <c r="WMC336" s="50" t="s">
        <v>612</v>
      </c>
      <c r="WMD336" s="50" t="s">
        <v>612</v>
      </c>
      <c r="WME336" s="50" t="s">
        <v>612</v>
      </c>
      <c r="WMF336" s="50" t="s">
        <v>612</v>
      </c>
      <c r="WMG336" s="50" t="s">
        <v>612</v>
      </c>
      <c r="WMH336" s="50" t="s">
        <v>612</v>
      </c>
      <c r="WMI336" s="50" t="s">
        <v>612</v>
      </c>
      <c r="WMJ336" s="50" t="s">
        <v>612</v>
      </c>
      <c r="WMK336" s="50" t="s">
        <v>612</v>
      </c>
      <c r="WML336" s="50" t="s">
        <v>612</v>
      </c>
      <c r="WMM336" s="50" t="s">
        <v>612</v>
      </c>
      <c r="WMN336" s="50" t="s">
        <v>612</v>
      </c>
      <c r="WMO336" s="50" t="s">
        <v>612</v>
      </c>
      <c r="WMP336" s="50" t="s">
        <v>612</v>
      </c>
      <c r="WMQ336" s="50" t="s">
        <v>612</v>
      </c>
      <c r="WMR336" s="50" t="s">
        <v>612</v>
      </c>
      <c r="WMS336" s="50" t="s">
        <v>612</v>
      </c>
      <c r="WMT336" s="50" t="s">
        <v>612</v>
      </c>
      <c r="WMU336" s="50" t="s">
        <v>612</v>
      </c>
      <c r="WMV336" s="50" t="s">
        <v>612</v>
      </c>
      <c r="WMW336" s="50" t="s">
        <v>612</v>
      </c>
      <c r="WMX336" s="50" t="s">
        <v>612</v>
      </c>
      <c r="WMY336" s="50" t="s">
        <v>612</v>
      </c>
      <c r="WMZ336" s="50" t="s">
        <v>612</v>
      </c>
      <c r="WNA336" s="50" t="s">
        <v>612</v>
      </c>
      <c r="WNB336" s="50" t="s">
        <v>612</v>
      </c>
      <c r="WNC336" s="50" t="s">
        <v>612</v>
      </c>
      <c r="WND336" s="50" t="s">
        <v>612</v>
      </c>
      <c r="WNE336" s="50" t="s">
        <v>612</v>
      </c>
      <c r="WNF336" s="50" t="s">
        <v>612</v>
      </c>
      <c r="WNG336" s="50" t="s">
        <v>612</v>
      </c>
      <c r="WNH336" s="50" t="s">
        <v>612</v>
      </c>
      <c r="WNI336" s="50" t="s">
        <v>612</v>
      </c>
      <c r="WNJ336" s="50" t="s">
        <v>612</v>
      </c>
      <c r="WNK336" s="50" t="s">
        <v>612</v>
      </c>
      <c r="WNL336" s="50" t="s">
        <v>612</v>
      </c>
      <c r="WNM336" s="50" t="s">
        <v>612</v>
      </c>
      <c r="WNN336" s="50" t="s">
        <v>612</v>
      </c>
      <c r="WNO336" s="50" t="s">
        <v>612</v>
      </c>
      <c r="WNP336" s="50" t="s">
        <v>612</v>
      </c>
      <c r="WNQ336" s="50" t="s">
        <v>612</v>
      </c>
      <c r="WNR336" s="50" t="s">
        <v>612</v>
      </c>
      <c r="WNS336" s="50" t="s">
        <v>612</v>
      </c>
      <c r="WNT336" s="50" t="s">
        <v>612</v>
      </c>
      <c r="WNU336" s="50" t="s">
        <v>612</v>
      </c>
      <c r="WNV336" s="50" t="s">
        <v>612</v>
      </c>
      <c r="WNW336" s="50" t="s">
        <v>612</v>
      </c>
      <c r="WNX336" s="50" t="s">
        <v>612</v>
      </c>
      <c r="WNY336" s="50" t="s">
        <v>612</v>
      </c>
      <c r="WNZ336" s="50" t="s">
        <v>612</v>
      </c>
      <c r="WOA336" s="50" t="s">
        <v>612</v>
      </c>
      <c r="WOB336" s="50" t="s">
        <v>612</v>
      </c>
      <c r="WOC336" s="50" t="s">
        <v>612</v>
      </c>
      <c r="WOD336" s="50" t="s">
        <v>612</v>
      </c>
      <c r="WOE336" s="50" t="s">
        <v>612</v>
      </c>
      <c r="WOF336" s="50" t="s">
        <v>612</v>
      </c>
      <c r="WOG336" s="50" t="s">
        <v>612</v>
      </c>
      <c r="WOH336" s="50" t="s">
        <v>612</v>
      </c>
      <c r="WOI336" s="50" t="s">
        <v>612</v>
      </c>
      <c r="WOJ336" s="50" t="s">
        <v>612</v>
      </c>
      <c r="WOK336" s="50" t="s">
        <v>612</v>
      </c>
      <c r="WOL336" s="50" t="s">
        <v>612</v>
      </c>
      <c r="WOM336" s="50" t="s">
        <v>612</v>
      </c>
      <c r="WON336" s="50" t="s">
        <v>612</v>
      </c>
      <c r="WOO336" s="50" t="s">
        <v>612</v>
      </c>
      <c r="WOP336" s="50" t="s">
        <v>612</v>
      </c>
      <c r="WOQ336" s="50" t="s">
        <v>612</v>
      </c>
      <c r="WOR336" s="50" t="s">
        <v>612</v>
      </c>
      <c r="WOS336" s="50" t="s">
        <v>612</v>
      </c>
      <c r="WOT336" s="50" t="s">
        <v>612</v>
      </c>
      <c r="WOU336" s="50" t="s">
        <v>612</v>
      </c>
      <c r="WOV336" s="50" t="s">
        <v>612</v>
      </c>
      <c r="WOW336" s="50" t="s">
        <v>612</v>
      </c>
      <c r="WOX336" s="50" t="s">
        <v>612</v>
      </c>
      <c r="WOY336" s="50" t="s">
        <v>612</v>
      </c>
      <c r="WOZ336" s="50" t="s">
        <v>612</v>
      </c>
      <c r="WPA336" s="50" t="s">
        <v>612</v>
      </c>
      <c r="WPB336" s="50" t="s">
        <v>612</v>
      </c>
      <c r="WPC336" s="50" t="s">
        <v>612</v>
      </c>
      <c r="WPD336" s="50" t="s">
        <v>612</v>
      </c>
      <c r="WPE336" s="50" t="s">
        <v>612</v>
      </c>
      <c r="WPF336" s="50" t="s">
        <v>612</v>
      </c>
      <c r="WPG336" s="50" t="s">
        <v>612</v>
      </c>
      <c r="WPH336" s="50" t="s">
        <v>612</v>
      </c>
      <c r="WPI336" s="50" t="s">
        <v>612</v>
      </c>
      <c r="WPJ336" s="50" t="s">
        <v>612</v>
      </c>
      <c r="WPK336" s="50" t="s">
        <v>612</v>
      </c>
      <c r="WPL336" s="50" t="s">
        <v>612</v>
      </c>
      <c r="WPM336" s="50" t="s">
        <v>612</v>
      </c>
      <c r="WPN336" s="50" t="s">
        <v>612</v>
      </c>
      <c r="WPO336" s="50" t="s">
        <v>612</v>
      </c>
      <c r="WPP336" s="50" t="s">
        <v>612</v>
      </c>
      <c r="WPQ336" s="50" t="s">
        <v>612</v>
      </c>
      <c r="WPR336" s="50" t="s">
        <v>612</v>
      </c>
      <c r="WPS336" s="50" t="s">
        <v>612</v>
      </c>
      <c r="WPT336" s="50" t="s">
        <v>612</v>
      </c>
      <c r="WPU336" s="50" t="s">
        <v>612</v>
      </c>
      <c r="WPV336" s="50" t="s">
        <v>612</v>
      </c>
      <c r="WPW336" s="50" t="s">
        <v>612</v>
      </c>
      <c r="WPX336" s="50" t="s">
        <v>612</v>
      </c>
      <c r="WPY336" s="50" t="s">
        <v>612</v>
      </c>
      <c r="WPZ336" s="50" t="s">
        <v>612</v>
      </c>
      <c r="WQA336" s="50" t="s">
        <v>612</v>
      </c>
      <c r="WQB336" s="50" t="s">
        <v>612</v>
      </c>
      <c r="WQC336" s="50" t="s">
        <v>612</v>
      </c>
      <c r="WQD336" s="50" t="s">
        <v>612</v>
      </c>
      <c r="WQE336" s="50" t="s">
        <v>612</v>
      </c>
      <c r="WQF336" s="50" t="s">
        <v>612</v>
      </c>
      <c r="WQG336" s="50" t="s">
        <v>612</v>
      </c>
      <c r="WQH336" s="50" t="s">
        <v>612</v>
      </c>
      <c r="WQI336" s="50" t="s">
        <v>612</v>
      </c>
      <c r="WQJ336" s="50" t="s">
        <v>612</v>
      </c>
      <c r="WQK336" s="50" t="s">
        <v>612</v>
      </c>
      <c r="WQL336" s="50" t="s">
        <v>612</v>
      </c>
      <c r="WQM336" s="50" t="s">
        <v>612</v>
      </c>
      <c r="WQN336" s="50" t="s">
        <v>612</v>
      </c>
      <c r="WQO336" s="50" t="s">
        <v>612</v>
      </c>
      <c r="WQP336" s="50" t="s">
        <v>612</v>
      </c>
      <c r="WQQ336" s="50" t="s">
        <v>612</v>
      </c>
      <c r="WQR336" s="50" t="s">
        <v>612</v>
      </c>
      <c r="WQS336" s="50" t="s">
        <v>612</v>
      </c>
      <c r="WQT336" s="50" t="s">
        <v>612</v>
      </c>
      <c r="WQU336" s="50" t="s">
        <v>612</v>
      </c>
      <c r="WQV336" s="50" t="s">
        <v>612</v>
      </c>
      <c r="WQW336" s="50" t="s">
        <v>612</v>
      </c>
      <c r="WQX336" s="50" t="s">
        <v>612</v>
      </c>
      <c r="WQY336" s="50" t="s">
        <v>612</v>
      </c>
      <c r="WQZ336" s="50" t="s">
        <v>612</v>
      </c>
      <c r="WRA336" s="50" t="s">
        <v>612</v>
      </c>
      <c r="WRB336" s="50" t="s">
        <v>612</v>
      </c>
      <c r="WRC336" s="50" t="s">
        <v>612</v>
      </c>
      <c r="WRD336" s="50" t="s">
        <v>612</v>
      </c>
      <c r="WRE336" s="50" t="s">
        <v>612</v>
      </c>
      <c r="WRF336" s="50" t="s">
        <v>612</v>
      </c>
      <c r="WRG336" s="50" t="s">
        <v>612</v>
      </c>
      <c r="WRH336" s="50" t="s">
        <v>612</v>
      </c>
      <c r="WRI336" s="50" t="s">
        <v>612</v>
      </c>
      <c r="WRJ336" s="50" t="s">
        <v>612</v>
      </c>
      <c r="WRK336" s="50" t="s">
        <v>612</v>
      </c>
      <c r="WRL336" s="50" t="s">
        <v>612</v>
      </c>
      <c r="WRM336" s="50" t="s">
        <v>612</v>
      </c>
      <c r="WRN336" s="50" t="s">
        <v>612</v>
      </c>
      <c r="WRO336" s="50" t="s">
        <v>612</v>
      </c>
      <c r="WRP336" s="50" t="s">
        <v>612</v>
      </c>
      <c r="WRQ336" s="50" t="s">
        <v>612</v>
      </c>
      <c r="WRR336" s="50" t="s">
        <v>612</v>
      </c>
      <c r="WRS336" s="50" t="s">
        <v>612</v>
      </c>
      <c r="WRT336" s="50" t="s">
        <v>612</v>
      </c>
      <c r="WRU336" s="50" t="s">
        <v>612</v>
      </c>
      <c r="WRV336" s="50" t="s">
        <v>612</v>
      </c>
      <c r="WRW336" s="50" t="s">
        <v>612</v>
      </c>
      <c r="WRX336" s="50" t="s">
        <v>612</v>
      </c>
      <c r="WRY336" s="50" t="s">
        <v>612</v>
      </c>
      <c r="WRZ336" s="50" t="s">
        <v>612</v>
      </c>
      <c r="WSA336" s="50" t="s">
        <v>612</v>
      </c>
      <c r="WSB336" s="50" t="s">
        <v>612</v>
      </c>
      <c r="WSC336" s="50" t="s">
        <v>612</v>
      </c>
      <c r="WSD336" s="50" t="s">
        <v>612</v>
      </c>
      <c r="WSE336" s="50" t="s">
        <v>612</v>
      </c>
      <c r="WSF336" s="50" t="s">
        <v>612</v>
      </c>
      <c r="WSG336" s="50" t="s">
        <v>612</v>
      </c>
      <c r="WSH336" s="50" t="s">
        <v>612</v>
      </c>
      <c r="WSI336" s="50" t="s">
        <v>612</v>
      </c>
      <c r="WSJ336" s="50" t="s">
        <v>612</v>
      </c>
      <c r="WSK336" s="50" t="s">
        <v>612</v>
      </c>
      <c r="WSL336" s="50" t="s">
        <v>612</v>
      </c>
      <c r="WSM336" s="50" t="s">
        <v>612</v>
      </c>
      <c r="WSN336" s="50" t="s">
        <v>612</v>
      </c>
      <c r="WSO336" s="50" t="s">
        <v>612</v>
      </c>
      <c r="WSP336" s="50" t="s">
        <v>612</v>
      </c>
      <c r="WSQ336" s="50" t="s">
        <v>612</v>
      </c>
      <c r="WSR336" s="50" t="s">
        <v>612</v>
      </c>
      <c r="WSS336" s="50" t="s">
        <v>612</v>
      </c>
      <c r="WST336" s="50" t="s">
        <v>612</v>
      </c>
      <c r="WSU336" s="50" t="s">
        <v>612</v>
      </c>
      <c r="WSV336" s="50" t="s">
        <v>612</v>
      </c>
      <c r="WSW336" s="50" t="s">
        <v>612</v>
      </c>
      <c r="WSX336" s="50" t="s">
        <v>612</v>
      </c>
      <c r="WSY336" s="50" t="s">
        <v>612</v>
      </c>
      <c r="WSZ336" s="50" t="s">
        <v>612</v>
      </c>
      <c r="WTA336" s="50" t="s">
        <v>612</v>
      </c>
      <c r="WTB336" s="50" t="s">
        <v>612</v>
      </c>
      <c r="WTC336" s="50" t="s">
        <v>612</v>
      </c>
      <c r="WTD336" s="50" t="s">
        <v>612</v>
      </c>
      <c r="WTE336" s="50" t="s">
        <v>612</v>
      </c>
      <c r="WTF336" s="50" t="s">
        <v>612</v>
      </c>
      <c r="WTG336" s="50" t="s">
        <v>612</v>
      </c>
      <c r="WTH336" s="50" t="s">
        <v>612</v>
      </c>
      <c r="WTI336" s="50" t="s">
        <v>612</v>
      </c>
      <c r="WTJ336" s="50" t="s">
        <v>612</v>
      </c>
      <c r="WTK336" s="50" t="s">
        <v>612</v>
      </c>
      <c r="WTL336" s="50" t="s">
        <v>612</v>
      </c>
      <c r="WTM336" s="50" t="s">
        <v>612</v>
      </c>
      <c r="WTN336" s="50" t="s">
        <v>612</v>
      </c>
      <c r="WTO336" s="50" t="s">
        <v>612</v>
      </c>
      <c r="WTP336" s="50" t="s">
        <v>612</v>
      </c>
      <c r="WTQ336" s="50" t="s">
        <v>612</v>
      </c>
      <c r="WTR336" s="50" t="s">
        <v>612</v>
      </c>
      <c r="WTS336" s="50" t="s">
        <v>612</v>
      </c>
      <c r="WTT336" s="50" t="s">
        <v>612</v>
      </c>
      <c r="WTU336" s="50" t="s">
        <v>612</v>
      </c>
      <c r="WTV336" s="50" t="s">
        <v>612</v>
      </c>
      <c r="WTW336" s="50" t="s">
        <v>612</v>
      </c>
      <c r="WTX336" s="50" t="s">
        <v>612</v>
      </c>
      <c r="WTY336" s="50" t="s">
        <v>612</v>
      </c>
      <c r="WTZ336" s="50" t="s">
        <v>612</v>
      </c>
      <c r="WUA336" s="50" t="s">
        <v>612</v>
      </c>
      <c r="WUB336" s="50" t="s">
        <v>612</v>
      </c>
      <c r="WUC336" s="50" t="s">
        <v>612</v>
      </c>
      <c r="WUD336" s="50" t="s">
        <v>612</v>
      </c>
      <c r="WUE336" s="50" t="s">
        <v>612</v>
      </c>
      <c r="WUF336" s="50" t="s">
        <v>612</v>
      </c>
      <c r="WUG336" s="50" t="s">
        <v>612</v>
      </c>
      <c r="WUH336" s="50" t="s">
        <v>612</v>
      </c>
      <c r="WUI336" s="50" t="s">
        <v>612</v>
      </c>
      <c r="WUJ336" s="50" t="s">
        <v>612</v>
      </c>
      <c r="WUK336" s="50" t="s">
        <v>612</v>
      </c>
      <c r="WUL336" s="50" t="s">
        <v>612</v>
      </c>
      <c r="WUM336" s="50" t="s">
        <v>612</v>
      </c>
      <c r="WUN336" s="50" t="s">
        <v>612</v>
      </c>
      <c r="WUO336" s="50" t="s">
        <v>612</v>
      </c>
      <c r="WUP336" s="50" t="s">
        <v>612</v>
      </c>
      <c r="WUQ336" s="50" t="s">
        <v>612</v>
      </c>
      <c r="WUR336" s="50" t="s">
        <v>612</v>
      </c>
      <c r="WUS336" s="50" t="s">
        <v>612</v>
      </c>
      <c r="WUT336" s="50" t="s">
        <v>612</v>
      </c>
      <c r="WUU336" s="50" t="s">
        <v>612</v>
      </c>
      <c r="WUV336" s="50" t="s">
        <v>612</v>
      </c>
      <c r="WUW336" s="50" t="s">
        <v>612</v>
      </c>
      <c r="WUX336" s="50" t="s">
        <v>612</v>
      </c>
      <c r="WUY336" s="50" t="s">
        <v>612</v>
      </c>
      <c r="WUZ336" s="50" t="s">
        <v>612</v>
      </c>
      <c r="WVA336" s="50" t="s">
        <v>612</v>
      </c>
      <c r="WVB336" s="50" t="s">
        <v>612</v>
      </c>
      <c r="WVC336" s="50" t="s">
        <v>612</v>
      </c>
      <c r="WVD336" s="50" t="s">
        <v>612</v>
      </c>
      <c r="WVE336" s="50" t="s">
        <v>612</v>
      </c>
      <c r="WVF336" s="50" t="s">
        <v>612</v>
      </c>
      <c r="WVG336" s="50" t="s">
        <v>612</v>
      </c>
      <c r="WVH336" s="50" t="s">
        <v>612</v>
      </c>
      <c r="WVI336" s="50" t="s">
        <v>612</v>
      </c>
      <c r="WVJ336" s="50" t="s">
        <v>612</v>
      </c>
      <c r="WVK336" s="50" t="s">
        <v>612</v>
      </c>
      <c r="WVL336" s="50" t="s">
        <v>612</v>
      </c>
      <c r="WVM336" s="50" t="s">
        <v>612</v>
      </c>
      <c r="WVN336" s="50" t="s">
        <v>612</v>
      </c>
      <c r="WVO336" s="50" t="s">
        <v>612</v>
      </c>
      <c r="WVP336" s="50" t="s">
        <v>612</v>
      </c>
      <c r="WVQ336" s="50" t="s">
        <v>612</v>
      </c>
      <c r="WVR336" s="50" t="s">
        <v>612</v>
      </c>
      <c r="WVS336" s="50" t="s">
        <v>612</v>
      </c>
      <c r="WVT336" s="50" t="s">
        <v>612</v>
      </c>
      <c r="WVU336" s="50" t="s">
        <v>612</v>
      </c>
      <c r="WVV336" s="50" t="s">
        <v>612</v>
      </c>
      <c r="WVW336" s="50" t="s">
        <v>612</v>
      </c>
      <c r="WVX336" s="50" t="s">
        <v>612</v>
      </c>
      <c r="WVY336" s="50" t="s">
        <v>612</v>
      </c>
      <c r="WVZ336" s="50" t="s">
        <v>612</v>
      </c>
      <c r="WWA336" s="50" t="s">
        <v>612</v>
      </c>
      <c r="WWB336" s="50" t="s">
        <v>612</v>
      </c>
      <c r="WWC336" s="50" t="s">
        <v>612</v>
      </c>
      <c r="WWD336" s="50" t="s">
        <v>612</v>
      </c>
      <c r="WWE336" s="50" t="s">
        <v>612</v>
      </c>
      <c r="WWF336" s="50" t="s">
        <v>612</v>
      </c>
      <c r="WWG336" s="50" t="s">
        <v>612</v>
      </c>
      <c r="WWH336" s="50" t="s">
        <v>612</v>
      </c>
      <c r="WWI336" s="50" t="s">
        <v>612</v>
      </c>
      <c r="WWJ336" s="50" t="s">
        <v>612</v>
      </c>
      <c r="WWK336" s="50" t="s">
        <v>612</v>
      </c>
      <c r="WWL336" s="50" t="s">
        <v>612</v>
      </c>
      <c r="WWM336" s="50" t="s">
        <v>612</v>
      </c>
      <c r="WWN336" s="50" t="s">
        <v>612</v>
      </c>
      <c r="WWO336" s="50" t="s">
        <v>612</v>
      </c>
      <c r="WWP336" s="50" t="s">
        <v>612</v>
      </c>
      <c r="WWQ336" s="50" t="s">
        <v>612</v>
      </c>
      <c r="WWR336" s="50" t="s">
        <v>612</v>
      </c>
      <c r="WWS336" s="50" t="s">
        <v>612</v>
      </c>
      <c r="WWT336" s="50" t="s">
        <v>612</v>
      </c>
      <c r="WWU336" s="50" t="s">
        <v>612</v>
      </c>
      <c r="WWV336" s="50" t="s">
        <v>612</v>
      </c>
      <c r="WWW336" s="50" t="s">
        <v>612</v>
      </c>
      <c r="WWX336" s="50" t="s">
        <v>612</v>
      </c>
      <c r="WWY336" s="50" t="s">
        <v>612</v>
      </c>
      <c r="WWZ336" s="50" t="s">
        <v>612</v>
      </c>
      <c r="WXA336" s="50" t="s">
        <v>612</v>
      </c>
      <c r="WXB336" s="50" t="s">
        <v>612</v>
      </c>
      <c r="WXC336" s="50" t="s">
        <v>612</v>
      </c>
      <c r="WXD336" s="50" t="s">
        <v>612</v>
      </c>
      <c r="WXE336" s="50" t="s">
        <v>612</v>
      </c>
      <c r="WXF336" s="50" t="s">
        <v>612</v>
      </c>
      <c r="WXG336" s="50" t="s">
        <v>612</v>
      </c>
      <c r="WXH336" s="50" t="s">
        <v>612</v>
      </c>
      <c r="WXI336" s="50" t="s">
        <v>612</v>
      </c>
      <c r="WXJ336" s="50" t="s">
        <v>612</v>
      </c>
      <c r="WXK336" s="50" t="s">
        <v>612</v>
      </c>
      <c r="WXL336" s="50" t="s">
        <v>612</v>
      </c>
      <c r="WXM336" s="50" t="s">
        <v>612</v>
      </c>
      <c r="WXN336" s="50" t="s">
        <v>612</v>
      </c>
      <c r="WXO336" s="50" t="s">
        <v>612</v>
      </c>
    </row>
    <row r="337" spans="1:22" x14ac:dyDescent="0.25">
      <c r="A337" s="98">
        <f t="shared" si="36"/>
        <v>322</v>
      </c>
      <c r="B337" s="99">
        <f t="shared" si="37"/>
        <v>127</v>
      </c>
      <c r="C337" s="92" t="s">
        <v>73</v>
      </c>
      <c r="D337" s="92" t="s">
        <v>375</v>
      </c>
      <c r="E337" s="78">
        <f t="shared" si="38"/>
        <v>1545862.696208</v>
      </c>
      <c r="F337" s="52">
        <v>0</v>
      </c>
      <c r="G337" s="52"/>
      <c r="H337" s="52"/>
      <c r="I337" s="52"/>
      <c r="J337" s="52">
        <v>1007894.07</v>
      </c>
      <c r="K337" s="52"/>
      <c r="L337" s="52"/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518300.47000000003</v>
      </c>
      <c r="S337" s="52"/>
      <c r="T337" s="80">
        <v>19668.156208</v>
      </c>
      <c r="U337" s="31">
        <f t="shared" si="39"/>
        <v>1</v>
      </c>
    </row>
    <row r="338" spans="1:22" s="50" customFormat="1" x14ac:dyDescent="0.25">
      <c r="A338" s="98">
        <f t="shared" si="36"/>
        <v>323</v>
      </c>
      <c r="B338" s="99">
        <f t="shared" si="37"/>
        <v>128</v>
      </c>
      <c r="C338" s="112"/>
      <c r="D338" s="92" t="s">
        <v>663</v>
      </c>
      <c r="E338" s="78">
        <f t="shared" si="38"/>
        <v>2151481.9070239998</v>
      </c>
      <c r="F338" s="109"/>
      <c r="G338" s="109"/>
      <c r="H338" s="109"/>
      <c r="I338" s="109"/>
      <c r="J338" s="52">
        <v>1843469.3852256862</v>
      </c>
      <c r="K338" s="52"/>
      <c r="L338" s="52"/>
      <c r="M338" s="52"/>
      <c r="N338" s="52"/>
      <c r="O338" s="52"/>
      <c r="P338" s="52"/>
      <c r="Q338" s="52"/>
      <c r="R338" s="52">
        <v>267699.57999999996</v>
      </c>
      <c r="S338" s="52"/>
      <c r="T338" s="113">
        <v>40312.941798313601</v>
      </c>
      <c r="U338" s="31">
        <f t="shared" si="39"/>
        <v>1</v>
      </c>
    </row>
    <row r="339" spans="1:22" s="50" customFormat="1" x14ac:dyDescent="0.25">
      <c r="A339" s="98">
        <f t="shared" si="36"/>
        <v>324</v>
      </c>
      <c r="B339" s="99">
        <f t="shared" si="37"/>
        <v>129</v>
      </c>
      <c r="C339" s="112"/>
      <c r="D339" s="92" t="s">
        <v>695</v>
      </c>
      <c r="E339" s="78">
        <f t="shared" si="38"/>
        <v>2154465.066112</v>
      </c>
      <c r="F339" s="109"/>
      <c r="G339" s="109"/>
      <c r="H339" s="109"/>
      <c r="I339" s="109"/>
      <c r="J339" s="52">
        <v>1847918.7164512032</v>
      </c>
      <c r="K339" s="52"/>
      <c r="L339" s="52"/>
      <c r="M339" s="52"/>
      <c r="N339" s="52"/>
      <c r="O339" s="52"/>
      <c r="P339" s="52"/>
      <c r="Q339" s="52"/>
      <c r="R339" s="52">
        <v>266136.11</v>
      </c>
      <c r="S339" s="52"/>
      <c r="T339" s="113">
        <v>40410.239660796804</v>
      </c>
      <c r="U339" s="31">
        <f t="shared" si="39"/>
        <v>1</v>
      </c>
    </row>
    <row r="340" spans="1:22" s="50" customFormat="1" x14ac:dyDescent="0.25">
      <c r="A340" s="98">
        <f t="shared" si="36"/>
        <v>325</v>
      </c>
      <c r="B340" s="99">
        <f t="shared" si="37"/>
        <v>130</v>
      </c>
      <c r="C340" s="112"/>
      <c r="D340" s="92" t="s">
        <v>658</v>
      </c>
      <c r="E340" s="78">
        <f t="shared" si="38"/>
        <v>17851669.849999998</v>
      </c>
      <c r="F340" s="109"/>
      <c r="G340" s="109"/>
      <c r="H340" s="109"/>
      <c r="I340" s="52">
        <v>1613543.1522205768</v>
      </c>
      <c r="J340" s="52">
        <v>1170100.2345370059</v>
      </c>
      <c r="K340" s="52"/>
      <c r="L340" s="52"/>
      <c r="M340" s="52"/>
      <c r="N340" s="52"/>
      <c r="O340" s="52"/>
      <c r="P340" s="52">
        <v>6644076.9156807279</v>
      </c>
      <c r="Q340" s="52">
        <v>7272213.9060160564</v>
      </c>
      <c r="R340" s="52">
        <v>742671.38934712671</v>
      </c>
      <c r="S340" s="52">
        <v>43870.514143199995</v>
      </c>
      <c r="T340" s="113">
        <v>365193.73805530707</v>
      </c>
      <c r="U340" s="31">
        <f t="shared" si="39"/>
        <v>4</v>
      </c>
    </row>
    <row r="341" spans="1:22" x14ac:dyDescent="0.25">
      <c r="A341" s="98">
        <f t="shared" si="36"/>
        <v>326</v>
      </c>
      <c r="B341" s="99">
        <f t="shared" si="37"/>
        <v>131</v>
      </c>
      <c r="C341" s="92" t="s">
        <v>73</v>
      </c>
      <c r="D341" s="92" t="s">
        <v>378</v>
      </c>
      <c r="E341" s="78">
        <f t="shared" si="38"/>
        <v>43610106.900000006</v>
      </c>
      <c r="F341" s="52"/>
      <c r="G341" s="52">
        <v>5128114.1301599992</v>
      </c>
      <c r="H341" s="52">
        <v>5456239.5909000002</v>
      </c>
      <c r="I341" s="52">
        <v>4284881.5390919996</v>
      </c>
      <c r="J341" s="52"/>
      <c r="K341" s="52"/>
      <c r="L341" s="52"/>
      <c r="M341" s="52">
        <v>0</v>
      </c>
      <c r="N341" s="52">
        <v>15751030.220309999</v>
      </c>
      <c r="O341" s="52">
        <v>0</v>
      </c>
      <c r="P341" s="52"/>
      <c r="Q341" s="52">
        <v>12056585.131878</v>
      </c>
      <c r="R341" s="52"/>
      <c r="S341" s="79"/>
      <c r="T341" s="80">
        <v>933256.28766000003</v>
      </c>
      <c r="U341" s="31">
        <f t="shared" si="39"/>
        <v>5</v>
      </c>
    </row>
    <row r="342" spans="1:22" x14ac:dyDescent="0.25">
      <c r="A342" s="98">
        <f t="shared" si="36"/>
        <v>327</v>
      </c>
      <c r="B342" s="99">
        <f t="shared" si="37"/>
        <v>132</v>
      </c>
      <c r="C342" s="92" t="s">
        <v>73</v>
      </c>
      <c r="D342" s="92" t="s">
        <v>380</v>
      </c>
      <c r="E342" s="78">
        <f t="shared" si="38"/>
        <v>2202974.3462407398</v>
      </c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>
        <v>1144560.06</v>
      </c>
      <c r="R342" s="52"/>
      <c r="S342" s="79"/>
      <c r="T342" s="80">
        <v>1058414.2862407397</v>
      </c>
      <c r="U342" s="31">
        <f t="shared" si="39"/>
        <v>1</v>
      </c>
      <c r="V342" s="1" t="s">
        <v>717</v>
      </c>
    </row>
    <row r="343" spans="1:22" x14ac:dyDescent="0.25">
      <c r="A343" s="98">
        <f t="shared" si="36"/>
        <v>328</v>
      </c>
      <c r="B343" s="99">
        <f t="shared" si="37"/>
        <v>133</v>
      </c>
      <c r="C343" s="92" t="s">
        <v>46</v>
      </c>
      <c r="D343" s="92" t="s">
        <v>87</v>
      </c>
      <c r="E343" s="78">
        <f t="shared" si="38"/>
        <v>2228458.7877622</v>
      </c>
      <c r="F343" s="52">
        <v>0</v>
      </c>
      <c r="G343" s="52"/>
      <c r="H343" s="52"/>
      <c r="I343" s="52"/>
      <c r="J343" s="52">
        <v>0</v>
      </c>
      <c r="K343" s="52"/>
      <c r="L343" s="52"/>
      <c r="M343" s="52">
        <v>0</v>
      </c>
      <c r="N343" s="52">
        <v>2139347.41</v>
      </c>
      <c r="O343" s="52">
        <v>0</v>
      </c>
      <c r="P343" s="52">
        <v>0</v>
      </c>
      <c r="Q343" s="52">
        <v>0</v>
      </c>
      <c r="R343" s="52"/>
      <c r="S343" s="79"/>
      <c r="T343" s="80">
        <v>89111.377762199991</v>
      </c>
      <c r="U343" s="31">
        <f t="shared" si="39"/>
        <v>1</v>
      </c>
      <c r="V343" s="1" t="s">
        <v>717</v>
      </c>
    </row>
    <row r="344" spans="1:22" x14ac:dyDescent="0.25">
      <c r="A344" s="98">
        <f t="shared" si="36"/>
        <v>329</v>
      </c>
      <c r="B344" s="99">
        <f t="shared" si="37"/>
        <v>134</v>
      </c>
      <c r="C344" s="92" t="s">
        <v>221</v>
      </c>
      <c r="D344" s="92" t="s">
        <v>383</v>
      </c>
      <c r="E344" s="78">
        <f t="shared" si="38"/>
        <v>5484113.5200000005</v>
      </c>
      <c r="F344" s="52">
        <v>2690748.568494</v>
      </c>
      <c r="G344" s="52">
        <v>1668343.007394</v>
      </c>
      <c r="H344" s="52"/>
      <c r="I344" s="52">
        <v>685043.90719799988</v>
      </c>
      <c r="J344" s="52">
        <v>0</v>
      </c>
      <c r="K344" s="52"/>
      <c r="L344" s="52">
        <v>262232.90488164005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40971.241300000002</v>
      </c>
      <c r="S344" s="79">
        <v>20734.3613</v>
      </c>
      <c r="T344" s="80">
        <v>116039.52943236002</v>
      </c>
      <c r="U344" s="31">
        <f t="shared" si="39"/>
        <v>4</v>
      </c>
    </row>
    <row r="345" spans="1:22" x14ac:dyDescent="0.25">
      <c r="A345" s="98">
        <f t="shared" si="36"/>
        <v>330</v>
      </c>
      <c r="B345" s="99">
        <f t="shared" si="37"/>
        <v>135</v>
      </c>
      <c r="C345" s="92" t="s">
        <v>221</v>
      </c>
      <c r="D345" s="92" t="s">
        <v>482</v>
      </c>
      <c r="E345" s="78">
        <f t="shared" si="38"/>
        <v>10279133.729999999</v>
      </c>
      <c r="F345" s="52">
        <v>4401647.2299239999</v>
      </c>
      <c r="G345" s="52">
        <v>2728944.7063199999</v>
      </c>
      <c r="H345" s="52">
        <v>1282797.7023540002</v>
      </c>
      <c r="I345" s="52">
        <v>1125093.5331300001</v>
      </c>
      <c r="J345" s="52">
        <v>0</v>
      </c>
      <c r="K345" s="52"/>
      <c r="L345" s="52">
        <v>428109.96493607998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66127.388600000006</v>
      </c>
      <c r="S345" s="79">
        <v>28463.998599999999</v>
      </c>
      <c r="T345" s="80">
        <v>217949.20613592002</v>
      </c>
      <c r="U345" s="31">
        <f t="shared" si="39"/>
        <v>5</v>
      </c>
    </row>
    <row r="346" spans="1:22" x14ac:dyDescent="0.25">
      <c r="A346" s="98">
        <f t="shared" si="36"/>
        <v>331</v>
      </c>
      <c r="B346" s="99">
        <f t="shared" si="37"/>
        <v>136</v>
      </c>
      <c r="C346" s="92" t="s">
        <v>221</v>
      </c>
      <c r="D346" s="92" t="s">
        <v>483</v>
      </c>
      <c r="E346" s="78">
        <f t="shared" si="38"/>
        <v>5796292.5199999996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/>
      <c r="L346" s="52"/>
      <c r="M346" s="52">
        <v>0</v>
      </c>
      <c r="N346" s="52">
        <v>0</v>
      </c>
      <c r="O346" s="52">
        <v>0</v>
      </c>
      <c r="P346" s="52">
        <v>5611851.8558339998</v>
      </c>
      <c r="Q346" s="52">
        <v>0</v>
      </c>
      <c r="R346" s="52">
        <v>37720.83</v>
      </c>
      <c r="S346" s="79">
        <v>24000</v>
      </c>
      <c r="T346" s="80">
        <v>122719.834166</v>
      </c>
      <c r="U346" s="31">
        <f t="shared" si="39"/>
        <v>1</v>
      </c>
    </row>
    <row r="347" spans="1:22" x14ac:dyDescent="0.25">
      <c r="A347" s="98">
        <f t="shared" si="36"/>
        <v>332</v>
      </c>
      <c r="B347" s="99">
        <f t="shared" si="37"/>
        <v>137</v>
      </c>
      <c r="C347" s="92" t="s">
        <v>90</v>
      </c>
      <c r="D347" s="92" t="s">
        <v>388</v>
      </c>
      <c r="E347" s="78">
        <f>SUBTOTAL(9,F347:T347)</f>
        <v>4448664.1270599999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/>
      <c r="L347" s="52"/>
      <c r="M347" s="52">
        <v>0</v>
      </c>
      <c r="N347" s="52">
        <v>4203546.0199999996</v>
      </c>
      <c r="O347" s="52">
        <v>0</v>
      </c>
      <c r="P347" s="52">
        <v>0</v>
      </c>
      <c r="Q347" s="52">
        <v>0</v>
      </c>
      <c r="R347" s="52">
        <v>45375.360000000001</v>
      </c>
      <c r="S347" s="79">
        <v>24000</v>
      </c>
      <c r="T347" s="80">
        <v>175742.74705999999</v>
      </c>
      <c r="U347" s="31">
        <f>COUNTIF(F347:Q347,"&gt;0")</f>
        <v>1</v>
      </c>
      <c r="V347" s="1" t="s">
        <v>720</v>
      </c>
    </row>
    <row r="348" spans="1:22" x14ac:dyDescent="0.25">
      <c r="A348" s="98">
        <f t="shared" si="36"/>
        <v>333</v>
      </c>
      <c r="B348" s="99">
        <f t="shared" si="37"/>
        <v>138</v>
      </c>
      <c r="C348" s="92" t="s">
        <v>90</v>
      </c>
      <c r="D348" s="92" t="s">
        <v>484</v>
      </c>
      <c r="E348" s="78">
        <f t="shared" si="38"/>
        <v>11230594.252708001</v>
      </c>
      <c r="F348" s="52">
        <v>2339408.797698</v>
      </c>
      <c r="G348" s="52">
        <v>1449960.6375240001</v>
      </c>
      <c r="H348" s="52"/>
      <c r="I348" s="52"/>
      <c r="J348" s="52">
        <v>0</v>
      </c>
      <c r="K348" s="52"/>
      <c r="L348" s="52">
        <v>228234.10595495999</v>
      </c>
      <c r="M348" s="52">
        <v>0</v>
      </c>
      <c r="N348" s="52">
        <v>6850480.8288420001</v>
      </c>
      <c r="O348" s="52">
        <v>0</v>
      </c>
      <c r="P348" s="52">
        <v>0</v>
      </c>
      <c r="Q348" s="52">
        <v>0</v>
      </c>
      <c r="R348" s="52">
        <v>99074.368199999997</v>
      </c>
      <c r="S348" s="79">
        <v>26379.8482</v>
      </c>
      <c r="T348" s="80">
        <v>237055.66628903997</v>
      </c>
      <c r="U348" s="31">
        <f t="shared" si="39"/>
        <v>4</v>
      </c>
    </row>
    <row r="349" spans="1:22" x14ac:dyDescent="0.25">
      <c r="A349" s="98">
        <f t="shared" ref="A349:A412" si="40">+A348+1</f>
        <v>334</v>
      </c>
      <c r="B349" s="99">
        <f t="shared" ref="B349:B412" si="41">+B348+1</f>
        <v>139</v>
      </c>
      <c r="C349" s="92" t="s">
        <v>90</v>
      </c>
      <c r="D349" s="92" t="s">
        <v>228</v>
      </c>
      <c r="E349" s="78">
        <f t="shared" si="38"/>
        <v>2038187.14023974</v>
      </c>
      <c r="F349" s="52"/>
      <c r="G349" s="52"/>
      <c r="H349" s="52">
        <v>0</v>
      </c>
      <c r="I349" s="52">
        <v>1796569.131756</v>
      </c>
      <c r="J349" s="52"/>
      <c r="K349" s="52"/>
      <c r="L349" s="52"/>
      <c r="M349" s="52">
        <v>0</v>
      </c>
      <c r="N349" s="52">
        <v>0</v>
      </c>
      <c r="O349" s="52"/>
      <c r="P349" s="52">
        <v>0</v>
      </c>
      <c r="Q349" s="52"/>
      <c r="R349" s="52"/>
      <c r="S349" s="79"/>
      <c r="T349" s="80">
        <v>241618.00848373998</v>
      </c>
      <c r="U349" s="31">
        <f t="shared" si="39"/>
        <v>1</v>
      </c>
    </row>
    <row r="350" spans="1:22" x14ac:dyDescent="0.25">
      <c r="A350" s="98">
        <f t="shared" si="40"/>
        <v>335</v>
      </c>
      <c r="B350" s="99">
        <f t="shared" si="41"/>
        <v>140</v>
      </c>
      <c r="C350" s="92" t="s">
        <v>90</v>
      </c>
      <c r="D350" s="92" t="s">
        <v>229</v>
      </c>
      <c r="E350" s="78">
        <f t="shared" si="38"/>
        <v>578480.11581599992</v>
      </c>
      <c r="F350" s="52">
        <v>0</v>
      </c>
      <c r="G350" s="52">
        <v>0</v>
      </c>
      <c r="H350" s="52">
        <v>448683.30485999992</v>
      </c>
      <c r="I350" s="52">
        <v>0</v>
      </c>
      <c r="J350" s="52">
        <v>0</v>
      </c>
      <c r="K350" s="52"/>
      <c r="L350" s="52"/>
      <c r="M350" s="52">
        <v>0</v>
      </c>
      <c r="N350" s="52"/>
      <c r="O350" s="52">
        <v>0</v>
      </c>
      <c r="P350" s="52">
        <v>0</v>
      </c>
      <c r="Q350" s="52">
        <v>0</v>
      </c>
      <c r="R350" s="52"/>
      <c r="S350" s="79"/>
      <c r="T350" s="80">
        <v>129796.81095600002</v>
      </c>
      <c r="U350" s="31">
        <f t="shared" si="39"/>
        <v>1</v>
      </c>
    </row>
    <row r="351" spans="1:22" x14ac:dyDescent="0.25">
      <c r="A351" s="98">
        <f t="shared" si="40"/>
        <v>336</v>
      </c>
      <c r="B351" s="99">
        <f t="shared" si="41"/>
        <v>141</v>
      </c>
      <c r="C351" s="92" t="s">
        <v>90</v>
      </c>
      <c r="D351" s="92" t="s">
        <v>230</v>
      </c>
      <c r="E351" s="78">
        <f t="shared" si="38"/>
        <v>6447490.5377165601</v>
      </c>
      <c r="F351" s="52"/>
      <c r="G351" s="52">
        <v>2485979.4267953397</v>
      </c>
      <c r="H351" s="52">
        <v>0</v>
      </c>
      <c r="I351" s="52">
        <v>1626070.4809313999</v>
      </c>
      <c r="J351" s="52"/>
      <c r="K351" s="52"/>
      <c r="L351" s="52"/>
      <c r="M351" s="52">
        <v>0</v>
      </c>
      <c r="N351" s="52">
        <v>0</v>
      </c>
      <c r="O351" s="52">
        <v>2047663.62</v>
      </c>
      <c r="P351" s="52">
        <v>0</v>
      </c>
      <c r="Q351" s="52"/>
      <c r="R351" s="52"/>
      <c r="S351" s="79"/>
      <c r="T351" s="80">
        <v>287777.00998981996</v>
      </c>
      <c r="U351" s="31">
        <f t="shared" si="39"/>
        <v>3</v>
      </c>
    </row>
    <row r="352" spans="1:22" x14ac:dyDescent="0.25">
      <c r="A352" s="98">
        <f t="shared" si="40"/>
        <v>337</v>
      </c>
      <c r="B352" s="99">
        <f t="shared" si="41"/>
        <v>142</v>
      </c>
      <c r="C352" s="92" t="s">
        <v>90</v>
      </c>
      <c r="D352" s="92" t="s">
        <v>231</v>
      </c>
      <c r="E352" s="78">
        <f t="shared" si="38"/>
        <v>3056253.8263249598</v>
      </c>
      <c r="F352" s="52"/>
      <c r="G352" s="52"/>
      <c r="H352" s="52">
        <v>0</v>
      </c>
      <c r="I352" s="52">
        <v>1451323.2211791598</v>
      </c>
      <c r="J352" s="52"/>
      <c r="K352" s="52"/>
      <c r="L352" s="52"/>
      <c r="M352" s="52">
        <v>0</v>
      </c>
      <c r="N352" s="52">
        <v>0</v>
      </c>
      <c r="O352" s="52">
        <v>1396600.96</v>
      </c>
      <c r="P352" s="52">
        <v>0</v>
      </c>
      <c r="Q352" s="52"/>
      <c r="R352" s="52"/>
      <c r="S352" s="79"/>
      <c r="T352" s="80">
        <v>208329.64514579996</v>
      </c>
      <c r="U352" s="31">
        <f t="shared" si="39"/>
        <v>2</v>
      </c>
    </row>
    <row r="353" spans="1:21" x14ac:dyDescent="0.25">
      <c r="A353" s="98">
        <f t="shared" si="40"/>
        <v>338</v>
      </c>
      <c r="B353" s="99">
        <f t="shared" si="41"/>
        <v>143</v>
      </c>
      <c r="C353" s="92" t="s">
        <v>90</v>
      </c>
      <c r="D353" s="92" t="s">
        <v>232</v>
      </c>
      <c r="E353" s="78">
        <f t="shared" si="38"/>
        <v>601192.01953599998</v>
      </c>
      <c r="F353" s="52">
        <v>0</v>
      </c>
      <c r="G353" s="52">
        <v>0</v>
      </c>
      <c r="H353" s="52">
        <v>467037.62309399992</v>
      </c>
      <c r="I353" s="52">
        <v>0</v>
      </c>
      <c r="J353" s="52">
        <v>0</v>
      </c>
      <c r="K353" s="52"/>
      <c r="L353" s="52"/>
      <c r="M353" s="52">
        <v>0</v>
      </c>
      <c r="N353" s="52"/>
      <c r="O353" s="52">
        <v>0</v>
      </c>
      <c r="P353" s="52">
        <v>0</v>
      </c>
      <c r="Q353" s="52">
        <v>0</v>
      </c>
      <c r="R353" s="52"/>
      <c r="S353" s="79"/>
      <c r="T353" s="80">
        <v>134154.396442</v>
      </c>
      <c r="U353" s="31">
        <f t="shared" si="39"/>
        <v>1</v>
      </c>
    </row>
    <row r="354" spans="1:21" x14ac:dyDescent="0.25">
      <c r="A354" s="98">
        <f t="shared" si="40"/>
        <v>339</v>
      </c>
      <c r="B354" s="99">
        <f t="shared" si="41"/>
        <v>144</v>
      </c>
      <c r="C354" s="92" t="s">
        <v>90</v>
      </c>
      <c r="D354" s="92" t="s">
        <v>233</v>
      </c>
      <c r="E354" s="78">
        <f t="shared" si="38"/>
        <v>549084.61</v>
      </c>
      <c r="F354" s="52">
        <v>0</v>
      </c>
      <c r="G354" s="52">
        <v>0</v>
      </c>
      <c r="H354" s="52">
        <v>537334.19934599998</v>
      </c>
      <c r="I354" s="52">
        <v>0</v>
      </c>
      <c r="J354" s="52">
        <v>0</v>
      </c>
      <c r="K354" s="52"/>
      <c r="L354" s="52"/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/>
      <c r="S354" s="79"/>
      <c r="T354" s="80">
        <v>11750.410653999999</v>
      </c>
      <c r="U354" s="31">
        <f t="shared" si="39"/>
        <v>1</v>
      </c>
    </row>
    <row r="355" spans="1:21" x14ac:dyDescent="0.25">
      <c r="A355" s="98">
        <f t="shared" si="40"/>
        <v>340</v>
      </c>
      <c r="B355" s="99">
        <f t="shared" si="41"/>
        <v>145</v>
      </c>
      <c r="C355" s="92" t="s">
        <v>235</v>
      </c>
      <c r="D355" s="92" t="s">
        <v>236</v>
      </c>
      <c r="E355" s="78">
        <f t="shared" si="38"/>
        <v>4035248.7116984078</v>
      </c>
      <c r="F355" s="52">
        <v>3828166.3</v>
      </c>
      <c r="G355" s="52"/>
      <c r="H355" s="52"/>
      <c r="I355" s="52"/>
      <c r="J355" s="52">
        <v>0</v>
      </c>
      <c r="K355" s="52"/>
      <c r="L355" s="52">
        <v>125708.39506661828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/>
      <c r="S355" s="79"/>
      <c r="T355" s="80">
        <v>81374.016631789709</v>
      </c>
      <c r="U355" s="31">
        <f t="shared" si="39"/>
        <v>2</v>
      </c>
    </row>
    <row r="356" spans="1:21" x14ac:dyDescent="0.25">
      <c r="A356" s="98">
        <f t="shared" si="40"/>
        <v>341</v>
      </c>
      <c r="B356" s="99">
        <f t="shared" si="41"/>
        <v>146</v>
      </c>
      <c r="C356" s="92"/>
      <c r="D356" s="92" t="s">
        <v>741</v>
      </c>
      <c r="E356" s="78">
        <f t="shared" si="38"/>
        <v>520542.46</v>
      </c>
      <c r="F356" s="52"/>
      <c r="G356" s="52"/>
      <c r="H356" s="52"/>
      <c r="I356" s="52">
        <v>520542.46</v>
      </c>
      <c r="J356" s="52"/>
      <c r="K356" s="52"/>
      <c r="L356" s="52"/>
      <c r="M356" s="52"/>
      <c r="N356" s="52"/>
      <c r="O356" s="52"/>
      <c r="P356" s="52"/>
      <c r="Q356" s="52"/>
      <c r="R356" s="52"/>
      <c r="S356" s="79"/>
      <c r="T356" s="80"/>
      <c r="U356" s="31">
        <f t="shared" si="39"/>
        <v>1</v>
      </c>
    </row>
    <row r="357" spans="1:21" x14ac:dyDescent="0.25">
      <c r="A357" s="98">
        <f t="shared" si="40"/>
        <v>342</v>
      </c>
      <c r="B357" s="99">
        <f t="shared" si="41"/>
        <v>147</v>
      </c>
      <c r="C357" s="92" t="s">
        <v>235</v>
      </c>
      <c r="D357" s="92" t="s">
        <v>389</v>
      </c>
      <c r="E357" s="78">
        <f t="shared" si="38"/>
        <v>1947788.4374377711</v>
      </c>
      <c r="F357" s="52"/>
      <c r="G357" s="52"/>
      <c r="H357" s="52">
        <v>1910484.53</v>
      </c>
      <c r="I357" s="52">
        <v>0</v>
      </c>
      <c r="J357" s="52">
        <v>0</v>
      </c>
      <c r="K357" s="52"/>
      <c r="L357" s="52"/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/>
      <c r="S357" s="79"/>
      <c r="T357" s="80">
        <v>37303.907437771006</v>
      </c>
      <c r="U357" s="31">
        <f t="shared" si="39"/>
        <v>1</v>
      </c>
    </row>
    <row r="358" spans="1:21" x14ac:dyDescent="0.25">
      <c r="A358" s="98">
        <f t="shared" si="40"/>
        <v>343</v>
      </c>
      <c r="B358" s="99">
        <f t="shared" si="41"/>
        <v>148</v>
      </c>
      <c r="C358" s="92" t="s">
        <v>235</v>
      </c>
      <c r="D358" s="92" t="s">
        <v>390</v>
      </c>
      <c r="E358" s="78">
        <f t="shared" si="38"/>
        <v>1365207.499136603</v>
      </c>
      <c r="F358" s="52"/>
      <c r="G358" s="52"/>
      <c r="H358" s="52">
        <v>1342966.97</v>
      </c>
      <c r="I358" s="52">
        <v>0</v>
      </c>
      <c r="J358" s="52">
        <v>0</v>
      </c>
      <c r="K358" s="52"/>
      <c r="L358" s="52"/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/>
      <c r="S358" s="79"/>
      <c r="T358" s="80">
        <v>22240.529136603051</v>
      </c>
      <c r="U358" s="31">
        <f t="shared" si="39"/>
        <v>1</v>
      </c>
    </row>
    <row r="359" spans="1:21" x14ac:dyDescent="0.25">
      <c r="A359" s="98">
        <f t="shared" si="40"/>
        <v>344</v>
      </c>
      <c r="B359" s="99">
        <f t="shared" si="41"/>
        <v>149</v>
      </c>
      <c r="C359" s="92" t="s">
        <v>235</v>
      </c>
      <c r="D359" s="92" t="s">
        <v>391</v>
      </c>
      <c r="E359" s="78">
        <f t="shared" si="38"/>
        <v>6350031.4946001265</v>
      </c>
      <c r="F359" s="52">
        <v>0</v>
      </c>
      <c r="G359" s="52">
        <v>0</v>
      </c>
      <c r="H359" s="52">
        <v>3751583.61</v>
      </c>
      <c r="I359" s="52">
        <v>2478946.2599999998</v>
      </c>
      <c r="J359" s="52">
        <v>0</v>
      </c>
      <c r="K359" s="52"/>
      <c r="L359" s="52"/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/>
      <c r="S359" s="79"/>
      <c r="T359" s="80">
        <v>119501.62460012714</v>
      </c>
      <c r="U359" s="31">
        <f t="shared" si="39"/>
        <v>2</v>
      </c>
    </row>
    <row r="360" spans="1:21" x14ac:dyDescent="0.25">
      <c r="A360" s="98">
        <f t="shared" si="40"/>
        <v>345</v>
      </c>
      <c r="B360" s="99">
        <f t="shared" si="41"/>
        <v>150</v>
      </c>
      <c r="C360" s="92" t="s">
        <v>235</v>
      </c>
      <c r="D360" s="92" t="s">
        <v>392</v>
      </c>
      <c r="E360" s="78">
        <f t="shared" si="38"/>
        <v>1949615.1872890538</v>
      </c>
      <c r="F360" s="52">
        <v>0</v>
      </c>
      <c r="G360" s="52">
        <v>0</v>
      </c>
      <c r="H360" s="52">
        <v>1912288.29</v>
      </c>
      <c r="I360" s="52">
        <v>0</v>
      </c>
      <c r="J360" s="52">
        <v>0</v>
      </c>
      <c r="K360" s="52"/>
      <c r="L360" s="52"/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/>
      <c r="S360" s="79"/>
      <c r="T360" s="80">
        <v>37326.897289053828</v>
      </c>
      <c r="U360" s="31">
        <f t="shared" si="39"/>
        <v>1</v>
      </c>
    </row>
    <row r="361" spans="1:21" x14ac:dyDescent="0.25">
      <c r="A361" s="98">
        <f t="shared" si="40"/>
        <v>346</v>
      </c>
      <c r="B361" s="99">
        <f t="shared" si="41"/>
        <v>151</v>
      </c>
      <c r="C361" s="92" t="s">
        <v>235</v>
      </c>
      <c r="D361" s="92" t="s">
        <v>393</v>
      </c>
      <c r="E361" s="78">
        <f t="shared" si="38"/>
        <v>948573.00123749382</v>
      </c>
      <c r="F361" s="52">
        <v>0</v>
      </c>
      <c r="G361" s="52">
        <v>0</v>
      </c>
      <c r="H361" s="52">
        <v>932883.87</v>
      </c>
      <c r="I361" s="52">
        <v>0</v>
      </c>
      <c r="J361" s="52">
        <v>0</v>
      </c>
      <c r="K361" s="52"/>
      <c r="L361" s="52"/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/>
      <c r="S361" s="79"/>
      <c r="T361" s="80">
        <v>15689.131237493779</v>
      </c>
      <c r="U361" s="31">
        <f t="shared" si="39"/>
        <v>1</v>
      </c>
    </row>
    <row r="362" spans="1:21" x14ac:dyDescent="0.25">
      <c r="A362" s="98">
        <f t="shared" si="40"/>
        <v>347</v>
      </c>
      <c r="B362" s="99">
        <f t="shared" si="41"/>
        <v>152</v>
      </c>
      <c r="C362" s="92" t="s">
        <v>235</v>
      </c>
      <c r="D362" s="92" t="s">
        <v>394</v>
      </c>
      <c r="E362" s="78">
        <f t="shared" si="38"/>
        <v>721601.24847460375</v>
      </c>
      <c r="F362" s="52">
        <v>0</v>
      </c>
      <c r="G362" s="52">
        <v>0</v>
      </c>
      <c r="H362" s="52">
        <v>709630.28</v>
      </c>
      <c r="I362" s="52">
        <v>0</v>
      </c>
      <c r="J362" s="52">
        <v>0</v>
      </c>
      <c r="K362" s="52"/>
      <c r="L362" s="52"/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/>
      <c r="S362" s="79"/>
      <c r="T362" s="80">
        <v>11970.968474603775</v>
      </c>
      <c r="U362" s="31">
        <f t="shared" si="39"/>
        <v>1</v>
      </c>
    </row>
    <row r="363" spans="1:21" x14ac:dyDescent="0.25">
      <c r="A363" s="98">
        <f t="shared" si="40"/>
        <v>348</v>
      </c>
      <c r="B363" s="99">
        <f t="shared" si="41"/>
        <v>153</v>
      </c>
      <c r="C363" s="92" t="s">
        <v>235</v>
      </c>
      <c r="D363" s="92" t="s">
        <v>395</v>
      </c>
      <c r="E363" s="78">
        <f t="shared" si="38"/>
        <v>21093264.575755343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/>
      <c r="L363" s="52"/>
      <c r="M363" s="52">
        <v>0</v>
      </c>
      <c r="N363" s="52">
        <v>20690674.18</v>
      </c>
      <c r="O363" s="52">
        <v>0</v>
      </c>
      <c r="P363" s="52">
        <v>0</v>
      </c>
      <c r="Q363" s="52">
        <v>0</v>
      </c>
      <c r="R363" s="52"/>
      <c r="S363" s="79"/>
      <c r="T363" s="80">
        <v>402590.39575534349</v>
      </c>
      <c r="U363" s="31">
        <f t="shared" si="39"/>
        <v>1</v>
      </c>
    </row>
    <row r="364" spans="1:21" x14ac:dyDescent="0.25">
      <c r="A364" s="98">
        <f t="shared" si="40"/>
        <v>349</v>
      </c>
      <c r="B364" s="99">
        <f t="shared" si="41"/>
        <v>154</v>
      </c>
      <c r="C364" s="92" t="s">
        <v>235</v>
      </c>
      <c r="D364" s="92" t="s">
        <v>396</v>
      </c>
      <c r="E364" s="78">
        <f t="shared" ref="E364:E444" si="42">SUBTOTAL(9,F364:T364)</f>
        <v>951471.1264880274</v>
      </c>
      <c r="F364" s="52"/>
      <c r="G364" s="52"/>
      <c r="H364" s="52">
        <v>935865.11</v>
      </c>
      <c r="I364" s="52">
        <v>0</v>
      </c>
      <c r="J364" s="52">
        <v>0</v>
      </c>
      <c r="K364" s="52"/>
      <c r="L364" s="52"/>
      <c r="M364" s="52">
        <v>0</v>
      </c>
      <c r="N364" s="52">
        <v>0</v>
      </c>
      <c r="O364" s="52">
        <v>0</v>
      </c>
      <c r="P364" s="52"/>
      <c r="Q364" s="52">
        <v>0</v>
      </c>
      <c r="R364" s="52"/>
      <c r="S364" s="79"/>
      <c r="T364" s="80">
        <v>15606.016488027466</v>
      </c>
      <c r="U364" s="31">
        <f t="shared" ref="U364:U373" si="43">COUNTIF(F364:Q364,"&gt;0")</f>
        <v>1</v>
      </c>
    </row>
    <row r="365" spans="1:21" x14ac:dyDescent="0.25">
      <c r="A365" s="98">
        <f t="shared" si="40"/>
        <v>350</v>
      </c>
      <c r="B365" s="99">
        <f t="shared" si="41"/>
        <v>155</v>
      </c>
      <c r="C365" s="92" t="s">
        <v>235</v>
      </c>
      <c r="D365" s="92" t="s">
        <v>397</v>
      </c>
      <c r="E365" s="78">
        <f t="shared" si="42"/>
        <v>6917016.3592651244</v>
      </c>
      <c r="F365" s="52"/>
      <c r="G365" s="52"/>
      <c r="H365" s="52">
        <v>0</v>
      </c>
      <c r="I365" s="52">
        <v>0</v>
      </c>
      <c r="J365" s="52">
        <v>0</v>
      </c>
      <c r="K365" s="52"/>
      <c r="L365" s="52"/>
      <c r="M365" s="52">
        <v>0</v>
      </c>
      <c r="N365" s="52">
        <v>6651408.9900000002</v>
      </c>
      <c r="O365" s="52">
        <v>0</v>
      </c>
      <c r="P365" s="52"/>
      <c r="Q365" s="52">
        <v>0</v>
      </c>
      <c r="R365" s="52"/>
      <c r="S365" s="79"/>
      <c r="T365" s="80">
        <v>265607.36926512426</v>
      </c>
      <c r="U365" s="31">
        <f t="shared" si="43"/>
        <v>1</v>
      </c>
    </row>
    <row r="366" spans="1:21" x14ac:dyDescent="0.25">
      <c r="A366" s="98">
        <f t="shared" si="40"/>
        <v>351</v>
      </c>
      <c r="B366" s="99">
        <f t="shared" si="41"/>
        <v>156</v>
      </c>
      <c r="C366" s="92" t="s">
        <v>235</v>
      </c>
      <c r="D366" s="92" t="s">
        <v>398</v>
      </c>
      <c r="E366" s="78">
        <f t="shared" si="42"/>
        <v>8854298.596650539</v>
      </c>
      <c r="F366" s="52"/>
      <c r="G366" s="52"/>
      <c r="H366" s="52">
        <v>1419024.89</v>
      </c>
      <c r="I366" s="52">
        <v>0</v>
      </c>
      <c r="J366" s="52">
        <v>0</v>
      </c>
      <c r="K366" s="52"/>
      <c r="L366" s="52"/>
      <c r="M366" s="52">
        <v>0</v>
      </c>
      <c r="N366" s="52">
        <v>7127323.29</v>
      </c>
      <c r="O366" s="52">
        <v>0</v>
      </c>
      <c r="P366" s="52"/>
      <c r="Q366" s="52">
        <v>0</v>
      </c>
      <c r="R366" s="52"/>
      <c r="S366" s="79"/>
      <c r="T366" s="80">
        <v>307950.4166505388</v>
      </c>
      <c r="U366" s="31">
        <f t="shared" si="43"/>
        <v>2</v>
      </c>
    </row>
    <row r="367" spans="1:21" x14ac:dyDescent="0.25">
      <c r="A367" s="98">
        <f t="shared" si="40"/>
        <v>352</v>
      </c>
      <c r="B367" s="99">
        <f t="shared" si="41"/>
        <v>157</v>
      </c>
      <c r="C367" s="92" t="s">
        <v>235</v>
      </c>
      <c r="D367" s="92" t="s">
        <v>399</v>
      </c>
      <c r="E367" s="78">
        <f t="shared" si="42"/>
        <v>1465551.9724496503</v>
      </c>
      <c r="F367" s="52">
        <v>0</v>
      </c>
      <c r="G367" s="52">
        <v>0</v>
      </c>
      <c r="H367" s="52">
        <v>1437331.93</v>
      </c>
      <c r="I367" s="52">
        <v>0</v>
      </c>
      <c r="J367" s="52">
        <v>0</v>
      </c>
      <c r="K367" s="52"/>
      <c r="L367" s="52"/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/>
      <c r="S367" s="79"/>
      <c r="T367" s="80">
        <v>28220.042449650358</v>
      </c>
      <c r="U367" s="31">
        <f t="shared" si="43"/>
        <v>1</v>
      </c>
    </row>
    <row r="368" spans="1:21" x14ac:dyDescent="0.25">
      <c r="A368" s="98">
        <f t="shared" si="40"/>
        <v>353</v>
      </c>
      <c r="B368" s="99">
        <f t="shared" si="41"/>
        <v>158</v>
      </c>
      <c r="C368" s="92" t="s">
        <v>235</v>
      </c>
      <c r="D368" s="92" t="s">
        <v>239</v>
      </c>
      <c r="E368" s="78">
        <f t="shared" si="42"/>
        <v>3442953.7404099633</v>
      </c>
      <c r="F368" s="52">
        <v>0</v>
      </c>
      <c r="G368" s="52">
        <v>0</v>
      </c>
      <c r="H368" s="52">
        <v>3374225.58</v>
      </c>
      <c r="I368" s="52">
        <v>0</v>
      </c>
      <c r="J368" s="52">
        <v>0</v>
      </c>
      <c r="K368" s="52"/>
      <c r="L368" s="52"/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/>
      <c r="S368" s="79"/>
      <c r="T368" s="80">
        <v>68728.160409963122</v>
      </c>
      <c r="U368" s="31">
        <f t="shared" si="43"/>
        <v>1</v>
      </c>
    </row>
    <row r="369" spans="1:22" x14ac:dyDescent="0.25">
      <c r="A369" s="98">
        <f t="shared" si="40"/>
        <v>354</v>
      </c>
      <c r="B369" s="99">
        <f t="shared" si="41"/>
        <v>159</v>
      </c>
      <c r="C369" s="92" t="s">
        <v>235</v>
      </c>
      <c r="D369" s="92" t="s">
        <v>240</v>
      </c>
      <c r="E369" s="78">
        <f t="shared" si="42"/>
        <v>3592563.7737581315</v>
      </c>
      <c r="F369" s="52">
        <v>0</v>
      </c>
      <c r="G369" s="52">
        <v>0</v>
      </c>
      <c r="H369" s="52">
        <v>3521068.21</v>
      </c>
      <c r="I369" s="52">
        <v>0</v>
      </c>
      <c r="J369" s="52">
        <v>0</v>
      </c>
      <c r="K369" s="52"/>
      <c r="L369" s="52"/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/>
      <c r="S369" s="79"/>
      <c r="T369" s="80">
        <v>71495.56375813151</v>
      </c>
      <c r="U369" s="31">
        <f t="shared" si="43"/>
        <v>1</v>
      </c>
    </row>
    <row r="370" spans="1:22" x14ac:dyDescent="0.25">
      <c r="A370" s="98">
        <f t="shared" si="40"/>
        <v>355</v>
      </c>
      <c r="B370" s="99">
        <f t="shared" si="41"/>
        <v>160</v>
      </c>
      <c r="C370" s="92"/>
      <c r="D370" s="92" t="s">
        <v>744</v>
      </c>
      <c r="E370" s="78">
        <f t="shared" si="42"/>
        <v>640276.6</v>
      </c>
      <c r="F370" s="52"/>
      <c r="G370" s="52"/>
      <c r="H370" s="52"/>
      <c r="I370" s="52">
        <v>640276.6</v>
      </c>
      <c r="J370" s="52"/>
      <c r="K370" s="52"/>
      <c r="L370" s="52"/>
      <c r="M370" s="52"/>
      <c r="N370" s="52"/>
      <c r="O370" s="52"/>
      <c r="P370" s="52"/>
      <c r="Q370" s="52"/>
      <c r="R370" s="52"/>
      <c r="S370" s="79"/>
      <c r="T370" s="80"/>
      <c r="U370" s="31">
        <f t="shared" si="43"/>
        <v>1</v>
      </c>
    </row>
    <row r="371" spans="1:22" x14ac:dyDescent="0.25">
      <c r="A371" s="98">
        <f t="shared" si="40"/>
        <v>356</v>
      </c>
      <c r="B371" s="99">
        <f t="shared" si="41"/>
        <v>161</v>
      </c>
      <c r="C371" s="92" t="s">
        <v>235</v>
      </c>
      <c r="D371" s="92" t="s">
        <v>400</v>
      </c>
      <c r="E371" s="78">
        <f t="shared" si="42"/>
        <v>3127146.275568313</v>
      </c>
      <c r="F371" s="52">
        <v>0</v>
      </c>
      <c r="G371" s="52">
        <v>0</v>
      </c>
      <c r="H371" s="52">
        <v>3067621.24</v>
      </c>
      <c r="I371" s="52">
        <v>0</v>
      </c>
      <c r="J371" s="52">
        <v>0</v>
      </c>
      <c r="K371" s="52"/>
      <c r="L371" s="52"/>
      <c r="M371" s="52">
        <v>0</v>
      </c>
      <c r="N371" s="52">
        <v>0</v>
      </c>
      <c r="O371" s="52">
        <v>0</v>
      </c>
      <c r="P371" s="52">
        <v>0</v>
      </c>
      <c r="Q371" s="52">
        <v>0</v>
      </c>
      <c r="R371" s="52"/>
      <c r="S371" s="79"/>
      <c r="T371" s="80">
        <v>59525.035568312909</v>
      </c>
      <c r="U371" s="31">
        <f t="shared" si="43"/>
        <v>1</v>
      </c>
    </row>
    <row r="372" spans="1:22" x14ac:dyDescent="0.25">
      <c r="A372" s="98">
        <f t="shared" si="40"/>
        <v>357</v>
      </c>
      <c r="B372" s="99">
        <f t="shared" si="41"/>
        <v>162</v>
      </c>
      <c r="C372" s="92"/>
      <c r="D372" s="92" t="s">
        <v>742</v>
      </c>
      <c r="E372" s="78">
        <f t="shared" si="42"/>
        <v>1357157.63</v>
      </c>
      <c r="F372" s="52"/>
      <c r="G372" s="52"/>
      <c r="H372" s="52"/>
      <c r="I372" s="52">
        <v>1357157.63</v>
      </c>
      <c r="J372" s="52"/>
      <c r="K372" s="52"/>
      <c r="L372" s="52"/>
      <c r="M372" s="52"/>
      <c r="N372" s="52"/>
      <c r="O372" s="52"/>
      <c r="P372" s="52"/>
      <c r="Q372" s="52"/>
      <c r="R372" s="52"/>
      <c r="S372" s="79"/>
      <c r="T372" s="80"/>
      <c r="U372" s="31">
        <f t="shared" si="43"/>
        <v>1</v>
      </c>
    </row>
    <row r="373" spans="1:22" x14ac:dyDescent="0.25">
      <c r="A373" s="98">
        <f t="shared" si="40"/>
        <v>358</v>
      </c>
      <c r="B373" s="99">
        <f t="shared" si="41"/>
        <v>163</v>
      </c>
      <c r="C373" s="92"/>
      <c r="D373" s="92" t="s">
        <v>743</v>
      </c>
      <c r="E373" s="78">
        <f t="shared" si="42"/>
        <v>530132.51</v>
      </c>
      <c r="F373" s="52"/>
      <c r="G373" s="52"/>
      <c r="H373" s="52"/>
      <c r="I373" s="52">
        <v>530132.51</v>
      </c>
      <c r="J373" s="52"/>
      <c r="K373" s="52"/>
      <c r="L373" s="52"/>
      <c r="M373" s="52"/>
      <c r="N373" s="52"/>
      <c r="O373" s="52"/>
      <c r="P373" s="52"/>
      <c r="Q373" s="52"/>
      <c r="R373" s="52"/>
      <c r="S373" s="79"/>
      <c r="T373" s="80"/>
      <c r="U373" s="31">
        <f t="shared" si="43"/>
        <v>1</v>
      </c>
    </row>
    <row r="374" spans="1:22" x14ac:dyDescent="0.25">
      <c r="A374" s="98">
        <f t="shared" si="40"/>
        <v>359</v>
      </c>
      <c r="B374" s="99">
        <f t="shared" si="41"/>
        <v>164</v>
      </c>
      <c r="C374" s="92" t="s">
        <v>96</v>
      </c>
      <c r="D374" s="92" t="s">
        <v>97</v>
      </c>
      <c r="E374" s="78">
        <f t="shared" si="42"/>
        <v>3025771.3497837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/>
      <c r="L374" s="52"/>
      <c r="M374" s="52">
        <v>0</v>
      </c>
      <c r="N374" s="52"/>
      <c r="O374" s="52">
        <v>0</v>
      </c>
      <c r="P374" s="52">
        <v>0</v>
      </c>
      <c r="Q374" s="52">
        <v>1825581.15</v>
      </c>
      <c r="R374" s="52"/>
      <c r="S374" s="79"/>
      <c r="T374" s="80">
        <v>1200190.1997837001</v>
      </c>
      <c r="U374" s="31">
        <f t="shared" ref="U374:U444" si="44">COUNTIF(F374:Q374,"&gt;0")</f>
        <v>1</v>
      </c>
      <c r="V374" s="1" t="s">
        <v>717</v>
      </c>
    </row>
    <row r="375" spans="1:22" x14ac:dyDescent="0.25">
      <c r="A375" s="98">
        <f t="shared" si="40"/>
        <v>360</v>
      </c>
      <c r="B375" s="99">
        <f t="shared" si="41"/>
        <v>165</v>
      </c>
      <c r="C375" s="92" t="s">
        <v>96</v>
      </c>
      <c r="D375" s="92" t="s">
        <v>485</v>
      </c>
      <c r="E375" s="78">
        <f t="shared" si="42"/>
        <v>1422083.61</v>
      </c>
      <c r="F375" s="52"/>
      <c r="G375" s="52"/>
      <c r="H375" s="52">
        <v>758098.38</v>
      </c>
      <c r="I375" s="52">
        <v>627792.72</v>
      </c>
      <c r="J375" s="52">
        <v>0</v>
      </c>
      <c r="K375" s="52"/>
      <c r="L375" s="52"/>
      <c r="M375" s="52">
        <v>0</v>
      </c>
      <c r="N375" s="52"/>
      <c r="O375" s="52">
        <v>0</v>
      </c>
      <c r="P375" s="52">
        <v>0</v>
      </c>
      <c r="Q375" s="52">
        <v>0</v>
      </c>
      <c r="R375" s="97"/>
      <c r="S375" s="97"/>
      <c r="T375" s="80">
        <v>36192.51</v>
      </c>
      <c r="U375" s="31">
        <f t="shared" si="44"/>
        <v>2</v>
      </c>
      <c r="V375" s="1" t="s">
        <v>717</v>
      </c>
    </row>
    <row r="376" spans="1:22" x14ac:dyDescent="0.25">
      <c r="A376" s="98">
        <f t="shared" si="40"/>
        <v>361</v>
      </c>
      <c r="B376" s="99">
        <f t="shared" si="41"/>
        <v>166</v>
      </c>
      <c r="C376" s="92" t="s">
        <v>96</v>
      </c>
      <c r="D376" s="92" t="s">
        <v>241</v>
      </c>
      <c r="E376" s="78">
        <f t="shared" si="42"/>
        <v>9096345.9675319996</v>
      </c>
      <c r="F376" s="52"/>
      <c r="G376" s="52"/>
      <c r="H376" s="52">
        <v>2221327.14</v>
      </c>
      <c r="I376" s="52"/>
      <c r="J376" s="52"/>
      <c r="K376" s="52"/>
      <c r="L376" s="52"/>
      <c r="M376" s="52"/>
      <c r="N376" s="52"/>
      <c r="O376" s="52">
        <v>0</v>
      </c>
      <c r="P376" s="52"/>
      <c r="Q376" s="52">
        <v>6200769.6399999997</v>
      </c>
      <c r="R376" s="52"/>
      <c r="S376" s="79"/>
      <c r="T376" s="80">
        <v>674249.18753199989</v>
      </c>
      <c r="U376" s="31">
        <f t="shared" si="44"/>
        <v>2</v>
      </c>
      <c r="V376" s="1" t="s">
        <v>717</v>
      </c>
    </row>
    <row r="377" spans="1:22" x14ac:dyDescent="0.25">
      <c r="A377" s="98">
        <f t="shared" si="40"/>
        <v>362</v>
      </c>
      <c r="B377" s="99">
        <f t="shared" si="41"/>
        <v>167</v>
      </c>
      <c r="C377" s="92" t="s">
        <v>242</v>
      </c>
      <c r="D377" s="92" t="s">
        <v>401</v>
      </c>
      <c r="E377" s="78">
        <f t="shared" si="42"/>
        <v>15184767.467377331</v>
      </c>
      <c r="F377" s="52"/>
      <c r="G377" s="52"/>
      <c r="H377" s="52">
        <v>3949042.3</v>
      </c>
      <c r="I377" s="52"/>
      <c r="J377" s="52">
        <v>0</v>
      </c>
      <c r="K377" s="52"/>
      <c r="L377" s="52"/>
      <c r="M377" s="52">
        <v>0</v>
      </c>
      <c r="N377" s="52"/>
      <c r="O377" s="52">
        <v>0</v>
      </c>
      <c r="P377" s="52">
        <v>10229706.1</v>
      </c>
      <c r="Q377" s="96"/>
      <c r="R377" s="52"/>
      <c r="S377" s="52"/>
      <c r="T377" s="80">
        <v>1006019.0673773335</v>
      </c>
      <c r="U377" s="31">
        <f t="shared" si="44"/>
        <v>2</v>
      </c>
      <c r="V377" s="1" t="s">
        <v>717</v>
      </c>
    </row>
    <row r="378" spans="1:22" s="123" customFormat="1" x14ac:dyDescent="0.25">
      <c r="A378" s="98">
        <f t="shared" si="40"/>
        <v>363</v>
      </c>
      <c r="B378" s="99">
        <f t="shared" si="41"/>
        <v>168</v>
      </c>
      <c r="C378" s="110" t="s">
        <v>746</v>
      </c>
      <c r="D378" s="92" t="s">
        <v>747</v>
      </c>
      <c r="E378" s="78">
        <f t="shared" si="42"/>
        <v>60130999.272533476</v>
      </c>
      <c r="F378" s="52">
        <v>11786769.199999999</v>
      </c>
      <c r="G378" s="52">
        <v>5983962.0899999999</v>
      </c>
      <c r="H378" s="52">
        <v>6300761.2800000003</v>
      </c>
      <c r="I378" s="52"/>
      <c r="J378" s="52"/>
      <c r="K378" s="52"/>
      <c r="L378" s="52"/>
      <c r="M378" s="52"/>
      <c r="N378" s="52">
        <v>30868652.559999999</v>
      </c>
      <c r="O378" s="52"/>
      <c r="P378" s="52"/>
      <c r="Q378" s="52">
        <v>2170343.35</v>
      </c>
      <c r="R378" s="52">
        <v>1495997.29</v>
      </c>
      <c r="S378" s="52">
        <v>43785.235980799996</v>
      </c>
      <c r="T378" s="80">
        <v>1480728.2665526769</v>
      </c>
      <c r="U378" s="31">
        <f t="shared" si="44"/>
        <v>5</v>
      </c>
      <c r="V378" s="1" t="s">
        <v>717</v>
      </c>
    </row>
    <row r="379" spans="1:22" x14ac:dyDescent="0.25">
      <c r="A379" s="98">
        <f t="shared" si="40"/>
        <v>364</v>
      </c>
      <c r="B379" s="99">
        <f t="shared" si="41"/>
        <v>169</v>
      </c>
      <c r="C379" s="92"/>
      <c r="D379" s="92" t="s">
        <v>677</v>
      </c>
      <c r="E379" s="78">
        <f t="shared" si="42"/>
        <v>7182720</v>
      </c>
      <c r="F379" s="52"/>
      <c r="G379" s="52"/>
      <c r="H379" s="52"/>
      <c r="I379" s="52"/>
      <c r="J379" s="52"/>
      <c r="K379" s="52"/>
      <c r="L379" s="52"/>
      <c r="M379" s="52">
        <v>6868490.3575085625</v>
      </c>
      <c r="N379" s="52"/>
      <c r="O379" s="52"/>
      <c r="P379" s="52"/>
      <c r="Q379" s="52"/>
      <c r="R379" s="52">
        <v>140029.66941696001</v>
      </c>
      <c r="S379" s="79">
        <v>24000</v>
      </c>
      <c r="T379" s="80">
        <v>150199.97307447705</v>
      </c>
      <c r="U379" s="31">
        <f t="shared" ref="U379" si="45">COUNTIF(F379:Q379,"&gt;0")</f>
        <v>1</v>
      </c>
      <c r="V379" s="1" t="s">
        <v>716</v>
      </c>
    </row>
    <row r="380" spans="1:22" x14ac:dyDescent="0.25">
      <c r="A380" s="98">
        <f t="shared" si="40"/>
        <v>365</v>
      </c>
      <c r="B380" s="99">
        <f t="shared" si="41"/>
        <v>170</v>
      </c>
      <c r="C380" s="92" t="s">
        <v>48</v>
      </c>
      <c r="D380" s="92" t="s">
        <v>405</v>
      </c>
      <c r="E380" s="78">
        <f t="shared" si="42"/>
        <v>1761916.0853639999</v>
      </c>
      <c r="F380" s="52">
        <v>1651254.39</v>
      </c>
      <c r="G380" s="52"/>
      <c r="H380" s="52"/>
      <c r="I380" s="52"/>
      <c r="J380" s="52">
        <v>0</v>
      </c>
      <c r="K380" s="52"/>
      <c r="L380" s="52"/>
      <c r="M380" s="52">
        <v>0</v>
      </c>
      <c r="N380" s="52"/>
      <c r="O380" s="52">
        <v>0</v>
      </c>
      <c r="P380" s="52"/>
      <c r="Q380" s="52"/>
      <c r="R380" s="52"/>
      <c r="S380" s="79"/>
      <c r="T380" s="80">
        <v>110661.69536400001</v>
      </c>
      <c r="U380" s="31">
        <f t="shared" si="44"/>
        <v>1</v>
      </c>
      <c r="V380" s="1" t="s">
        <v>717</v>
      </c>
    </row>
    <row r="381" spans="1:22" x14ac:dyDescent="0.25">
      <c r="A381" s="98">
        <f t="shared" si="40"/>
        <v>366</v>
      </c>
      <c r="B381" s="99">
        <f t="shared" si="41"/>
        <v>171</v>
      </c>
      <c r="C381" s="92" t="s">
        <v>48</v>
      </c>
      <c r="D381" s="92" t="s">
        <v>409</v>
      </c>
      <c r="E381" s="78">
        <f t="shared" si="42"/>
        <v>1735833.0986333201</v>
      </c>
      <c r="F381" s="52">
        <v>1454801.65</v>
      </c>
      <c r="G381" s="52"/>
      <c r="H381" s="52"/>
      <c r="I381" s="52"/>
      <c r="J381" s="52">
        <v>0</v>
      </c>
      <c r="K381" s="52"/>
      <c r="L381" s="52"/>
      <c r="M381" s="52">
        <v>0</v>
      </c>
      <c r="N381" s="52"/>
      <c r="O381" s="52">
        <v>0</v>
      </c>
      <c r="P381" s="52"/>
      <c r="Q381" s="52"/>
      <c r="R381" s="52"/>
      <c r="S381" s="79"/>
      <c r="T381" s="80">
        <v>281031.44863332005</v>
      </c>
      <c r="U381" s="31">
        <f t="shared" si="44"/>
        <v>1</v>
      </c>
      <c r="V381" s="1" t="s">
        <v>717</v>
      </c>
    </row>
    <row r="382" spans="1:22" x14ac:dyDescent="0.25">
      <c r="A382" s="98">
        <f t="shared" si="40"/>
        <v>367</v>
      </c>
      <c r="B382" s="99">
        <f t="shared" si="41"/>
        <v>172</v>
      </c>
      <c r="C382" s="92" t="s">
        <v>48</v>
      </c>
      <c r="D382" s="92" t="s">
        <v>411</v>
      </c>
      <c r="E382" s="78">
        <f t="shared" si="42"/>
        <v>659637.19081835996</v>
      </c>
      <c r="F382" s="52"/>
      <c r="G382" s="52"/>
      <c r="H382" s="52"/>
      <c r="I382" s="52"/>
      <c r="J382" s="52">
        <v>0</v>
      </c>
      <c r="K382" s="52"/>
      <c r="L382" s="52"/>
      <c r="M382" s="52">
        <v>0</v>
      </c>
      <c r="N382" s="52">
        <v>393320.57</v>
      </c>
      <c r="O382" s="52"/>
      <c r="P382" s="52"/>
      <c r="Q382" s="52"/>
      <c r="R382" s="52"/>
      <c r="S382" s="79"/>
      <c r="T382" s="80">
        <v>266316.62081835995</v>
      </c>
      <c r="U382" s="31">
        <f t="shared" si="44"/>
        <v>1</v>
      </c>
      <c r="V382" s="1" t="s">
        <v>717</v>
      </c>
    </row>
    <row r="383" spans="1:22" x14ac:dyDescent="0.25">
      <c r="A383" s="98">
        <f t="shared" si="40"/>
        <v>368</v>
      </c>
      <c r="B383" s="99">
        <f t="shared" si="41"/>
        <v>173</v>
      </c>
      <c r="C383" s="92" t="s">
        <v>48</v>
      </c>
      <c r="D383" s="92" t="s">
        <v>412</v>
      </c>
      <c r="E383" s="78">
        <f t="shared" si="42"/>
        <v>545953.08824800001</v>
      </c>
      <c r="F383" s="52"/>
      <c r="G383" s="52"/>
      <c r="H383" s="52"/>
      <c r="I383" s="52"/>
      <c r="J383" s="52">
        <v>0</v>
      </c>
      <c r="K383" s="52"/>
      <c r="L383" s="52"/>
      <c r="M383" s="52">
        <v>0</v>
      </c>
      <c r="N383" s="52">
        <v>227029.93</v>
      </c>
      <c r="O383" s="52">
        <v>0</v>
      </c>
      <c r="P383" s="52"/>
      <c r="Q383" s="52"/>
      <c r="R383" s="52"/>
      <c r="S383" s="79"/>
      <c r="T383" s="80">
        <v>318923.15824800002</v>
      </c>
      <c r="U383" s="31">
        <f t="shared" si="44"/>
        <v>1</v>
      </c>
      <c r="V383" s="1" t="s">
        <v>717</v>
      </c>
    </row>
    <row r="384" spans="1:22" x14ac:dyDescent="0.25">
      <c r="A384" s="98">
        <f t="shared" si="40"/>
        <v>369</v>
      </c>
      <c r="B384" s="99">
        <f t="shared" si="41"/>
        <v>174</v>
      </c>
      <c r="C384" s="92" t="s">
        <v>51</v>
      </c>
      <c r="D384" s="92" t="s">
        <v>414</v>
      </c>
      <c r="E384" s="78">
        <f t="shared" si="42"/>
        <v>1324762.0579570399</v>
      </c>
      <c r="F384" s="52"/>
      <c r="G384" s="52"/>
      <c r="H384" s="52">
        <v>436138.45</v>
      </c>
      <c r="I384" s="52">
        <v>808134.48</v>
      </c>
      <c r="J384" s="52">
        <v>0</v>
      </c>
      <c r="K384" s="52"/>
      <c r="L384" s="52"/>
      <c r="M384" s="52">
        <v>0</v>
      </c>
      <c r="N384" s="52"/>
      <c r="O384" s="52">
        <v>0</v>
      </c>
      <c r="P384" s="52"/>
      <c r="Q384" s="52"/>
      <c r="R384" s="52"/>
      <c r="S384" s="79"/>
      <c r="T384" s="80">
        <v>80489.127957040007</v>
      </c>
      <c r="U384" s="31">
        <f t="shared" si="44"/>
        <v>2</v>
      </c>
      <c r="V384" s="1" t="s">
        <v>717</v>
      </c>
    </row>
    <row r="385" spans="1:21" x14ac:dyDescent="0.25">
      <c r="A385" s="98">
        <f t="shared" si="40"/>
        <v>370</v>
      </c>
      <c r="B385" s="99">
        <f t="shared" si="41"/>
        <v>175</v>
      </c>
      <c r="C385" s="92" t="s">
        <v>51</v>
      </c>
      <c r="D385" s="92" t="s">
        <v>247</v>
      </c>
      <c r="E385" s="78">
        <f t="shared" si="42"/>
        <v>5574824.3399999999</v>
      </c>
      <c r="F385" s="52">
        <v>0</v>
      </c>
      <c r="G385" s="52"/>
      <c r="H385" s="52">
        <v>5455523.0991239995</v>
      </c>
      <c r="I385" s="52">
        <v>0</v>
      </c>
      <c r="J385" s="52">
        <v>0</v>
      </c>
      <c r="K385" s="52"/>
      <c r="L385" s="52"/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/>
      <c r="S385" s="79"/>
      <c r="T385" s="80">
        <v>119301.240876</v>
      </c>
      <c r="U385" s="31">
        <f t="shared" si="44"/>
        <v>1</v>
      </c>
    </row>
    <row r="386" spans="1:21" x14ac:dyDescent="0.25">
      <c r="A386" s="98">
        <f t="shared" si="40"/>
        <v>371</v>
      </c>
      <c r="B386" s="99">
        <f t="shared" si="41"/>
        <v>176</v>
      </c>
      <c r="C386" s="92" t="s">
        <v>51</v>
      </c>
      <c r="D386" s="92" t="s">
        <v>492</v>
      </c>
      <c r="E386" s="78">
        <f t="shared" si="42"/>
        <v>14592894.3048</v>
      </c>
      <c r="F386" s="52">
        <v>4695224.6562059997</v>
      </c>
      <c r="G386" s="52">
        <v>3264310.7159879999</v>
      </c>
      <c r="H386" s="52">
        <v>1988887.4398679999</v>
      </c>
      <c r="I386" s="52">
        <v>1830087.6300839998</v>
      </c>
      <c r="J386" s="52">
        <v>0</v>
      </c>
      <c r="K386" s="52"/>
      <c r="L386" s="52">
        <v>209268.31068528001</v>
      </c>
      <c r="M386" s="52">
        <v>0</v>
      </c>
      <c r="N386" s="52">
        <v>2292827.6138460003</v>
      </c>
      <c r="O386" s="52">
        <v>0</v>
      </c>
      <c r="P386" s="52">
        <v>0</v>
      </c>
      <c r="Q386" s="52">
        <v>0</v>
      </c>
      <c r="R386" s="52"/>
      <c r="S386" s="79"/>
      <c r="T386" s="80">
        <v>312287.93812271999</v>
      </c>
      <c r="U386" s="31">
        <f t="shared" si="44"/>
        <v>6</v>
      </c>
    </row>
    <row r="387" spans="1:21" x14ac:dyDescent="0.25">
      <c r="A387" s="98">
        <f t="shared" si="40"/>
        <v>372</v>
      </c>
      <c r="B387" s="99">
        <f t="shared" si="41"/>
        <v>177</v>
      </c>
      <c r="C387" s="92" t="s">
        <v>51</v>
      </c>
      <c r="D387" s="92" t="s">
        <v>494</v>
      </c>
      <c r="E387" s="78">
        <f t="shared" si="42"/>
        <v>2471396.1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/>
      <c r="L387" s="52"/>
      <c r="M387" s="52">
        <v>0</v>
      </c>
      <c r="N387" s="52">
        <v>2418508.22346</v>
      </c>
      <c r="O387" s="52">
        <v>0</v>
      </c>
      <c r="P387" s="52">
        <v>0</v>
      </c>
      <c r="Q387" s="52">
        <v>0</v>
      </c>
      <c r="R387" s="52"/>
      <c r="S387" s="79"/>
      <c r="T387" s="80">
        <v>52887.876539999997</v>
      </c>
      <c r="U387" s="31">
        <f t="shared" si="44"/>
        <v>1</v>
      </c>
    </row>
    <row r="388" spans="1:21" x14ac:dyDescent="0.25">
      <c r="A388" s="98">
        <f t="shared" si="40"/>
        <v>373</v>
      </c>
      <c r="B388" s="99">
        <f t="shared" si="41"/>
        <v>178</v>
      </c>
      <c r="C388" s="92" t="s">
        <v>51</v>
      </c>
      <c r="D388" s="92" t="s">
        <v>415</v>
      </c>
      <c r="E388" s="78">
        <f t="shared" si="42"/>
        <v>48060490.151531138</v>
      </c>
      <c r="F388" s="52">
        <v>13963940.488183141</v>
      </c>
      <c r="G388" s="52">
        <v>10655365.976849999</v>
      </c>
      <c r="H388" s="52">
        <v>6430588.8852239996</v>
      </c>
      <c r="I388" s="52">
        <v>6043467.3980940003</v>
      </c>
      <c r="J388" s="52">
        <v>0</v>
      </c>
      <c r="K388" s="52"/>
      <c r="L388" s="52">
        <v>671777.63177280012</v>
      </c>
      <c r="M388" s="52">
        <v>0</v>
      </c>
      <c r="N388" s="52">
        <v>7452985.1104799993</v>
      </c>
      <c r="O388" s="52">
        <v>0</v>
      </c>
      <c r="P388" s="52"/>
      <c r="Q388" s="52"/>
      <c r="R388" s="52"/>
      <c r="S388" s="79"/>
      <c r="T388" s="80">
        <v>2842364.6609271998</v>
      </c>
      <c r="U388" s="31">
        <f t="shared" si="44"/>
        <v>6</v>
      </c>
    </row>
    <row r="389" spans="1:21" x14ac:dyDescent="0.25">
      <c r="A389" s="98">
        <f t="shared" si="40"/>
        <v>374</v>
      </c>
      <c r="B389" s="99">
        <f t="shared" si="41"/>
        <v>179</v>
      </c>
      <c r="C389" s="92" t="s">
        <v>51</v>
      </c>
      <c r="D389" s="92" t="s">
        <v>495</v>
      </c>
      <c r="E389" s="78">
        <f t="shared" si="42"/>
        <v>2922653.7443820001</v>
      </c>
      <c r="F389" s="52"/>
      <c r="G389" s="52"/>
      <c r="H389" s="52">
        <v>2862800.1293219998</v>
      </c>
      <c r="I389" s="52"/>
      <c r="J389" s="52">
        <v>0</v>
      </c>
      <c r="K389" s="52"/>
      <c r="L389" s="52"/>
      <c r="M389" s="52"/>
      <c r="N389" s="52"/>
      <c r="O389" s="52">
        <v>0</v>
      </c>
      <c r="P389" s="52">
        <v>0</v>
      </c>
      <c r="Q389" s="52">
        <v>0</v>
      </c>
      <c r="R389" s="52"/>
      <c r="S389" s="79"/>
      <c r="T389" s="80">
        <v>59853.615060000004</v>
      </c>
      <c r="U389" s="31">
        <f t="shared" si="44"/>
        <v>1</v>
      </c>
    </row>
    <row r="390" spans="1:21" x14ac:dyDescent="0.25">
      <c r="A390" s="98">
        <f t="shared" si="40"/>
        <v>375</v>
      </c>
      <c r="B390" s="99">
        <f t="shared" si="41"/>
        <v>180</v>
      </c>
      <c r="C390" s="92" t="s">
        <v>51</v>
      </c>
      <c r="D390" s="92" t="s">
        <v>496</v>
      </c>
      <c r="E390" s="78">
        <f t="shared" si="42"/>
        <v>2330029.3230000003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/>
      <c r="L390" s="52"/>
      <c r="M390" s="52">
        <v>0</v>
      </c>
      <c r="N390" s="52">
        <v>2280166.6954878005</v>
      </c>
      <c r="O390" s="52">
        <v>0</v>
      </c>
      <c r="P390" s="52">
        <v>0</v>
      </c>
      <c r="Q390" s="52">
        <v>0</v>
      </c>
      <c r="R390" s="52"/>
      <c r="S390" s="79"/>
      <c r="T390" s="80">
        <v>49862.627512200008</v>
      </c>
      <c r="U390" s="31">
        <f t="shared" si="44"/>
        <v>1</v>
      </c>
    </row>
    <row r="391" spans="1:21" x14ac:dyDescent="0.25">
      <c r="A391" s="98">
        <f t="shared" si="40"/>
        <v>376</v>
      </c>
      <c r="B391" s="99">
        <f t="shared" si="41"/>
        <v>181</v>
      </c>
      <c r="C391" s="92" t="s">
        <v>51</v>
      </c>
      <c r="D391" s="92" t="s">
        <v>497</v>
      </c>
      <c r="E391" s="78">
        <f t="shared" si="42"/>
        <v>1941365.751134</v>
      </c>
      <c r="F391" s="52"/>
      <c r="G391" s="52"/>
      <c r="H391" s="52">
        <v>1904080.8091200001</v>
      </c>
      <c r="I391" s="52"/>
      <c r="J391" s="52">
        <v>0</v>
      </c>
      <c r="K391" s="52"/>
      <c r="L391" s="52"/>
      <c r="M391" s="52"/>
      <c r="N391" s="52"/>
      <c r="O391" s="52">
        <v>0</v>
      </c>
      <c r="P391" s="52">
        <v>0</v>
      </c>
      <c r="Q391" s="52">
        <v>0</v>
      </c>
      <c r="R391" s="52"/>
      <c r="S391" s="79"/>
      <c r="T391" s="80">
        <v>37284.942014</v>
      </c>
      <c r="U391" s="31">
        <f t="shared" si="44"/>
        <v>1</v>
      </c>
    </row>
    <row r="392" spans="1:21" x14ac:dyDescent="0.25">
      <c r="A392" s="98">
        <f t="shared" si="40"/>
        <v>377</v>
      </c>
      <c r="B392" s="99">
        <f t="shared" si="41"/>
        <v>182</v>
      </c>
      <c r="C392" s="92" t="s">
        <v>51</v>
      </c>
      <c r="D392" s="92" t="s">
        <v>498</v>
      </c>
      <c r="E392" s="78">
        <f t="shared" si="42"/>
        <v>1477282.3724399998</v>
      </c>
      <c r="F392" s="52"/>
      <c r="G392" s="52"/>
      <c r="H392" s="52">
        <v>1448805.3415079999</v>
      </c>
      <c r="I392" s="52"/>
      <c r="J392" s="52">
        <v>0</v>
      </c>
      <c r="K392" s="52"/>
      <c r="L392" s="52"/>
      <c r="M392" s="52"/>
      <c r="N392" s="52"/>
      <c r="O392" s="52">
        <v>0</v>
      </c>
      <c r="P392" s="52">
        <v>0</v>
      </c>
      <c r="Q392" s="52">
        <v>0</v>
      </c>
      <c r="R392" s="52"/>
      <c r="S392" s="79"/>
      <c r="T392" s="80">
        <v>28477.030932000001</v>
      </c>
      <c r="U392" s="31">
        <f t="shared" si="44"/>
        <v>1</v>
      </c>
    </row>
    <row r="393" spans="1:21" x14ac:dyDescent="0.25">
      <c r="A393" s="98">
        <f t="shared" si="40"/>
        <v>378</v>
      </c>
      <c r="B393" s="99">
        <f t="shared" si="41"/>
        <v>183</v>
      </c>
      <c r="C393" s="92" t="s">
        <v>51</v>
      </c>
      <c r="D393" s="92" t="s">
        <v>499</v>
      </c>
      <c r="E393" s="78">
        <f t="shared" si="42"/>
        <v>1889068.518868</v>
      </c>
      <c r="F393" s="52"/>
      <c r="G393" s="52"/>
      <c r="H393" s="52">
        <v>1850698.86414</v>
      </c>
      <c r="I393" s="52"/>
      <c r="J393" s="52">
        <v>0</v>
      </c>
      <c r="K393" s="52"/>
      <c r="L393" s="52"/>
      <c r="M393" s="52"/>
      <c r="N393" s="52"/>
      <c r="O393" s="52">
        <v>0</v>
      </c>
      <c r="P393" s="52">
        <v>0</v>
      </c>
      <c r="Q393" s="52">
        <v>0</v>
      </c>
      <c r="R393" s="52"/>
      <c r="S393" s="79"/>
      <c r="T393" s="80">
        <v>38369.654728000001</v>
      </c>
      <c r="U393" s="31">
        <f t="shared" si="44"/>
        <v>1</v>
      </c>
    </row>
    <row r="394" spans="1:21" x14ac:dyDescent="0.25">
      <c r="A394" s="98">
        <f t="shared" si="40"/>
        <v>379</v>
      </c>
      <c r="B394" s="99">
        <f t="shared" si="41"/>
        <v>184</v>
      </c>
      <c r="C394" s="92" t="s">
        <v>51</v>
      </c>
      <c r="D394" s="92" t="s">
        <v>500</v>
      </c>
      <c r="E394" s="78">
        <f t="shared" si="42"/>
        <v>1536021.1428999999</v>
      </c>
      <c r="F394" s="52"/>
      <c r="G394" s="52"/>
      <c r="H394" s="52">
        <v>1504229.3604659999</v>
      </c>
      <c r="I394" s="52"/>
      <c r="J394" s="52">
        <v>0</v>
      </c>
      <c r="K394" s="52"/>
      <c r="L394" s="52"/>
      <c r="M394" s="52"/>
      <c r="N394" s="52"/>
      <c r="O394" s="52">
        <v>0</v>
      </c>
      <c r="P394" s="52">
        <v>0</v>
      </c>
      <c r="Q394" s="52">
        <v>0</v>
      </c>
      <c r="R394" s="52"/>
      <c r="S394" s="79"/>
      <c r="T394" s="80">
        <v>31791.782434000001</v>
      </c>
      <c r="U394" s="31">
        <f t="shared" si="44"/>
        <v>1</v>
      </c>
    </row>
    <row r="395" spans="1:21" x14ac:dyDescent="0.25">
      <c r="A395" s="98">
        <f t="shared" si="40"/>
        <v>380</v>
      </c>
      <c r="B395" s="99">
        <f t="shared" si="41"/>
        <v>185</v>
      </c>
      <c r="C395" s="92" t="s">
        <v>51</v>
      </c>
      <c r="D395" s="92" t="s">
        <v>501</v>
      </c>
      <c r="E395" s="78">
        <f t="shared" si="42"/>
        <v>1344004.72</v>
      </c>
      <c r="F395" s="52"/>
      <c r="G395" s="52"/>
      <c r="H395" s="52">
        <v>1315243.018992</v>
      </c>
      <c r="I395" s="52"/>
      <c r="J395" s="52">
        <v>0</v>
      </c>
      <c r="K395" s="52"/>
      <c r="L395" s="52"/>
      <c r="M395" s="52"/>
      <c r="N395" s="52"/>
      <c r="O395" s="52">
        <v>0</v>
      </c>
      <c r="P395" s="52">
        <v>0</v>
      </c>
      <c r="Q395" s="52">
        <v>0</v>
      </c>
      <c r="R395" s="52"/>
      <c r="S395" s="79"/>
      <c r="T395" s="80">
        <v>28761.701008</v>
      </c>
      <c r="U395" s="31">
        <f t="shared" si="44"/>
        <v>1</v>
      </c>
    </row>
    <row r="396" spans="1:21" x14ac:dyDescent="0.25">
      <c r="A396" s="98">
        <f t="shared" si="40"/>
        <v>381</v>
      </c>
      <c r="B396" s="99">
        <f t="shared" si="41"/>
        <v>186</v>
      </c>
      <c r="C396" s="92" t="s">
        <v>51</v>
      </c>
      <c r="D396" s="92" t="s">
        <v>502</v>
      </c>
      <c r="E396" s="78">
        <f t="shared" si="42"/>
        <v>1553171.629552</v>
      </c>
      <c r="F396" s="52"/>
      <c r="G396" s="52"/>
      <c r="H396" s="52">
        <v>1521963.5496660001</v>
      </c>
      <c r="I396" s="52"/>
      <c r="J396" s="52">
        <v>0</v>
      </c>
      <c r="K396" s="52"/>
      <c r="L396" s="52"/>
      <c r="M396" s="52"/>
      <c r="N396" s="52"/>
      <c r="O396" s="52">
        <v>0</v>
      </c>
      <c r="P396" s="52">
        <v>0</v>
      </c>
      <c r="Q396" s="52">
        <v>0</v>
      </c>
      <c r="R396" s="52"/>
      <c r="S396" s="79"/>
      <c r="T396" s="80">
        <v>31208.079886000003</v>
      </c>
      <c r="U396" s="31">
        <f t="shared" si="44"/>
        <v>1</v>
      </c>
    </row>
    <row r="397" spans="1:21" x14ac:dyDescent="0.25">
      <c r="A397" s="98">
        <f t="shared" si="40"/>
        <v>382</v>
      </c>
      <c r="B397" s="99">
        <f t="shared" si="41"/>
        <v>187</v>
      </c>
      <c r="C397" s="92" t="s">
        <v>51</v>
      </c>
      <c r="D397" s="92" t="s">
        <v>503</v>
      </c>
      <c r="E397" s="78">
        <f t="shared" si="42"/>
        <v>1527666.804064</v>
      </c>
      <c r="F397" s="52"/>
      <c r="G397" s="52"/>
      <c r="H397" s="52">
        <v>1495590.896184</v>
      </c>
      <c r="I397" s="52"/>
      <c r="J397" s="52">
        <v>0</v>
      </c>
      <c r="K397" s="52"/>
      <c r="L397" s="52"/>
      <c r="M397" s="52"/>
      <c r="N397" s="52"/>
      <c r="O397" s="52">
        <v>0</v>
      </c>
      <c r="P397" s="52">
        <v>0</v>
      </c>
      <c r="Q397" s="52">
        <v>0</v>
      </c>
      <c r="R397" s="52"/>
      <c r="S397" s="79"/>
      <c r="T397" s="80">
        <v>32075.907880000002</v>
      </c>
      <c r="U397" s="31">
        <f t="shared" si="44"/>
        <v>1</v>
      </c>
    </row>
    <row r="398" spans="1:21" x14ac:dyDescent="0.25">
      <c r="A398" s="98">
        <f t="shared" si="40"/>
        <v>383</v>
      </c>
      <c r="B398" s="99">
        <f t="shared" si="41"/>
        <v>188</v>
      </c>
      <c r="C398" s="92" t="s">
        <v>51</v>
      </c>
      <c r="D398" s="92" t="s">
        <v>505</v>
      </c>
      <c r="E398" s="78">
        <f t="shared" si="42"/>
        <v>13671731.356000001</v>
      </c>
      <c r="F398" s="52">
        <v>4011119.128548</v>
      </c>
      <c r="G398" s="52"/>
      <c r="H398" s="52">
        <v>1562537.0591880002</v>
      </c>
      <c r="I398" s="52"/>
      <c r="J398" s="52">
        <v>0</v>
      </c>
      <c r="K398" s="52"/>
      <c r="L398" s="52">
        <v>122036.02529159999</v>
      </c>
      <c r="M398" s="52">
        <v>0</v>
      </c>
      <c r="N398" s="52">
        <v>7683464.0919540003</v>
      </c>
      <c r="O398" s="52">
        <v>0</v>
      </c>
      <c r="P398" s="52">
        <v>0</v>
      </c>
      <c r="Q398" s="52">
        <v>0</v>
      </c>
      <c r="R398" s="52"/>
      <c r="S398" s="79"/>
      <c r="T398" s="80">
        <v>292575.05101840006</v>
      </c>
      <c r="U398" s="31">
        <f t="shared" si="44"/>
        <v>4</v>
      </c>
    </row>
    <row r="399" spans="1:21" x14ac:dyDescent="0.25">
      <c r="A399" s="98">
        <f t="shared" si="40"/>
        <v>384</v>
      </c>
      <c r="B399" s="99">
        <f t="shared" si="41"/>
        <v>189</v>
      </c>
      <c r="C399" s="92" t="s">
        <v>51</v>
      </c>
      <c r="D399" s="92" t="s">
        <v>506</v>
      </c>
      <c r="E399" s="78">
        <f t="shared" si="42"/>
        <v>24002564.1494</v>
      </c>
      <c r="F399" s="52">
        <v>6351405.7500179997</v>
      </c>
      <c r="G399" s="52">
        <v>2342376.7642799998</v>
      </c>
      <c r="H399" s="52">
        <v>2475810.0486000003</v>
      </c>
      <c r="I399" s="52"/>
      <c r="J399" s="52">
        <v>0</v>
      </c>
      <c r="K399" s="52"/>
      <c r="L399" s="52">
        <v>192437.14870883999</v>
      </c>
      <c r="M399" s="52">
        <v>0</v>
      </c>
      <c r="N399" s="52">
        <v>12126879.564995999</v>
      </c>
      <c r="O399" s="52">
        <v>0</v>
      </c>
      <c r="P399" s="52">
        <v>0</v>
      </c>
      <c r="Q399" s="52">
        <v>0</v>
      </c>
      <c r="R399" s="52"/>
      <c r="S399" s="79"/>
      <c r="T399" s="80">
        <v>513654.87279715994</v>
      </c>
      <c r="U399" s="31">
        <f t="shared" si="44"/>
        <v>5</v>
      </c>
    </row>
    <row r="400" spans="1:21" x14ac:dyDescent="0.25">
      <c r="A400" s="98">
        <f t="shared" si="40"/>
        <v>385</v>
      </c>
      <c r="B400" s="99">
        <f t="shared" si="41"/>
        <v>190</v>
      </c>
      <c r="C400" s="92" t="s">
        <v>51</v>
      </c>
      <c r="D400" s="92" t="s">
        <v>507</v>
      </c>
      <c r="E400" s="78">
        <f t="shared" si="42"/>
        <v>2465306.1624440001</v>
      </c>
      <c r="F400" s="52"/>
      <c r="G400" s="52"/>
      <c r="H400" s="52">
        <v>2416203.8455380001</v>
      </c>
      <c r="I400" s="52"/>
      <c r="J400" s="52">
        <v>0</v>
      </c>
      <c r="K400" s="52"/>
      <c r="L400" s="52"/>
      <c r="M400" s="52"/>
      <c r="N400" s="52"/>
      <c r="O400" s="52">
        <v>0</v>
      </c>
      <c r="P400" s="52">
        <v>0</v>
      </c>
      <c r="Q400" s="52">
        <v>0</v>
      </c>
      <c r="R400" s="52"/>
      <c r="S400" s="79"/>
      <c r="T400" s="80">
        <v>49102.316905999993</v>
      </c>
      <c r="U400" s="31">
        <f t="shared" si="44"/>
        <v>1</v>
      </c>
    </row>
    <row r="401" spans="1:21" x14ac:dyDescent="0.25">
      <c r="A401" s="98">
        <f t="shared" si="40"/>
        <v>386</v>
      </c>
      <c r="B401" s="99">
        <f t="shared" si="41"/>
        <v>191</v>
      </c>
      <c r="C401" s="92" t="s">
        <v>51</v>
      </c>
      <c r="D401" s="92" t="s">
        <v>508</v>
      </c>
      <c r="E401" s="78">
        <f t="shared" si="42"/>
        <v>1582950.1937679998</v>
      </c>
      <c r="F401" s="52"/>
      <c r="G401" s="52"/>
      <c r="H401" s="52">
        <v>1551107.3145539998</v>
      </c>
      <c r="I401" s="52"/>
      <c r="J401" s="52">
        <v>0</v>
      </c>
      <c r="K401" s="52"/>
      <c r="L401" s="52"/>
      <c r="M401" s="52"/>
      <c r="N401" s="52"/>
      <c r="O401" s="52">
        <v>0</v>
      </c>
      <c r="P401" s="52">
        <v>0</v>
      </c>
      <c r="Q401" s="52">
        <v>0</v>
      </c>
      <c r="R401" s="52"/>
      <c r="S401" s="79"/>
      <c r="T401" s="80">
        <v>31842.879214000004</v>
      </c>
      <c r="U401" s="31">
        <f t="shared" si="44"/>
        <v>1</v>
      </c>
    </row>
    <row r="402" spans="1:21" x14ac:dyDescent="0.25">
      <c r="A402" s="98">
        <f t="shared" si="40"/>
        <v>387</v>
      </c>
      <c r="B402" s="99">
        <f t="shared" si="41"/>
        <v>192</v>
      </c>
      <c r="C402" s="92" t="s">
        <v>51</v>
      </c>
      <c r="D402" s="92" t="s">
        <v>509</v>
      </c>
      <c r="E402" s="78">
        <f t="shared" si="42"/>
        <v>8465154.9948999994</v>
      </c>
      <c r="F402" s="52"/>
      <c r="G402" s="52"/>
      <c r="H402" s="52">
        <v>1401560.9593595399</v>
      </c>
      <c r="I402" s="52"/>
      <c r="J402" s="52"/>
      <c r="K402" s="52"/>
      <c r="L402" s="52"/>
      <c r="M402" s="52">
        <v>0</v>
      </c>
      <c r="N402" s="52">
        <v>6882439.7186495997</v>
      </c>
      <c r="O402" s="52">
        <v>0</v>
      </c>
      <c r="P402" s="52">
        <v>0</v>
      </c>
      <c r="Q402" s="52">
        <v>0</v>
      </c>
      <c r="R402" s="52"/>
      <c r="S402" s="79"/>
      <c r="T402" s="80">
        <v>181154.31689086006</v>
      </c>
      <c r="U402" s="31">
        <f t="shared" si="44"/>
        <v>2</v>
      </c>
    </row>
    <row r="403" spans="1:21" x14ac:dyDescent="0.25">
      <c r="A403" s="98">
        <f t="shared" si="40"/>
        <v>388</v>
      </c>
      <c r="B403" s="99">
        <f t="shared" si="41"/>
        <v>193</v>
      </c>
      <c r="C403" s="92" t="s">
        <v>51</v>
      </c>
      <c r="D403" s="92" t="s">
        <v>510</v>
      </c>
      <c r="E403" s="78">
        <f t="shared" si="42"/>
        <v>8463831.2803000007</v>
      </c>
      <c r="F403" s="52"/>
      <c r="G403" s="52"/>
      <c r="H403" s="52">
        <v>1401341.7924949802</v>
      </c>
      <c r="I403" s="52"/>
      <c r="J403" s="52"/>
      <c r="K403" s="52"/>
      <c r="L403" s="52"/>
      <c r="M403" s="52">
        <v>0</v>
      </c>
      <c r="N403" s="52">
        <v>6881363.4984066002</v>
      </c>
      <c r="O403" s="52">
        <v>0</v>
      </c>
      <c r="P403" s="52">
        <v>0</v>
      </c>
      <c r="Q403" s="52">
        <v>0</v>
      </c>
      <c r="R403" s="52"/>
      <c r="S403" s="79"/>
      <c r="T403" s="80">
        <v>181125.98939842003</v>
      </c>
      <c r="U403" s="31">
        <f t="shared" si="44"/>
        <v>2</v>
      </c>
    </row>
    <row r="404" spans="1:21" x14ac:dyDescent="0.25">
      <c r="A404" s="98">
        <f t="shared" si="40"/>
        <v>389</v>
      </c>
      <c r="B404" s="99">
        <f t="shared" si="41"/>
        <v>194</v>
      </c>
      <c r="C404" s="92" t="s">
        <v>51</v>
      </c>
      <c r="D404" s="92" t="s">
        <v>511</v>
      </c>
      <c r="E404" s="78">
        <f t="shared" si="42"/>
        <v>1600414.445874</v>
      </c>
      <c r="F404" s="52"/>
      <c r="G404" s="52"/>
      <c r="H404" s="52">
        <v>1568314.713588</v>
      </c>
      <c r="I404" s="52"/>
      <c r="J404" s="52"/>
      <c r="K404" s="52"/>
      <c r="L404" s="52"/>
      <c r="M404" s="52">
        <v>0</v>
      </c>
      <c r="N404" s="52"/>
      <c r="O404" s="52">
        <v>0</v>
      </c>
      <c r="P404" s="52">
        <v>0</v>
      </c>
      <c r="Q404" s="52">
        <v>0</v>
      </c>
      <c r="R404" s="52"/>
      <c r="S404" s="79"/>
      <c r="T404" s="80">
        <v>32099.732285999999</v>
      </c>
      <c r="U404" s="31">
        <f t="shared" si="44"/>
        <v>1</v>
      </c>
    </row>
    <row r="405" spans="1:21" x14ac:dyDescent="0.25">
      <c r="A405" s="98">
        <f t="shared" si="40"/>
        <v>390</v>
      </c>
      <c r="B405" s="99">
        <f t="shared" si="41"/>
        <v>195</v>
      </c>
      <c r="C405" s="92" t="s">
        <v>51</v>
      </c>
      <c r="D405" s="92" t="s">
        <v>512</v>
      </c>
      <c r="E405" s="78">
        <f t="shared" si="42"/>
        <v>9106068.5073560029</v>
      </c>
      <c r="F405" s="52"/>
      <c r="G405" s="52"/>
      <c r="H405" s="52">
        <v>1513519.582134</v>
      </c>
      <c r="I405" s="52"/>
      <c r="J405" s="52"/>
      <c r="K405" s="52"/>
      <c r="L405" s="52"/>
      <c r="M405" s="52">
        <v>0</v>
      </c>
      <c r="N405" s="52">
        <v>7398774.3793740012</v>
      </c>
      <c r="O405" s="52">
        <v>0</v>
      </c>
      <c r="P405" s="52">
        <v>0</v>
      </c>
      <c r="Q405" s="52">
        <v>0</v>
      </c>
      <c r="R405" s="52"/>
      <c r="S405" s="79"/>
      <c r="T405" s="80">
        <v>193774.54584800001</v>
      </c>
      <c r="U405" s="31">
        <f t="shared" si="44"/>
        <v>2</v>
      </c>
    </row>
    <row r="406" spans="1:21" x14ac:dyDescent="0.25">
      <c r="A406" s="98">
        <f t="shared" si="40"/>
        <v>391</v>
      </c>
      <c r="B406" s="99">
        <f t="shared" si="41"/>
        <v>196</v>
      </c>
      <c r="C406" s="92" t="s">
        <v>51</v>
      </c>
      <c r="D406" s="92" t="s">
        <v>513</v>
      </c>
      <c r="E406" s="78">
        <f t="shared" si="42"/>
        <v>9257725.9846659992</v>
      </c>
      <c r="F406" s="52"/>
      <c r="G406" s="52"/>
      <c r="H406" s="52">
        <v>1538875.675722</v>
      </c>
      <c r="I406" s="52"/>
      <c r="J406" s="52">
        <v>0</v>
      </c>
      <c r="K406" s="52"/>
      <c r="L406" s="52"/>
      <c r="M406" s="52">
        <v>0</v>
      </c>
      <c r="N406" s="52">
        <v>7521830.6773679992</v>
      </c>
      <c r="O406" s="52">
        <v>0</v>
      </c>
      <c r="P406" s="52">
        <v>0</v>
      </c>
      <c r="Q406" s="52">
        <v>0</v>
      </c>
      <c r="R406" s="52"/>
      <c r="S406" s="79"/>
      <c r="T406" s="80">
        <v>197019.63157600001</v>
      </c>
      <c r="U406" s="31">
        <f t="shared" si="44"/>
        <v>2</v>
      </c>
    </row>
    <row r="407" spans="1:21" x14ac:dyDescent="0.25">
      <c r="A407" s="98">
        <f t="shared" si="40"/>
        <v>392</v>
      </c>
      <c r="B407" s="99">
        <f t="shared" si="41"/>
        <v>197</v>
      </c>
      <c r="C407" s="92" t="s">
        <v>51</v>
      </c>
      <c r="D407" s="92" t="s">
        <v>54</v>
      </c>
      <c r="E407" s="78">
        <f t="shared" si="42"/>
        <v>3110187.22</v>
      </c>
      <c r="F407" s="52">
        <v>0</v>
      </c>
      <c r="G407" s="52">
        <v>0</v>
      </c>
      <c r="H407" s="52">
        <v>3043629.213492</v>
      </c>
      <c r="I407" s="52">
        <v>0</v>
      </c>
      <c r="J407" s="52">
        <v>0</v>
      </c>
      <c r="K407" s="52"/>
      <c r="L407" s="52"/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/>
      <c r="S407" s="79"/>
      <c r="T407" s="80">
        <v>66558.006508000006</v>
      </c>
      <c r="U407" s="31">
        <f t="shared" si="44"/>
        <v>1</v>
      </c>
    </row>
    <row r="408" spans="1:21" x14ac:dyDescent="0.25">
      <c r="A408" s="98">
        <f t="shared" si="40"/>
        <v>393</v>
      </c>
      <c r="B408" s="99">
        <f t="shared" si="41"/>
        <v>198</v>
      </c>
      <c r="C408" s="92" t="s">
        <v>51</v>
      </c>
      <c r="D408" s="92" t="s">
        <v>514</v>
      </c>
      <c r="E408" s="78">
        <f t="shared" si="42"/>
        <v>6443087.9000000004</v>
      </c>
      <c r="F408" s="52">
        <v>6305205.8189400006</v>
      </c>
      <c r="G408" s="52">
        <v>0</v>
      </c>
      <c r="H408" s="52">
        <v>0</v>
      </c>
      <c r="I408" s="52">
        <v>0</v>
      </c>
      <c r="J408" s="52">
        <v>0</v>
      </c>
      <c r="K408" s="52"/>
      <c r="L408" s="52"/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/>
      <c r="S408" s="79"/>
      <c r="T408" s="80">
        <v>137882.08106000003</v>
      </c>
      <c r="U408" s="31">
        <f t="shared" si="44"/>
        <v>1</v>
      </c>
    </row>
    <row r="409" spans="1:21" x14ac:dyDescent="0.25">
      <c r="A409" s="98">
        <f t="shared" si="40"/>
        <v>394</v>
      </c>
      <c r="B409" s="99">
        <f t="shared" si="41"/>
        <v>199</v>
      </c>
      <c r="C409" s="92"/>
      <c r="D409" s="92" t="s">
        <v>749</v>
      </c>
      <c r="E409" s="78">
        <f t="shared" si="42"/>
        <v>287932.7</v>
      </c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>
        <v>287932.7</v>
      </c>
      <c r="R409" s="52"/>
      <c r="S409" s="79"/>
      <c r="T409" s="80"/>
      <c r="U409" s="31"/>
    </row>
    <row r="410" spans="1:21" x14ac:dyDescent="0.25">
      <c r="A410" s="98">
        <f t="shared" si="40"/>
        <v>395</v>
      </c>
      <c r="B410" s="99">
        <f t="shared" si="41"/>
        <v>200</v>
      </c>
      <c r="C410" s="92" t="s">
        <v>51</v>
      </c>
      <c r="D410" s="92" t="s">
        <v>417</v>
      </c>
      <c r="E410" s="78">
        <f t="shared" si="42"/>
        <v>20025195.280000001</v>
      </c>
      <c r="F410" s="52">
        <v>4698966.264804</v>
      </c>
      <c r="G410" s="52">
        <v>3271249.5477899997</v>
      </c>
      <c r="H410" s="52">
        <v>1989640.0224120002</v>
      </c>
      <c r="I410" s="52">
        <v>1832647.6966140002</v>
      </c>
      <c r="J410" s="52">
        <v>0</v>
      </c>
      <c r="K410" s="52"/>
      <c r="L410" s="52">
        <v>209478.56798399999</v>
      </c>
      <c r="M410" s="52">
        <v>0</v>
      </c>
      <c r="N410" s="52">
        <v>2295609.7247160003</v>
      </c>
      <c r="O410" s="52">
        <v>0</v>
      </c>
      <c r="P410" s="52">
        <v>0</v>
      </c>
      <c r="Q410" s="52">
        <v>5299064.2766880002</v>
      </c>
      <c r="R410" s="52"/>
      <c r="S410" s="79"/>
      <c r="T410" s="80">
        <v>428539.178992</v>
      </c>
      <c r="U410" s="31">
        <f t="shared" si="44"/>
        <v>7</v>
      </c>
    </row>
    <row r="411" spans="1:21" x14ac:dyDescent="0.25">
      <c r="A411" s="98">
        <f t="shared" si="40"/>
        <v>396</v>
      </c>
      <c r="B411" s="99">
        <f t="shared" si="41"/>
        <v>201</v>
      </c>
      <c r="C411" s="92" t="s">
        <v>51</v>
      </c>
      <c r="D411" s="92" t="s">
        <v>419</v>
      </c>
      <c r="E411" s="78">
        <f t="shared" si="42"/>
        <v>21345856.605785996</v>
      </c>
      <c r="F411" s="52">
        <v>5008921.6874759998</v>
      </c>
      <c r="G411" s="52">
        <v>3483953.1116460003</v>
      </c>
      <c r="H411" s="52">
        <v>2121517.0782959997</v>
      </c>
      <c r="I411" s="52">
        <v>1954219.3801199999</v>
      </c>
      <c r="J411" s="52">
        <v>0</v>
      </c>
      <c r="K411" s="52"/>
      <c r="L411" s="52">
        <v>223072.98168960001</v>
      </c>
      <c r="M411" s="52">
        <v>0</v>
      </c>
      <c r="N411" s="52">
        <v>2447118.710064</v>
      </c>
      <c r="O411" s="52">
        <v>0</v>
      </c>
      <c r="P411" s="52">
        <v>0</v>
      </c>
      <c r="Q411" s="52">
        <v>5650252.325339999</v>
      </c>
      <c r="R411" s="52"/>
      <c r="S411" s="79"/>
      <c r="T411" s="80">
        <v>456801.33115439996</v>
      </c>
      <c r="U411" s="31">
        <f t="shared" si="44"/>
        <v>7</v>
      </c>
    </row>
    <row r="412" spans="1:21" x14ac:dyDescent="0.25">
      <c r="A412" s="98">
        <f t="shared" si="40"/>
        <v>397</v>
      </c>
      <c r="B412" s="99">
        <f t="shared" si="41"/>
        <v>202</v>
      </c>
      <c r="C412" s="92" t="s">
        <v>51</v>
      </c>
      <c r="D412" s="92" t="s">
        <v>100</v>
      </c>
      <c r="E412" s="78">
        <f t="shared" si="42"/>
        <v>12608792.0231</v>
      </c>
      <c r="F412" s="52">
        <v>12338963.873805661</v>
      </c>
      <c r="G412" s="52">
        <v>0</v>
      </c>
      <c r="H412" s="52">
        <v>0</v>
      </c>
      <c r="I412" s="52"/>
      <c r="J412" s="52">
        <v>0</v>
      </c>
      <c r="K412" s="52"/>
      <c r="L412" s="52"/>
      <c r="M412" s="52">
        <v>0</v>
      </c>
      <c r="N412" s="52">
        <v>0</v>
      </c>
      <c r="O412" s="52">
        <v>0</v>
      </c>
      <c r="P412" s="52"/>
      <c r="Q412" s="52"/>
      <c r="R412" s="52"/>
      <c r="S412" s="79"/>
      <c r="T412" s="80">
        <v>269828.14929433999</v>
      </c>
      <c r="U412" s="31">
        <f t="shared" si="44"/>
        <v>1</v>
      </c>
    </row>
    <row r="413" spans="1:21" x14ac:dyDescent="0.25">
      <c r="A413" s="98">
        <f t="shared" ref="A413:B413" si="46">+A412+1</f>
        <v>398</v>
      </c>
      <c r="B413" s="99">
        <f t="shared" si="46"/>
        <v>203</v>
      </c>
      <c r="C413" s="92" t="s">
        <v>51</v>
      </c>
      <c r="D413" s="92" t="s">
        <v>101</v>
      </c>
      <c r="E413" s="78">
        <f t="shared" si="42"/>
        <v>11997336.196299998</v>
      </c>
      <c r="F413" s="52">
        <v>11740593.201699179</v>
      </c>
      <c r="G413" s="52">
        <v>0</v>
      </c>
      <c r="H413" s="52">
        <v>0</v>
      </c>
      <c r="I413" s="52">
        <v>0</v>
      </c>
      <c r="J413" s="52">
        <v>0</v>
      </c>
      <c r="K413" s="52"/>
      <c r="L413" s="52"/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/>
      <c r="S413" s="79"/>
      <c r="T413" s="80">
        <v>256742.99460081998</v>
      </c>
      <c r="U413" s="31">
        <f t="shared" si="44"/>
        <v>1</v>
      </c>
    </row>
    <row r="414" spans="1:21" x14ac:dyDescent="0.25">
      <c r="A414" s="98">
        <f t="shared" ref="A414:A470" si="47">+A413+1</f>
        <v>399</v>
      </c>
      <c r="B414" s="99">
        <f t="shared" ref="B414:B470" si="48">+B413+1</f>
        <v>204</v>
      </c>
      <c r="C414" s="92" t="s">
        <v>51</v>
      </c>
      <c r="D414" s="92" t="s">
        <v>515</v>
      </c>
      <c r="E414" s="78">
        <f t="shared" si="42"/>
        <v>8799436.5950600002</v>
      </c>
      <c r="F414" s="52"/>
      <c r="G414" s="52"/>
      <c r="H414" s="52">
        <v>1454526.423042</v>
      </c>
      <c r="I414" s="52"/>
      <c r="J414" s="52">
        <v>0</v>
      </c>
      <c r="K414" s="52"/>
      <c r="L414" s="52"/>
      <c r="M414" s="52">
        <v>0</v>
      </c>
      <c r="N414" s="52">
        <v>7157698.5886560008</v>
      </c>
      <c r="O414" s="52">
        <v>0</v>
      </c>
      <c r="P414" s="52">
        <v>0</v>
      </c>
      <c r="Q414" s="52">
        <v>0</v>
      </c>
      <c r="R414" s="52"/>
      <c r="S414" s="79"/>
      <c r="T414" s="80">
        <v>187211.58336200003</v>
      </c>
      <c r="U414" s="31">
        <f t="shared" si="44"/>
        <v>2</v>
      </c>
    </row>
    <row r="415" spans="1:21" x14ac:dyDescent="0.25">
      <c r="A415" s="98">
        <f t="shared" si="47"/>
        <v>400</v>
      </c>
      <c r="B415" s="99">
        <f t="shared" si="48"/>
        <v>205</v>
      </c>
      <c r="C415" s="92" t="s">
        <v>51</v>
      </c>
      <c r="D415" s="92" t="s">
        <v>420</v>
      </c>
      <c r="E415" s="78">
        <f t="shared" si="42"/>
        <v>15102403.1337424</v>
      </c>
      <c r="F415" s="52">
        <v>14114712.016718039</v>
      </c>
      <c r="G415" s="52"/>
      <c r="H415" s="52"/>
      <c r="I415" s="52"/>
      <c r="J415" s="52"/>
      <c r="K415" s="52"/>
      <c r="L415" s="52">
        <v>679030.95234239998</v>
      </c>
      <c r="M415" s="52">
        <v>0</v>
      </c>
      <c r="N415" s="52"/>
      <c r="O415" s="52">
        <v>0</v>
      </c>
      <c r="P415" s="52"/>
      <c r="Q415" s="52"/>
      <c r="R415" s="52"/>
      <c r="S415" s="79"/>
      <c r="T415" s="80">
        <v>308660.16468196001</v>
      </c>
      <c r="U415" s="31">
        <f t="shared" si="44"/>
        <v>2</v>
      </c>
    </row>
    <row r="416" spans="1:21" x14ac:dyDescent="0.25">
      <c r="A416" s="98">
        <f t="shared" si="47"/>
        <v>401</v>
      </c>
      <c r="B416" s="99">
        <f t="shared" si="48"/>
        <v>206</v>
      </c>
      <c r="C416" s="92" t="s">
        <v>51</v>
      </c>
      <c r="D416" s="92" t="s">
        <v>421</v>
      </c>
      <c r="E416" s="78">
        <f t="shared" si="42"/>
        <v>5340335.5010032002</v>
      </c>
      <c r="F416" s="52">
        <v>5007132.5620260006</v>
      </c>
      <c r="G416" s="52"/>
      <c r="H416" s="52"/>
      <c r="I416" s="52"/>
      <c r="J416" s="52"/>
      <c r="K416" s="52"/>
      <c r="L416" s="52">
        <v>223707.09100319998</v>
      </c>
      <c r="M416" s="52">
        <v>0</v>
      </c>
      <c r="N416" s="52">
        <v>0</v>
      </c>
      <c r="O416" s="52">
        <v>0</v>
      </c>
      <c r="P416" s="52">
        <v>0</v>
      </c>
      <c r="Q416" s="52"/>
      <c r="R416" s="52"/>
      <c r="S416" s="79"/>
      <c r="T416" s="80">
        <v>109495.84797400002</v>
      </c>
      <c r="U416" s="31">
        <f t="shared" si="44"/>
        <v>2</v>
      </c>
    </row>
    <row r="417" spans="1:22" x14ac:dyDescent="0.25">
      <c r="A417" s="98">
        <f t="shared" si="47"/>
        <v>402</v>
      </c>
      <c r="B417" s="99">
        <f t="shared" si="48"/>
        <v>207</v>
      </c>
      <c r="C417" s="92" t="s">
        <v>51</v>
      </c>
      <c r="D417" s="92" t="s">
        <v>422</v>
      </c>
      <c r="E417" s="78">
        <f t="shared" si="42"/>
        <v>25200863.723121602</v>
      </c>
      <c r="F417" s="52">
        <v>18821465.971318923</v>
      </c>
      <c r="G417" s="52">
        <v>5062346.8099999996</v>
      </c>
      <c r="H417" s="52"/>
      <c r="I417" s="52"/>
      <c r="J417" s="52"/>
      <c r="K417" s="52"/>
      <c r="L417" s="52">
        <v>905463.60092160001</v>
      </c>
      <c r="M417" s="52">
        <v>0</v>
      </c>
      <c r="N417" s="52"/>
      <c r="O417" s="52">
        <v>0</v>
      </c>
      <c r="P417" s="52">
        <v>0</v>
      </c>
      <c r="Q417" s="52"/>
      <c r="R417" s="52"/>
      <c r="S417" s="79"/>
      <c r="T417" s="80">
        <v>411587.34088108013</v>
      </c>
      <c r="U417" s="31">
        <f t="shared" si="44"/>
        <v>3</v>
      </c>
    </row>
    <row r="418" spans="1:22" x14ac:dyDescent="0.25">
      <c r="A418" s="98">
        <f t="shared" si="47"/>
        <v>403</v>
      </c>
      <c r="B418" s="99">
        <f t="shared" si="48"/>
        <v>208</v>
      </c>
      <c r="C418" s="92" t="s">
        <v>51</v>
      </c>
      <c r="D418" s="92" t="s">
        <v>249</v>
      </c>
      <c r="E418" s="78">
        <f t="shared" si="42"/>
        <v>14909658.0872232</v>
      </c>
      <c r="F418" s="52">
        <v>13934572.418976301</v>
      </c>
      <c r="G418" s="52"/>
      <c r="H418" s="52"/>
      <c r="I418" s="52"/>
      <c r="J418" s="52"/>
      <c r="K418" s="52"/>
      <c r="L418" s="52">
        <v>670364.7917232</v>
      </c>
      <c r="M418" s="52">
        <v>0</v>
      </c>
      <c r="N418" s="52">
        <v>0</v>
      </c>
      <c r="O418" s="52">
        <v>0</v>
      </c>
      <c r="P418" s="52">
        <v>0</v>
      </c>
      <c r="Q418" s="52"/>
      <c r="R418" s="52"/>
      <c r="S418" s="79"/>
      <c r="T418" s="80">
        <v>304720.87652370002</v>
      </c>
      <c r="U418" s="31">
        <f t="shared" si="44"/>
        <v>2</v>
      </c>
    </row>
    <row r="419" spans="1:22" x14ac:dyDescent="0.25">
      <c r="A419" s="98">
        <f t="shared" si="47"/>
        <v>404</v>
      </c>
      <c r="B419" s="99">
        <f t="shared" si="48"/>
        <v>209</v>
      </c>
      <c r="C419" s="92" t="s">
        <v>51</v>
      </c>
      <c r="D419" s="92" t="s">
        <v>423</v>
      </c>
      <c r="E419" s="78">
        <f t="shared" si="42"/>
        <v>39658580.604182005</v>
      </c>
      <c r="F419" s="52">
        <v>20377265.934942003</v>
      </c>
      <c r="G419" s="52"/>
      <c r="H419" s="52">
        <v>8667695.4358680006</v>
      </c>
      <c r="I419" s="52">
        <v>8067730.7190899998</v>
      </c>
      <c r="J419" s="52">
        <v>0</v>
      </c>
      <c r="K419" s="52"/>
      <c r="L419" s="52">
        <v>897798.66553440015</v>
      </c>
      <c r="M419" s="52">
        <v>0</v>
      </c>
      <c r="N419" s="52">
        <v>0</v>
      </c>
      <c r="O419" s="52">
        <v>0</v>
      </c>
      <c r="P419" s="52">
        <v>0</v>
      </c>
      <c r="Q419" s="52"/>
      <c r="R419" s="52"/>
      <c r="S419" s="79"/>
      <c r="T419" s="80">
        <v>1648089.8487476003</v>
      </c>
      <c r="U419" s="31">
        <f t="shared" si="44"/>
        <v>4</v>
      </c>
    </row>
    <row r="420" spans="1:22" x14ac:dyDescent="0.25">
      <c r="A420" s="98">
        <f t="shared" si="47"/>
        <v>405</v>
      </c>
      <c r="B420" s="99">
        <f t="shared" si="48"/>
        <v>210</v>
      </c>
      <c r="C420" s="92" t="s">
        <v>51</v>
      </c>
      <c r="D420" s="92" t="s">
        <v>250</v>
      </c>
      <c r="E420" s="78">
        <f t="shared" si="42"/>
        <v>24395451.924600001</v>
      </c>
      <c r="F420" s="52"/>
      <c r="G420" s="52"/>
      <c r="H420" s="52"/>
      <c r="I420" s="52"/>
      <c r="J420" s="52"/>
      <c r="K420" s="52"/>
      <c r="L420" s="52"/>
      <c r="M420" s="52"/>
      <c r="N420" s="52">
        <v>0</v>
      </c>
      <c r="O420" s="52">
        <v>0</v>
      </c>
      <c r="P420" s="52">
        <v>23873389.253413562</v>
      </c>
      <c r="Q420" s="52"/>
      <c r="R420" s="52"/>
      <c r="S420" s="79"/>
      <c r="T420" s="80">
        <v>522062.67118644004</v>
      </c>
      <c r="U420" s="31">
        <f t="shared" si="44"/>
        <v>1</v>
      </c>
    </row>
    <row r="421" spans="1:22" x14ac:dyDescent="0.25">
      <c r="A421" s="98">
        <f t="shared" si="47"/>
        <v>406</v>
      </c>
      <c r="B421" s="99">
        <f t="shared" si="48"/>
        <v>211</v>
      </c>
      <c r="C421" s="92" t="s">
        <v>51</v>
      </c>
      <c r="D421" s="92" t="s">
        <v>424</v>
      </c>
      <c r="E421" s="78">
        <f t="shared" si="42"/>
        <v>8858174.1696719993</v>
      </c>
      <c r="F421" s="52">
        <v>4988188.1969219996</v>
      </c>
      <c r="G421" s="52">
        <v>3464508.143712</v>
      </c>
      <c r="H421" s="52">
        <v>0</v>
      </c>
      <c r="I421" s="52">
        <v>0</v>
      </c>
      <c r="J421" s="52">
        <v>0</v>
      </c>
      <c r="K421" s="52"/>
      <c r="L421" s="52">
        <v>222883.86136800001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/>
      <c r="S421" s="79"/>
      <c r="T421" s="80">
        <v>182593.96767000001</v>
      </c>
      <c r="U421" s="31">
        <f t="shared" si="44"/>
        <v>3</v>
      </c>
    </row>
    <row r="422" spans="1:22" x14ac:dyDescent="0.25">
      <c r="A422" s="98">
        <f t="shared" si="47"/>
        <v>407</v>
      </c>
      <c r="B422" s="99">
        <f t="shared" si="48"/>
        <v>212</v>
      </c>
      <c r="C422" s="92" t="s">
        <v>51</v>
      </c>
      <c r="D422" s="92" t="s">
        <v>425</v>
      </c>
      <c r="E422" s="78">
        <f t="shared" si="42"/>
        <v>7481358.0205419995</v>
      </c>
      <c r="F422" s="52">
        <v>4993428.7956419997</v>
      </c>
      <c r="G422" s="52"/>
      <c r="H422" s="52">
        <v>2109950.6526000001</v>
      </c>
      <c r="I422" s="52">
        <v>0</v>
      </c>
      <c r="J422" s="52">
        <v>0</v>
      </c>
      <c r="K422" s="52"/>
      <c r="L422" s="52">
        <v>222783.73884480001</v>
      </c>
      <c r="M422" s="52">
        <v>0</v>
      </c>
      <c r="N422" s="52">
        <v>0</v>
      </c>
      <c r="O422" s="52">
        <v>0</v>
      </c>
      <c r="P422" s="52">
        <v>0</v>
      </c>
      <c r="Q422" s="52">
        <v>0</v>
      </c>
      <c r="R422" s="52"/>
      <c r="S422" s="79"/>
      <c r="T422" s="80">
        <v>155194.83345520002</v>
      </c>
      <c r="U422" s="31">
        <f t="shared" si="44"/>
        <v>3</v>
      </c>
    </row>
    <row r="423" spans="1:22" x14ac:dyDescent="0.25">
      <c r="A423" s="98">
        <f t="shared" si="47"/>
        <v>408</v>
      </c>
      <c r="B423" s="99">
        <f t="shared" si="48"/>
        <v>213</v>
      </c>
      <c r="C423" s="92" t="s">
        <v>51</v>
      </c>
      <c r="D423" s="92" t="s">
        <v>518</v>
      </c>
      <c r="E423" s="78">
        <f t="shared" si="42"/>
        <v>2192601.5954139996</v>
      </c>
      <c r="F423" s="52"/>
      <c r="G423" s="52"/>
      <c r="H423" s="52">
        <v>2147628.2009279998</v>
      </c>
      <c r="I423" s="52">
        <v>0</v>
      </c>
      <c r="J423" s="52">
        <v>0</v>
      </c>
      <c r="K423" s="52"/>
      <c r="L423" s="52"/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/>
      <c r="S423" s="79"/>
      <c r="T423" s="80">
        <v>44973.394486000005</v>
      </c>
      <c r="U423" s="31">
        <f t="shared" si="44"/>
        <v>1</v>
      </c>
    </row>
    <row r="424" spans="1:22" x14ac:dyDescent="0.25">
      <c r="A424" s="98">
        <f t="shared" si="47"/>
        <v>409</v>
      </c>
      <c r="B424" s="99">
        <f t="shared" si="48"/>
        <v>214</v>
      </c>
      <c r="C424" s="92" t="s">
        <v>51</v>
      </c>
      <c r="D424" s="92" t="s">
        <v>102</v>
      </c>
      <c r="E424" s="78">
        <f t="shared" si="42"/>
        <v>5983323.2459000004</v>
      </c>
      <c r="F424" s="52">
        <v>5855280.1284377407</v>
      </c>
      <c r="G424" s="52">
        <v>0</v>
      </c>
      <c r="H424" s="52">
        <v>0</v>
      </c>
      <c r="I424" s="52">
        <v>0</v>
      </c>
      <c r="J424" s="52">
        <v>0</v>
      </c>
      <c r="K424" s="52"/>
      <c r="L424" s="52"/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/>
      <c r="S424" s="79"/>
      <c r="T424" s="80">
        <v>128043.11746226001</v>
      </c>
      <c r="U424" s="31">
        <f t="shared" si="44"/>
        <v>1</v>
      </c>
    </row>
    <row r="425" spans="1:22" x14ac:dyDescent="0.25">
      <c r="A425" s="98">
        <f t="shared" si="47"/>
        <v>410</v>
      </c>
      <c r="B425" s="99">
        <f t="shared" si="48"/>
        <v>215</v>
      </c>
      <c r="C425" s="92" t="s">
        <v>51</v>
      </c>
      <c r="D425" s="92" t="s">
        <v>253</v>
      </c>
      <c r="E425" s="78">
        <f t="shared" si="42"/>
        <v>9815875.3841793202</v>
      </c>
      <c r="F425" s="52"/>
      <c r="G425" s="52"/>
      <c r="H425" s="52"/>
      <c r="I425" s="52"/>
      <c r="J425" s="52"/>
      <c r="K425" s="52"/>
      <c r="L425" s="52"/>
      <c r="M425" s="52">
        <v>0</v>
      </c>
      <c r="N425" s="52">
        <v>0</v>
      </c>
      <c r="O425" s="52">
        <v>0</v>
      </c>
      <c r="P425" s="52">
        <v>9240803.6899999995</v>
      </c>
      <c r="Q425" s="52"/>
      <c r="R425" s="52"/>
      <c r="S425" s="79"/>
      <c r="T425" s="80">
        <v>575071.69417932001</v>
      </c>
      <c r="U425" s="31">
        <f t="shared" si="44"/>
        <v>1</v>
      </c>
      <c r="V425" s="1" t="s">
        <v>717</v>
      </c>
    </row>
    <row r="426" spans="1:22" x14ac:dyDescent="0.25">
      <c r="A426" s="98">
        <f t="shared" si="47"/>
        <v>411</v>
      </c>
      <c r="B426" s="99">
        <f t="shared" si="48"/>
        <v>216</v>
      </c>
      <c r="C426" s="92" t="s">
        <v>51</v>
      </c>
      <c r="D426" s="92" t="s">
        <v>519</v>
      </c>
      <c r="E426" s="78">
        <f t="shared" si="42"/>
        <v>3195363.8498400003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/>
      <c r="L426" s="52"/>
      <c r="M426" s="52">
        <v>0</v>
      </c>
      <c r="N426" s="52">
        <v>3054781.0748700001</v>
      </c>
      <c r="O426" s="52">
        <v>0</v>
      </c>
      <c r="P426" s="52">
        <v>0</v>
      </c>
      <c r="Q426" s="52">
        <v>0</v>
      </c>
      <c r="R426" s="52"/>
      <c r="S426" s="79"/>
      <c r="T426" s="80">
        <v>140582.77497</v>
      </c>
      <c r="U426" s="31">
        <f t="shared" si="44"/>
        <v>1</v>
      </c>
    </row>
    <row r="427" spans="1:22" x14ac:dyDescent="0.25">
      <c r="A427" s="98">
        <f t="shared" si="47"/>
        <v>412</v>
      </c>
      <c r="B427" s="99">
        <f t="shared" si="48"/>
        <v>217</v>
      </c>
      <c r="C427" s="92" t="s">
        <v>51</v>
      </c>
      <c r="D427" s="92" t="s">
        <v>427</v>
      </c>
      <c r="E427" s="78">
        <f t="shared" si="42"/>
        <v>13125184.475528559</v>
      </c>
      <c r="F427" s="52">
        <v>12305507</v>
      </c>
      <c r="G427" s="52"/>
      <c r="H427" s="52"/>
      <c r="I427" s="52"/>
      <c r="J427" s="52">
        <v>0</v>
      </c>
      <c r="K427" s="52"/>
      <c r="L427" s="52">
        <v>386031.94970675994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/>
      <c r="S427" s="79"/>
      <c r="T427" s="80">
        <v>433645.52582179999</v>
      </c>
      <c r="U427" s="31">
        <f t="shared" si="44"/>
        <v>2</v>
      </c>
    </row>
    <row r="428" spans="1:22" x14ac:dyDescent="0.25">
      <c r="A428" s="98">
        <f t="shared" si="47"/>
        <v>413</v>
      </c>
      <c r="B428" s="99">
        <f t="shared" si="48"/>
        <v>218</v>
      </c>
      <c r="C428" s="92" t="s">
        <v>104</v>
      </c>
      <c r="D428" s="92" t="s">
        <v>429</v>
      </c>
      <c r="E428" s="78">
        <f t="shared" si="42"/>
        <v>19747257.494666997</v>
      </c>
      <c r="F428" s="52">
        <v>13442149.368269999</v>
      </c>
      <c r="G428" s="52">
        <v>4980833.6754120002</v>
      </c>
      <c r="H428" s="52">
        <v>0</v>
      </c>
      <c r="I428" s="52">
        <v>0</v>
      </c>
      <c r="J428" s="52">
        <v>0</v>
      </c>
      <c r="K428" s="52"/>
      <c r="L428" s="52">
        <v>406248.53806487995</v>
      </c>
      <c r="M428" s="52">
        <v>0</v>
      </c>
      <c r="N428" s="52"/>
      <c r="O428" s="52">
        <v>0</v>
      </c>
      <c r="P428" s="52">
        <v>0</v>
      </c>
      <c r="Q428" s="52">
        <v>0</v>
      </c>
      <c r="R428" s="52"/>
      <c r="S428" s="79"/>
      <c r="T428" s="80">
        <v>918025.91292012006</v>
      </c>
      <c r="U428" s="31">
        <f t="shared" si="44"/>
        <v>3</v>
      </c>
    </row>
    <row r="429" spans="1:22" x14ac:dyDescent="0.25">
      <c r="A429" s="98">
        <f t="shared" si="47"/>
        <v>414</v>
      </c>
      <c r="B429" s="99">
        <f t="shared" si="48"/>
        <v>219</v>
      </c>
      <c r="C429" s="92" t="s">
        <v>104</v>
      </c>
      <c r="D429" s="92" t="s">
        <v>430</v>
      </c>
      <c r="E429" s="78">
        <f t="shared" si="42"/>
        <v>24458262.938600004</v>
      </c>
      <c r="F429" s="52">
        <v>13364467.924122002</v>
      </c>
      <c r="G429" s="52">
        <v>4951357.8128279997</v>
      </c>
      <c r="H429" s="52">
        <v>5214934.7490660008</v>
      </c>
      <c r="I429" s="52">
        <v>0</v>
      </c>
      <c r="J429" s="52">
        <v>0</v>
      </c>
      <c r="K429" s="52"/>
      <c r="L429" s="52">
        <v>404095.62569795997</v>
      </c>
      <c r="M429" s="52">
        <v>0</v>
      </c>
      <c r="N429" s="52"/>
      <c r="O429" s="52">
        <v>0</v>
      </c>
      <c r="P429" s="52">
        <v>0</v>
      </c>
      <c r="Q429" s="52">
        <v>0</v>
      </c>
      <c r="R429" s="52"/>
      <c r="S429" s="79"/>
      <c r="T429" s="80">
        <v>523406.8268860401</v>
      </c>
      <c r="U429" s="31">
        <f t="shared" si="44"/>
        <v>4</v>
      </c>
    </row>
    <row r="430" spans="1:22" x14ac:dyDescent="0.25">
      <c r="A430" s="98">
        <f t="shared" si="47"/>
        <v>415</v>
      </c>
      <c r="B430" s="99">
        <f t="shared" si="48"/>
        <v>220</v>
      </c>
      <c r="C430" s="92" t="s">
        <v>104</v>
      </c>
      <c r="D430" s="92" t="s">
        <v>431</v>
      </c>
      <c r="E430" s="78">
        <f t="shared" si="42"/>
        <v>6450583.4850394009</v>
      </c>
      <c r="F430" s="52"/>
      <c r="G430" s="52"/>
      <c r="H430" s="52"/>
      <c r="I430" s="52"/>
      <c r="J430" s="52"/>
      <c r="K430" s="52"/>
      <c r="L430" s="52"/>
      <c r="M430" s="52">
        <v>0</v>
      </c>
      <c r="N430" s="52">
        <v>6165071.1131500006</v>
      </c>
      <c r="O430" s="52">
        <v>0</v>
      </c>
      <c r="P430" s="52">
        <v>0</v>
      </c>
      <c r="Q430" s="52">
        <v>0</v>
      </c>
      <c r="R430" s="52"/>
      <c r="S430" s="79"/>
      <c r="T430" s="80">
        <v>285512.37188940006</v>
      </c>
      <c r="U430" s="31">
        <f t="shared" si="44"/>
        <v>1</v>
      </c>
      <c r="V430" s="1" t="s">
        <v>717</v>
      </c>
    </row>
    <row r="431" spans="1:22" x14ac:dyDescent="0.25">
      <c r="A431" s="98">
        <f t="shared" si="47"/>
        <v>416</v>
      </c>
      <c r="B431" s="99">
        <f t="shared" si="48"/>
        <v>221</v>
      </c>
      <c r="C431" s="92" t="s">
        <v>104</v>
      </c>
      <c r="D431" s="92" t="s">
        <v>433</v>
      </c>
      <c r="E431" s="78">
        <f t="shared" si="42"/>
        <v>16843607.011849999</v>
      </c>
      <c r="F431" s="52">
        <v>7387365.7431419995</v>
      </c>
      <c r="G431" s="52">
        <v>2724118.5447</v>
      </c>
      <c r="H431" s="52">
        <v>0</v>
      </c>
      <c r="I431" s="52">
        <v>0</v>
      </c>
      <c r="J431" s="52">
        <v>0</v>
      </c>
      <c r="K431" s="52"/>
      <c r="L431" s="52">
        <v>224044.32360912001</v>
      </c>
      <c r="M431" s="52">
        <v>0</v>
      </c>
      <c r="N431" s="52">
        <v>6282061.3226499995</v>
      </c>
      <c r="O431" s="52">
        <v>0</v>
      </c>
      <c r="P431" s="52">
        <v>0</v>
      </c>
      <c r="Q431" s="52">
        <v>0</v>
      </c>
      <c r="R431" s="52"/>
      <c r="S431" s="79"/>
      <c r="T431" s="80">
        <v>226017.07774887996</v>
      </c>
      <c r="U431" s="31">
        <f t="shared" si="44"/>
        <v>4</v>
      </c>
    </row>
    <row r="432" spans="1:22" x14ac:dyDescent="0.25">
      <c r="A432" s="98">
        <f t="shared" si="47"/>
        <v>417</v>
      </c>
      <c r="B432" s="99">
        <f t="shared" si="48"/>
        <v>222</v>
      </c>
      <c r="C432" s="92" t="s">
        <v>104</v>
      </c>
      <c r="D432" s="92" t="s">
        <v>434</v>
      </c>
      <c r="E432" s="78">
        <f t="shared" si="42"/>
        <v>28815163.8424908</v>
      </c>
      <c r="F432" s="52">
        <v>13389086.339243999</v>
      </c>
      <c r="G432" s="52">
        <v>4961562.7514880002</v>
      </c>
      <c r="H432" s="52">
        <v>0</v>
      </c>
      <c r="I432" s="52">
        <v>0</v>
      </c>
      <c r="J432" s="52">
        <v>0</v>
      </c>
      <c r="K432" s="52"/>
      <c r="L432" s="52">
        <v>404624.41455659998</v>
      </c>
      <c r="M432" s="52">
        <v>0</v>
      </c>
      <c r="N432" s="52">
        <v>9145505.7300000004</v>
      </c>
      <c r="O432" s="52">
        <v>0</v>
      </c>
      <c r="P432" s="52">
        <v>0</v>
      </c>
      <c r="Q432" s="52">
        <v>0</v>
      </c>
      <c r="R432" s="52"/>
      <c r="S432" s="79"/>
      <c r="T432" s="80">
        <v>914384.60720219999</v>
      </c>
      <c r="U432" s="31">
        <f t="shared" si="44"/>
        <v>4</v>
      </c>
    </row>
    <row r="433" spans="1:22" x14ac:dyDescent="0.25">
      <c r="A433" s="98">
        <f t="shared" si="47"/>
        <v>418</v>
      </c>
      <c r="B433" s="99">
        <f t="shared" si="48"/>
        <v>223</v>
      </c>
      <c r="C433" s="92" t="s">
        <v>104</v>
      </c>
      <c r="D433" s="92" t="s">
        <v>435</v>
      </c>
      <c r="E433" s="78">
        <f t="shared" si="42"/>
        <v>32574012.911933001</v>
      </c>
      <c r="F433" s="52">
        <v>10856660.689999999</v>
      </c>
      <c r="G433" s="52">
        <v>4871890.16</v>
      </c>
      <c r="H433" s="52">
        <v>0</v>
      </c>
      <c r="I433" s="52">
        <v>0</v>
      </c>
      <c r="J433" s="52">
        <v>0</v>
      </c>
      <c r="K433" s="52"/>
      <c r="L433" s="52">
        <v>408137.05600247998</v>
      </c>
      <c r="M433" s="52">
        <v>0</v>
      </c>
      <c r="N433" s="52">
        <v>15514967.27</v>
      </c>
      <c r="O433" s="52">
        <v>0</v>
      </c>
      <c r="P433" s="52">
        <v>0</v>
      </c>
      <c r="Q433" s="52">
        <v>0</v>
      </c>
      <c r="R433" s="52"/>
      <c r="S433" s="79"/>
      <c r="T433" s="80">
        <v>922357.73593051999</v>
      </c>
      <c r="U433" s="31">
        <f t="shared" si="44"/>
        <v>4</v>
      </c>
      <c r="V433" s="1" t="s">
        <v>714</v>
      </c>
    </row>
    <row r="434" spans="1:22" x14ac:dyDescent="0.25">
      <c r="A434" s="98">
        <f t="shared" si="47"/>
        <v>419</v>
      </c>
      <c r="B434" s="99">
        <f t="shared" si="48"/>
        <v>224</v>
      </c>
      <c r="C434" s="92" t="s">
        <v>105</v>
      </c>
      <c r="D434" s="92" t="s">
        <v>520</v>
      </c>
      <c r="E434" s="78">
        <f t="shared" si="42"/>
        <v>22010479.830000002</v>
      </c>
      <c r="F434" s="52">
        <v>0</v>
      </c>
      <c r="G434" s="52">
        <v>0</v>
      </c>
      <c r="H434" s="52">
        <v>0</v>
      </c>
      <c r="I434" s="52">
        <v>0</v>
      </c>
      <c r="J434" s="52">
        <v>0</v>
      </c>
      <c r="K434" s="52"/>
      <c r="L434" s="52"/>
      <c r="M434" s="52">
        <v>0</v>
      </c>
      <c r="N434" s="52">
        <v>21539455.561638001</v>
      </c>
      <c r="O434" s="52">
        <v>0</v>
      </c>
      <c r="P434" s="52">
        <v>0</v>
      </c>
      <c r="Q434" s="52">
        <v>0</v>
      </c>
      <c r="R434" s="52"/>
      <c r="S434" s="79"/>
      <c r="T434" s="80">
        <v>471024.26836200006</v>
      </c>
      <c r="U434" s="31">
        <f t="shared" si="44"/>
        <v>1</v>
      </c>
    </row>
    <row r="435" spans="1:22" x14ac:dyDescent="0.25">
      <c r="A435" s="98">
        <f t="shared" si="47"/>
        <v>420</v>
      </c>
      <c r="B435" s="99">
        <f t="shared" si="48"/>
        <v>225</v>
      </c>
      <c r="C435" s="92" t="s">
        <v>105</v>
      </c>
      <c r="D435" s="92" t="s">
        <v>436</v>
      </c>
      <c r="E435" s="78">
        <f t="shared" si="42"/>
        <v>3633489.3452695999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/>
      <c r="L435" s="52"/>
      <c r="M435" s="52">
        <v>0</v>
      </c>
      <c r="N435" s="52">
        <v>3409155.6744499998</v>
      </c>
      <c r="O435" s="52">
        <v>0</v>
      </c>
      <c r="P435" s="52">
        <v>0</v>
      </c>
      <c r="Q435" s="52">
        <v>0</v>
      </c>
      <c r="R435" s="52"/>
      <c r="S435" s="79"/>
      <c r="T435" s="80">
        <v>224333.67081960003</v>
      </c>
      <c r="U435" s="31">
        <f t="shared" si="44"/>
        <v>1</v>
      </c>
      <c r="V435" s="1" t="s">
        <v>717</v>
      </c>
    </row>
    <row r="436" spans="1:22" x14ac:dyDescent="0.25">
      <c r="A436" s="98">
        <f t="shared" si="47"/>
        <v>421</v>
      </c>
      <c r="B436" s="99">
        <f t="shared" si="48"/>
        <v>226</v>
      </c>
      <c r="C436" s="92" t="s">
        <v>254</v>
      </c>
      <c r="D436" s="92" t="s">
        <v>523</v>
      </c>
      <c r="E436" s="78">
        <f t="shared" si="42"/>
        <v>1832846.1297638123</v>
      </c>
      <c r="F436" s="52"/>
      <c r="G436" s="52">
        <v>880894.3</v>
      </c>
      <c r="H436" s="52">
        <v>292852.17</v>
      </c>
      <c r="I436" s="52">
        <v>569808.16</v>
      </c>
      <c r="J436" s="52">
        <v>0</v>
      </c>
      <c r="K436" s="52"/>
      <c r="L436" s="52"/>
      <c r="M436" s="52">
        <v>0</v>
      </c>
      <c r="N436" s="96"/>
      <c r="O436" s="52"/>
      <c r="P436" s="52"/>
      <c r="Q436" s="52"/>
      <c r="R436" s="52"/>
      <c r="S436" s="79"/>
      <c r="T436" s="80">
        <v>89291.499763812477</v>
      </c>
      <c r="U436" s="31">
        <f t="shared" si="44"/>
        <v>3</v>
      </c>
    </row>
    <row r="437" spans="1:22" x14ac:dyDescent="0.25">
      <c r="A437" s="98">
        <f t="shared" si="47"/>
        <v>422</v>
      </c>
      <c r="B437" s="99">
        <f t="shared" si="48"/>
        <v>227</v>
      </c>
      <c r="C437" s="92" t="s">
        <v>254</v>
      </c>
      <c r="D437" s="92" t="s">
        <v>438</v>
      </c>
      <c r="E437" s="78">
        <f t="shared" si="42"/>
        <v>8034419.9657033095</v>
      </c>
      <c r="F437" s="52">
        <v>0</v>
      </c>
      <c r="G437" s="52">
        <v>0</v>
      </c>
      <c r="H437" s="52">
        <v>2128126.3097030208</v>
      </c>
      <c r="I437" s="52"/>
      <c r="J437" s="52"/>
      <c r="K437" s="52"/>
      <c r="L437" s="52"/>
      <c r="M437" s="52"/>
      <c r="N437" s="52"/>
      <c r="O437" s="52"/>
      <c r="P437" s="52"/>
      <c r="Q437" s="52">
        <v>5673685.3984161094</v>
      </c>
      <c r="R437" s="52"/>
      <c r="S437" s="79"/>
      <c r="T437" s="80">
        <v>232608.25758417978</v>
      </c>
      <c r="U437" s="31">
        <f t="shared" si="44"/>
        <v>2</v>
      </c>
    </row>
    <row r="438" spans="1:22" x14ac:dyDescent="0.25">
      <c r="A438" s="98">
        <f t="shared" si="47"/>
        <v>423</v>
      </c>
      <c r="B438" s="99">
        <f t="shared" si="48"/>
        <v>228</v>
      </c>
      <c r="C438" s="92" t="s">
        <v>254</v>
      </c>
      <c r="D438" s="92" t="s">
        <v>256</v>
      </c>
      <c r="E438" s="78">
        <f t="shared" si="42"/>
        <v>9688406.258375138</v>
      </c>
      <c r="F438" s="52">
        <v>1130532.8799999999</v>
      </c>
      <c r="G438" s="52">
        <v>322661.12</v>
      </c>
      <c r="H438" s="52">
        <v>2032941.39</v>
      </c>
      <c r="I438" s="52">
        <v>361992.49</v>
      </c>
      <c r="J438" s="52">
        <v>0</v>
      </c>
      <c r="K438" s="52"/>
      <c r="L438" s="52"/>
      <c r="M438" s="52">
        <v>0</v>
      </c>
      <c r="N438" s="52">
        <v>0</v>
      </c>
      <c r="O438" s="52">
        <v>0</v>
      </c>
      <c r="P438" s="52">
        <v>0</v>
      </c>
      <c r="Q438" s="52">
        <v>5683076.9400000004</v>
      </c>
      <c r="R438" s="52"/>
      <c r="S438" s="79"/>
      <c r="T438" s="80">
        <v>157201.43837513844</v>
      </c>
      <c r="U438" s="31">
        <f t="shared" si="44"/>
        <v>5</v>
      </c>
    </row>
    <row r="439" spans="1:22" x14ac:dyDescent="0.25">
      <c r="A439" s="98">
        <f t="shared" si="47"/>
        <v>424</v>
      </c>
      <c r="B439" s="99">
        <f t="shared" si="48"/>
        <v>229</v>
      </c>
      <c r="C439" s="92" t="s">
        <v>254</v>
      </c>
      <c r="D439" s="92" t="s">
        <v>257</v>
      </c>
      <c r="E439" s="78">
        <f t="shared" si="42"/>
        <v>6648750.9974127999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/>
      <c r="L439" s="52"/>
      <c r="M439" s="52">
        <v>0</v>
      </c>
      <c r="N439" s="52">
        <v>0</v>
      </c>
      <c r="O439" s="52">
        <v>0</v>
      </c>
      <c r="P439" s="52">
        <v>6506467.7260681661</v>
      </c>
      <c r="Q439" s="52"/>
      <c r="R439" s="52"/>
      <c r="S439" s="79"/>
      <c r="T439" s="80">
        <v>142283.27134463392</v>
      </c>
      <c r="U439" s="31">
        <f t="shared" si="44"/>
        <v>1</v>
      </c>
    </row>
    <row r="440" spans="1:22" x14ac:dyDescent="0.25">
      <c r="A440" s="98">
        <f t="shared" si="47"/>
        <v>425</v>
      </c>
      <c r="B440" s="99">
        <f t="shared" si="48"/>
        <v>230</v>
      </c>
      <c r="C440" s="92" t="s">
        <v>254</v>
      </c>
      <c r="D440" s="92" t="s">
        <v>439</v>
      </c>
      <c r="E440" s="78">
        <f t="shared" si="42"/>
        <v>9102569.4658067226</v>
      </c>
      <c r="F440" s="52">
        <v>0</v>
      </c>
      <c r="G440" s="52">
        <v>0</v>
      </c>
      <c r="H440" s="52">
        <v>2428644.2700873055</v>
      </c>
      <c r="I440" s="52">
        <v>0</v>
      </c>
      <c r="J440" s="52">
        <v>0</v>
      </c>
      <c r="K440" s="52"/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6479130.2091511516</v>
      </c>
      <c r="R440" s="52"/>
      <c r="S440" s="79"/>
      <c r="T440" s="80">
        <v>194794.98656826385</v>
      </c>
      <c r="U440" s="31">
        <f t="shared" si="44"/>
        <v>2</v>
      </c>
    </row>
    <row r="441" spans="1:22" x14ac:dyDescent="0.25">
      <c r="A441" s="98">
        <f t="shared" si="47"/>
        <v>426</v>
      </c>
      <c r="B441" s="99">
        <f t="shared" si="48"/>
        <v>231</v>
      </c>
      <c r="C441" s="92" t="s">
        <v>254</v>
      </c>
      <c r="D441" s="92" t="s">
        <v>437</v>
      </c>
      <c r="E441" s="78">
        <f t="shared" si="42"/>
        <v>7717731.9717803607</v>
      </c>
      <c r="F441" s="52">
        <v>0</v>
      </c>
      <c r="G441" s="52">
        <v>0</v>
      </c>
      <c r="H441" s="52">
        <v>1228652.79</v>
      </c>
      <c r="I441" s="52">
        <v>1678642.03</v>
      </c>
      <c r="J441" s="52">
        <v>0</v>
      </c>
      <c r="K441" s="52"/>
      <c r="L441" s="52"/>
      <c r="M441" s="52">
        <v>0</v>
      </c>
      <c r="N441" s="52">
        <v>3803871.23</v>
      </c>
      <c r="O441" s="52">
        <v>0</v>
      </c>
      <c r="P441" s="52">
        <v>0</v>
      </c>
      <c r="Q441" s="52"/>
      <c r="R441" s="52"/>
      <c r="S441" s="79"/>
      <c r="T441" s="80">
        <v>1006565.9217803602</v>
      </c>
      <c r="U441" s="31">
        <f t="shared" si="44"/>
        <v>3</v>
      </c>
      <c r="V441" s="1" t="s">
        <v>717</v>
      </c>
    </row>
    <row r="442" spans="1:22" x14ac:dyDescent="0.25">
      <c r="A442" s="98">
        <f t="shared" si="47"/>
        <v>427</v>
      </c>
      <c r="B442" s="99">
        <f t="shared" si="48"/>
        <v>232</v>
      </c>
      <c r="C442" s="92" t="s">
        <v>254</v>
      </c>
      <c r="D442" s="92" t="s">
        <v>255</v>
      </c>
      <c r="E442" s="78">
        <f t="shared" si="42"/>
        <v>6161823.346674839</v>
      </c>
      <c r="F442" s="52">
        <v>0</v>
      </c>
      <c r="G442" s="52">
        <v>0</v>
      </c>
      <c r="H442" s="52">
        <v>1076716.6299999999</v>
      </c>
      <c r="I442" s="52">
        <v>1632309.59</v>
      </c>
      <c r="J442" s="52">
        <v>0</v>
      </c>
      <c r="K442" s="52"/>
      <c r="L442" s="52"/>
      <c r="M442" s="52">
        <v>0</v>
      </c>
      <c r="N442" s="52">
        <v>2825101.65</v>
      </c>
      <c r="O442" s="52">
        <v>0</v>
      </c>
      <c r="P442" s="52"/>
      <c r="Q442" s="52"/>
      <c r="R442" s="52"/>
      <c r="S442" s="79"/>
      <c r="T442" s="80">
        <v>627695.47667484009</v>
      </c>
      <c r="U442" s="31">
        <f t="shared" si="44"/>
        <v>3</v>
      </c>
      <c r="V442" s="1" t="s">
        <v>717</v>
      </c>
    </row>
    <row r="443" spans="1:22" x14ac:dyDescent="0.25">
      <c r="A443" s="98">
        <f t="shared" si="47"/>
        <v>428</v>
      </c>
      <c r="B443" s="99">
        <f t="shared" si="48"/>
        <v>233</v>
      </c>
      <c r="C443" s="92" t="s">
        <v>254</v>
      </c>
      <c r="D443" s="92" t="s">
        <v>524</v>
      </c>
      <c r="E443" s="78">
        <f t="shared" si="42"/>
        <v>8194296.4237568006</v>
      </c>
      <c r="F443" s="52"/>
      <c r="G443" s="52"/>
      <c r="H443" s="52">
        <v>2187835.7883797591</v>
      </c>
      <c r="I443" s="52"/>
      <c r="J443" s="52"/>
      <c r="K443" s="52"/>
      <c r="L443" s="52"/>
      <c r="M443" s="52"/>
      <c r="N443" s="52"/>
      <c r="O443" s="52"/>
      <c r="P443" s="52"/>
      <c r="Q443" s="52">
        <v>5831102.6919086454</v>
      </c>
      <c r="R443" s="52"/>
      <c r="S443" s="79"/>
      <c r="T443" s="80">
        <v>175357.9434683955</v>
      </c>
      <c r="U443" s="31">
        <f t="shared" si="44"/>
        <v>2</v>
      </c>
    </row>
    <row r="444" spans="1:22" x14ac:dyDescent="0.25">
      <c r="A444" s="98">
        <f t="shared" si="47"/>
        <v>429</v>
      </c>
      <c r="B444" s="99">
        <f t="shared" si="48"/>
        <v>234</v>
      </c>
      <c r="C444" s="92" t="s">
        <v>106</v>
      </c>
      <c r="D444" s="92" t="s">
        <v>440</v>
      </c>
      <c r="E444" s="78">
        <f t="shared" si="42"/>
        <v>7441099.7124260003</v>
      </c>
      <c r="F444" s="52"/>
      <c r="G444" s="52">
        <v>539640.37</v>
      </c>
      <c r="H444" s="52">
        <v>0</v>
      </c>
      <c r="I444" s="52">
        <v>0</v>
      </c>
      <c r="J444" s="52">
        <v>0</v>
      </c>
      <c r="K444" s="52"/>
      <c r="L444" s="52"/>
      <c r="M444" s="52">
        <v>0</v>
      </c>
      <c r="N444" s="52">
        <v>6713480.5099999998</v>
      </c>
      <c r="O444" s="52">
        <v>0</v>
      </c>
      <c r="P444" s="52">
        <v>0</v>
      </c>
      <c r="Q444" s="52">
        <v>0</v>
      </c>
      <c r="R444" s="52"/>
      <c r="S444" s="79"/>
      <c r="T444" s="80">
        <v>187978.83242600004</v>
      </c>
      <c r="U444" s="31">
        <f t="shared" si="44"/>
        <v>2</v>
      </c>
    </row>
    <row r="445" spans="1:22" x14ac:dyDescent="0.25">
      <c r="A445" s="98">
        <f t="shared" si="47"/>
        <v>430</v>
      </c>
      <c r="B445" s="99">
        <f t="shared" si="48"/>
        <v>235</v>
      </c>
      <c r="C445" s="92" t="s">
        <v>106</v>
      </c>
      <c r="D445" s="92" t="s">
        <v>525</v>
      </c>
      <c r="E445" s="78">
        <f t="shared" ref="E445:E517" si="49">SUBTOTAL(9,F445:T445)</f>
        <v>3577560.5733999996</v>
      </c>
      <c r="F445" s="52">
        <v>1767665.6131679998</v>
      </c>
      <c r="G445" s="52">
        <v>815853.27133800008</v>
      </c>
      <c r="H445" s="52">
        <v>842442.90979800001</v>
      </c>
      <c r="I445" s="52">
        <v>0</v>
      </c>
      <c r="J445" s="52">
        <v>0</v>
      </c>
      <c r="K445" s="52"/>
      <c r="L445" s="52">
        <v>75038.982825239989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/>
      <c r="S445" s="79"/>
      <c r="T445" s="80">
        <v>76559.796270759995</v>
      </c>
      <c r="U445" s="31">
        <f t="shared" ref="U445:U517" si="50">COUNTIF(F445:Q445,"&gt;0")</f>
        <v>4</v>
      </c>
    </row>
    <row r="446" spans="1:22" x14ac:dyDescent="0.25">
      <c r="A446" s="98">
        <f t="shared" si="47"/>
        <v>431</v>
      </c>
      <c r="B446" s="99">
        <f t="shared" si="48"/>
        <v>236</v>
      </c>
      <c r="C446" s="92" t="s">
        <v>106</v>
      </c>
      <c r="D446" s="92" t="s">
        <v>526</v>
      </c>
      <c r="E446" s="78">
        <f t="shared" si="49"/>
        <v>17965449.162177999</v>
      </c>
      <c r="F446" s="52">
        <v>6428842.3899999997</v>
      </c>
      <c r="G446" s="52">
        <v>1825378.91</v>
      </c>
      <c r="H446" s="52">
        <v>1830078.26</v>
      </c>
      <c r="I446" s="52"/>
      <c r="J446" s="52">
        <v>0</v>
      </c>
      <c r="K446" s="52"/>
      <c r="L446" s="52"/>
      <c r="M446" s="52">
        <v>0</v>
      </c>
      <c r="N446" s="52">
        <v>0</v>
      </c>
      <c r="O446" s="52">
        <v>0</v>
      </c>
      <c r="P446" s="52">
        <v>7416801.1399999997</v>
      </c>
      <c r="Q446" s="52">
        <v>0</v>
      </c>
      <c r="R446" s="52"/>
      <c r="S446" s="79"/>
      <c r="T446" s="80">
        <v>464348.46217800002</v>
      </c>
      <c r="U446" s="31">
        <f t="shared" si="50"/>
        <v>4</v>
      </c>
    </row>
    <row r="447" spans="1:22" x14ac:dyDescent="0.25">
      <c r="A447" s="98">
        <f t="shared" si="47"/>
        <v>432</v>
      </c>
      <c r="B447" s="99">
        <f t="shared" si="48"/>
        <v>237</v>
      </c>
      <c r="C447" s="92" t="s">
        <v>106</v>
      </c>
      <c r="D447" s="92" t="s">
        <v>441</v>
      </c>
      <c r="E447" s="78">
        <f t="shared" si="49"/>
        <v>7768881.3499999996</v>
      </c>
      <c r="F447" s="52">
        <v>3912372.017862</v>
      </c>
      <c r="G447" s="52">
        <v>1821795.805494</v>
      </c>
      <c r="H447" s="52">
        <v>1868459.465754</v>
      </c>
      <c r="I447" s="52"/>
      <c r="J447" s="52">
        <v>0</v>
      </c>
      <c r="K447" s="52"/>
      <c r="L447" s="52"/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/>
      <c r="S447" s="79"/>
      <c r="T447" s="80">
        <v>166254.06088999999</v>
      </c>
      <c r="U447" s="31">
        <f t="shared" si="50"/>
        <v>3</v>
      </c>
    </row>
    <row r="448" spans="1:22" x14ac:dyDescent="0.25">
      <c r="A448" s="98">
        <f t="shared" si="47"/>
        <v>433</v>
      </c>
      <c r="B448" s="99">
        <f t="shared" si="48"/>
        <v>238</v>
      </c>
      <c r="C448" s="92" t="s">
        <v>106</v>
      </c>
      <c r="D448" s="92" t="s">
        <v>442</v>
      </c>
      <c r="E448" s="78">
        <f t="shared" si="49"/>
        <v>10164042.109999999</v>
      </c>
      <c r="F448" s="52">
        <v>6784576.1506739995</v>
      </c>
      <c r="G448" s="52">
        <v>3161955.4581719995</v>
      </c>
      <c r="H448" s="52">
        <v>0</v>
      </c>
      <c r="I448" s="52"/>
      <c r="J448" s="52">
        <v>0</v>
      </c>
      <c r="K448" s="52"/>
      <c r="L448" s="52"/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/>
      <c r="S448" s="79"/>
      <c r="T448" s="80">
        <v>217510.50115400003</v>
      </c>
      <c r="U448" s="31">
        <f t="shared" si="50"/>
        <v>2</v>
      </c>
    </row>
    <row r="449" spans="1:22" x14ac:dyDescent="0.25">
      <c r="A449" s="98">
        <f t="shared" si="47"/>
        <v>434</v>
      </c>
      <c r="B449" s="99">
        <f t="shared" si="48"/>
        <v>239</v>
      </c>
      <c r="C449" s="92" t="s">
        <v>106</v>
      </c>
      <c r="D449" s="92" t="s">
        <v>259</v>
      </c>
      <c r="E449" s="78">
        <f t="shared" si="49"/>
        <v>9321568.8579660002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/>
      <c r="L449" s="52"/>
      <c r="M449" s="52">
        <v>0</v>
      </c>
      <c r="N449" s="52">
        <v>9023845.8800000008</v>
      </c>
      <c r="O449" s="52">
        <v>0</v>
      </c>
      <c r="P449" s="52"/>
      <c r="Q449" s="52">
        <v>0</v>
      </c>
      <c r="R449" s="52"/>
      <c r="S449" s="79"/>
      <c r="T449" s="80">
        <v>297722.97796599998</v>
      </c>
      <c r="U449" s="31">
        <f t="shared" si="50"/>
        <v>1</v>
      </c>
    </row>
    <row r="450" spans="1:22" x14ac:dyDescent="0.25">
      <c r="A450" s="98">
        <f t="shared" si="47"/>
        <v>435</v>
      </c>
      <c r="B450" s="99">
        <f t="shared" si="48"/>
        <v>240</v>
      </c>
      <c r="C450" s="92" t="s">
        <v>106</v>
      </c>
      <c r="D450" s="92" t="s">
        <v>258</v>
      </c>
      <c r="E450" s="78">
        <f t="shared" si="49"/>
        <v>1811123.542842</v>
      </c>
      <c r="F450" s="52"/>
      <c r="G450" s="52">
        <v>1775821.500432</v>
      </c>
      <c r="H450" s="52">
        <v>0</v>
      </c>
      <c r="I450" s="52">
        <v>0</v>
      </c>
      <c r="J450" s="52">
        <v>0</v>
      </c>
      <c r="K450" s="52"/>
      <c r="L450" s="52"/>
      <c r="M450" s="52">
        <v>0</v>
      </c>
      <c r="N450" s="52">
        <v>0</v>
      </c>
      <c r="O450" s="52">
        <v>0</v>
      </c>
      <c r="P450" s="52"/>
      <c r="Q450" s="52">
        <v>0</v>
      </c>
      <c r="R450" s="52"/>
      <c r="S450" s="79"/>
      <c r="T450" s="80">
        <v>35302.042410000002</v>
      </c>
      <c r="U450" s="31">
        <f t="shared" si="50"/>
        <v>1</v>
      </c>
    </row>
    <row r="451" spans="1:22" x14ac:dyDescent="0.25">
      <c r="A451" s="98">
        <f t="shared" si="47"/>
        <v>436</v>
      </c>
      <c r="B451" s="99">
        <f t="shared" si="48"/>
        <v>241</v>
      </c>
      <c r="C451" s="92" t="s">
        <v>261</v>
      </c>
      <c r="D451" s="92" t="s">
        <v>444</v>
      </c>
      <c r="E451" s="78">
        <f t="shared" si="49"/>
        <v>28484598.610168263</v>
      </c>
      <c r="F451" s="52">
        <v>5786157.6164384168</v>
      </c>
      <c r="G451" s="52">
        <v>2662659.4013375328</v>
      </c>
      <c r="H451" s="52">
        <v>2785550.9406979568</v>
      </c>
      <c r="I451" s="52">
        <v>1765690.024929533</v>
      </c>
      <c r="J451" s="52">
        <v>0</v>
      </c>
      <c r="K451" s="52"/>
      <c r="L451" s="52">
        <v>255018.07492258408</v>
      </c>
      <c r="M451" s="52">
        <v>0</v>
      </c>
      <c r="N451" s="52">
        <v>14062573.097874001</v>
      </c>
      <c r="O451" s="52">
        <v>0</v>
      </c>
      <c r="P451" s="52">
        <v>0</v>
      </c>
      <c r="Q451" s="52">
        <v>0</v>
      </c>
      <c r="R451" s="52">
        <v>588328.4</v>
      </c>
      <c r="S451" s="79"/>
      <c r="T451" s="80">
        <v>578621.05396824155</v>
      </c>
      <c r="U451" s="31">
        <f t="shared" si="50"/>
        <v>6</v>
      </c>
    </row>
    <row r="452" spans="1:22" x14ac:dyDescent="0.25">
      <c r="A452" s="98">
        <f t="shared" si="47"/>
        <v>437</v>
      </c>
      <c r="B452" s="99">
        <f t="shared" si="48"/>
        <v>242</v>
      </c>
      <c r="C452" s="92" t="s">
        <v>261</v>
      </c>
      <c r="D452" s="92" t="s">
        <v>445</v>
      </c>
      <c r="E452" s="78">
        <f t="shared" si="49"/>
        <v>7852669.346012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/>
      <c r="L452" s="52"/>
      <c r="M452" s="52">
        <v>0</v>
      </c>
      <c r="N452" s="52"/>
      <c r="O452" s="52">
        <v>0</v>
      </c>
      <c r="P452" s="52">
        <v>0</v>
      </c>
      <c r="Q452" s="52">
        <v>7388743.1422140002</v>
      </c>
      <c r="R452" s="52"/>
      <c r="S452" s="79"/>
      <c r="T452" s="80">
        <v>463926.20379799994</v>
      </c>
      <c r="U452" s="31">
        <f t="shared" si="50"/>
        <v>1</v>
      </c>
    </row>
    <row r="453" spans="1:22" x14ac:dyDescent="0.25">
      <c r="A453" s="98">
        <f t="shared" si="47"/>
        <v>438</v>
      </c>
      <c r="B453" s="99">
        <f t="shared" si="48"/>
        <v>243</v>
      </c>
      <c r="C453" s="92" t="s">
        <v>107</v>
      </c>
      <c r="D453" s="92" t="s">
        <v>527</v>
      </c>
      <c r="E453" s="78">
        <f t="shared" si="49"/>
        <v>2792199.2437518002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/>
      <c r="L453" s="52"/>
      <c r="M453" s="52">
        <v>0</v>
      </c>
      <c r="N453" s="52">
        <v>2736680.7350400002</v>
      </c>
      <c r="O453" s="52">
        <v>0</v>
      </c>
      <c r="P453" s="52">
        <v>0</v>
      </c>
      <c r="Q453" s="52"/>
      <c r="R453" s="52"/>
      <c r="S453" s="79"/>
      <c r="T453" s="80">
        <v>55518.508711800008</v>
      </c>
      <c r="U453" s="31">
        <f t="shared" si="50"/>
        <v>1</v>
      </c>
    </row>
    <row r="454" spans="1:22" x14ac:dyDescent="0.25">
      <c r="A454" s="98">
        <f t="shared" si="47"/>
        <v>439</v>
      </c>
      <c r="B454" s="99">
        <f t="shared" si="48"/>
        <v>244</v>
      </c>
      <c r="C454" s="92" t="s">
        <v>107</v>
      </c>
      <c r="D454" s="92" t="s">
        <v>108</v>
      </c>
      <c r="E454" s="78">
        <f t="shared" si="49"/>
        <v>6636678.46</v>
      </c>
      <c r="F454" s="52">
        <v>1320658.3173839999</v>
      </c>
      <c r="G454" s="52">
        <v>0</v>
      </c>
      <c r="H454" s="52">
        <v>0</v>
      </c>
      <c r="I454" s="52">
        <v>737257.57992599998</v>
      </c>
      <c r="J454" s="52">
        <v>0</v>
      </c>
      <c r="K454" s="52"/>
      <c r="L454" s="52"/>
      <c r="M454" s="52">
        <v>0</v>
      </c>
      <c r="N454" s="52">
        <v>1613252.1332339998</v>
      </c>
      <c r="O454" s="52">
        <v>0</v>
      </c>
      <c r="P454" s="52">
        <v>2823485.5104120001</v>
      </c>
      <c r="Q454" s="52">
        <v>0</v>
      </c>
      <c r="R454" s="52"/>
      <c r="S454" s="79"/>
      <c r="T454" s="80">
        <v>142024.91904400001</v>
      </c>
      <c r="U454" s="31">
        <f t="shared" si="50"/>
        <v>4</v>
      </c>
    </row>
    <row r="455" spans="1:22" x14ac:dyDescent="0.25">
      <c r="A455" s="98">
        <f t="shared" si="47"/>
        <v>440</v>
      </c>
      <c r="B455" s="99">
        <f t="shared" si="48"/>
        <v>245</v>
      </c>
      <c r="C455" s="92" t="s">
        <v>107</v>
      </c>
      <c r="D455" s="92" t="s">
        <v>449</v>
      </c>
      <c r="E455" s="78">
        <f t="shared" si="49"/>
        <v>1958541.8158535203</v>
      </c>
      <c r="F455" s="52">
        <v>0</v>
      </c>
      <c r="G455" s="52">
        <v>0</v>
      </c>
      <c r="H455" s="52"/>
      <c r="I455" s="52">
        <v>0</v>
      </c>
      <c r="J455" s="52">
        <v>0</v>
      </c>
      <c r="K455" s="52"/>
      <c r="L455" s="52"/>
      <c r="M455" s="52">
        <v>0</v>
      </c>
      <c r="N455" s="52">
        <v>0</v>
      </c>
      <c r="O455" s="52">
        <v>0</v>
      </c>
      <c r="P455" s="52">
        <v>1919964.7690860003</v>
      </c>
      <c r="Q455" s="52">
        <v>0</v>
      </c>
      <c r="R455" s="52"/>
      <c r="S455" s="79"/>
      <c r="T455" s="80">
        <v>38577.046767520005</v>
      </c>
      <c r="U455" s="31">
        <f t="shared" si="50"/>
        <v>1</v>
      </c>
    </row>
    <row r="456" spans="1:22" x14ac:dyDescent="0.25">
      <c r="A456" s="98">
        <f t="shared" si="47"/>
        <v>441</v>
      </c>
      <c r="B456" s="99">
        <f t="shared" si="48"/>
        <v>246</v>
      </c>
      <c r="C456" s="92" t="s">
        <v>107</v>
      </c>
      <c r="D456" s="92" t="s">
        <v>528</v>
      </c>
      <c r="E456" s="78">
        <f t="shared" si="49"/>
        <v>14630973.174031259</v>
      </c>
      <c r="F456" s="52">
        <v>2788532.6780639999</v>
      </c>
      <c r="G456" s="52">
        <v>0</v>
      </c>
      <c r="H456" s="52"/>
      <c r="I456" s="52">
        <v>1566144.8148779999</v>
      </c>
      <c r="J456" s="52">
        <v>0</v>
      </c>
      <c r="K456" s="52"/>
      <c r="L456" s="52">
        <v>616763.67752999999</v>
      </c>
      <c r="M456" s="52">
        <v>0</v>
      </c>
      <c r="N456" s="52">
        <v>3422622.3707340001</v>
      </c>
      <c r="O456" s="52">
        <v>0</v>
      </c>
      <c r="P456" s="52">
        <v>5952055.6381440004</v>
      </c>
      <c r="Q456" s="52"/>
      <c r="R456" s="52"/>
      <c r="S456" s="79"/>
      <c r="T456" s="80">
        <v>284853.99468125997</v>
      </c>
      <c r="U456" s="31">
        <f t="shared" si="50"/>
        <v>5</v>
      </c>
    </row>
    <row r="457" spans="1:22" x14ac:dyDescent="0.25">
      <c r="A457" s="98">
        <f t="shared" si="47"/>
        <v>442</v>
      </c>
      <c r="B457" s="99">
        <f t="shared" si="48"/>
        <v>247</v>
      </c>
      <c r="C457" s="92" t="s">
        <v>107</v>
      </c>
      <c r="D457" s="92" t="s">
        <v>109</v>
      </c>
      <c r="E457" s="78">
        <f t="shared" si="49"/>
        <v>6038708.3828797396</v>
      </c>
      <c r="F457" s="52">
        <v>1207621.7677859999</v>
      </c>
      <c r="G457" s="52">
        <v>0</v>
      </c>
      <c r="H457" s="52">
        <v>0</v>
      </c>
      <c r="I457" s="52">
        <v>674481.81868200004</v>
      </c>
      <c r="J457" s="52">
        <v>0</v>
      </c>
      <c r="K457" s="52"/>
      <c r="L457" s="52"/>
      <c r="M457" s="52">
        <v>0</v>
      </c>
      <c r="N457" s="52">
        <v>1465015.4884260001</v>
      </c>
      <c r="O457" s="52">
        <v>0</v>
      </c>
      <c r="P457" s="52">
        <v>2572639.0445699999</v>
      </c>
      <c r="Q457" s="52"/>
      <c r="R457" s="52"/>
      <c r="S457" s="79"/>
      <c r="T457" s="80">
        <v>118950.26341574</v>
      </c>
      <c r="U457" s="31">
        <f t="shared" si="50"/>
        <v>4</v>
      </c>
    </row>
    <row r="458" spans="1:22" x14ac:dyDescent="0.25">
      <c r="A458" s="98">
        <f t="shared" si="47"/>
        <v>443</v>
      </c>
      <c r="B458" s="99">
        <f t="shared" si="48"/>
        <v>248</v>
      </c>
      <c r="C458" s="92" t="s">
        <v>107</v>
      </c>
      <c r="D458" s="92" t="s">
        <v>529</v>
      </c>
      <c r="E458" s="78">
        <f t="shared" si="49"/>
        <v>7180288.0364000006</v>
      </c>
      <c r="F458" s="52">
        <v>1536923.9460959998</v>
      </c>
      <c r="G458" s="52">
        <v>0</v>
      </c>
      <c r="H458" s="52">
        <v>0</v>
      </c>
      <c r="I458" s="52"/>
      <c r="J458" s="52">
        <v>0</v>
      </c>
      <c r="K458" s="52"/>
      <c r="L458" s="52">
        <v>334977.14468904003</v>
      </c>
      <c r="M458" s="52">
        <v>0</v>
      </c>
      <c r="N458" s="52">
        <v>1876117.9502100002</v>
      </c>
      <c r="O458" s="52">
        <v>0</v>
      </c>
      <c r="P458" s="52">
        <v>3278610.8314260002</v>
      </c>
      <c r="Q458" s="52"/>
      <c r="R458" s="52"/>
      <c r="S458" s="79"/>
      <c r="T458" s="80">
        <v>153658.16397896002</v>
      </c>
      <c r="U458" s="31">
        <f t="shared" si="50"/>
        <v>4</v>
      </c>
    </row>
    <row r="459" spans="1:22" x14ac:dyDescent="0.25">
      <c r="A459" s="98">
        <f t="shared" si="47"/>
        <v>444</v>
      </c>
      <c r="B459" s="99">
        <f t="shared" si="48"/>
        <v>249</v>
      </c>
      <c r="C459" s="92" t="s">
        <v>447</v>
      </c>
      <c r="D459" s="92" t="s">
        <v>448</v>
      </c>
      <c r="E459" s="78">
        <f t="shared" si="49"/>
        <v>16858412.73</v>
      </c>
      <c r="F459" s="52">
        <v>1683565.8969639998</v>
      </c>
      <c r="G459" s="52">
        <v>1040219.4703179998</v>
      </c>
      <c r="H459" s="52">
        <v>488517.72999399999</v>
      </c>
      <c r="I459" s="52">
        <v>423331.30508199998</v>
      </c>
      <c r="J459" s="52">
        <v>0</v>
      </c>
      <c r="K459" s="52"/>
      <c r="L459" s="52">
        <v>147640.393614</v>
      </c>
      <c r="M459" s="52">
        <v>0</v>
      </c>
      <c r="N459" s="52">
        <v>4805741.3532099994</v>
      </c>
      <c r="O459" s="52">
        <v>0</v>
      </c>
      <c r="P459" s="52">
        <v>4013795.9746779995</v>
      </c>
      <c r="Q459" s="52">
        <v>3549227.0136119998</v>
      </c>
      <c r="R459" s="52">
        <v>314486.54000000004</v>
      </c>
      <c r="S459" s="52">
        <v>38674.67</v>
      </c>
      <c r="T459" s="80">
        <v>353212.38252800005</v>
      </c>
      <c r="U459" s="31">
        <f t="shared" si="50"/>
        <v>8</v>
      </c>
    </row>
    <row r="460" spans="1:22" x14ac:dyDescent="0.25">
      <c r="A460" s="98">
        <f t="shared" si="47"/>
        <v>445</v>
      </c>
      <c r="B460" s="99">
        <f t="shared" si="48"/>
        <v>250</v>
      </c>
      <c r="C460" s="92" t="s">
        <v>263</v>
      </c>
      <c r="D460" s="92" t="s">
        <v>264</v>
      </c>
      <c r="E460" s="78">
        <f t="shared" si="49"/>
        <v>5471090.385000119</v>
      </c>
      <c r="F460" s="52">
        <v>2405495.4171779994</v>
      </c>
      <c r="G460" s="52">
        <v>0</v>
      </c>
      <c r="H460" s="52">
        <v>0</v>
      </c>
      <c r="I460" s="52">
        <v>0</v>
      </c>
      <c r="J460" s="52">
        <v>0</v>
      </c>
      <c r="K460" s="52"/>
      <c r="L460" s="52"/>
      <c r="M460" s="52">
        <v>0</v>
      </c>
      <c r="N460" s="52">
        <v>2946332.8479479998</v>
      </c>
      <c r="O460" s="52">
        <v>0</v>
      </c>
      <c r="P460" s="52">
        <v>0</v>
      </c>
      <c r="Q460" s="52"/>
      <c r="R460" s="52"/>
      <c r="S460" s="79"/>
      <c r="T460" s="80">
        <v>119262.11987412002</v>
      </c>
      <c r="U460" s="31">
        <f t="shared" si="50"/>
        <v>2</v>
      </c>
    </row>
    <row r="461" spans="1:22" x14ac:dyDescent="0.25">
      <c r="A461" s="98">
        <f t="shared" si="47"/>
        <v>446</v>
      </c>
      <c r="B461" s="99">
        <f t="shared" si="48"/>
        <v>251</v>
      </c>
      <c r="C461" s="92" t="s">
        <v>110</v>
      </c>
      <c r="D461" s="92" t="s">
        <v>530</v>
      </c>
      <c r="E461" s="78">
        <f t="shared" si="49"/>
        <v>6209439.0055262595</v>
      </c>
      <c r="F461" s="52">
        <v>0</v>
      </c>
      <c r="G461" s="52">
        <v>0</v>
      </c>
      <c r="H461" s="52">
        <v>0</v>
      </c>
      <c r="I461" s="52">
        <v>0</v>
      </c>
      <c r="J461" s="52">
        <v>0</v>
      </c>
      <c r="K461" s="52"/>
      <c r="L461" s="52"/>
      <c r="M461" s="52">
        <v>0</v>
      </c>
      <c r="N461" s="52">
        <v>0</v>
      </c>
      <c r="O461" s="52">
        <v>0</v>
      </c>
      <c r="P461" s="52">
        <v>0</v>
      </c>
      <c r="Q461" s="52">
        <v>6039757.0999999996</v>
      </c>
      <c r="R461" s="52"/>
      <c r="S461" s="79"/>
      <c r="T461" s="80">
        <v>169681.90552626003</v>
      </c>
      <c r="U461" s="31">
        <f t="shared" si="50"/>
        <v>1</v>
      </c>
      <c r="V461" s="1" t="s">
        <v>717</v>
      </c>
    </row>
    <row r="462" spans="1:22" x14ac:dyDescent="0.25">
      <c r="A462" s="98">
        <f t="shared" si="47"/>
        <v>447</v>
      </c>
      <c r="B462" s="99">
        <f t="shared" si="48"/>
        <v>252</v>
      </c>
      <c r="C462" s="92" t="s">
        <v>110</v>
      </c>
      <c r="D462" s="92" t="s">
        <v>266</v>
      </c>
      <c r="E462" s="78">
        <f t="shared" si="49"/>
        <v>1050228.8737864401</v>
      </c>
      <c r="F462" s="52">
        <v>0</v>
      </c>
      <c r="G462" s="52">
        <v>0</v>
      </c>
      <c r="H462" s="52">
        <v>0</v>
      </c>
      <c r="I462" s="52">
        <v>0</v>
      </c>
      <c r="J462" s="52">
        <v>1026987.1700000002</v>
      </c>
      <c r="K462" s="52"/>
      <c r="L462" s="52"/>
      <c r="M462" s="52">
        <v>0</v>
      </c>
      <c r="N462" s="52">
        <v>0</v>
      </c>
      <c r="O462" s="52">
        <v>0</v>
      </c>
      <c r="P462" s="52">
        <v>0</v>
      </c>
      <c r="Q462" s="52">
        <v>0</v>
      </c>
      <c r="R462" s="52"/>
      <c r="S462" s="79"/>
      <c r="T462" s="80">
        <v>23241.703786440004</v>
      </c>
      <c r="U462" s="31">
        <f t="shared" si="50"/>
        <v>1</v>
      </c>
      <c r="V462" s="1" t="s">
        <v>717</v>
      </c>
    </row>
    <row r="463" spans="1:22" x14ac:dyDescent="0.25">
      <c r="A463" s="98">
        <f t="shared" si="47"/>
        <v>448</v>
      </c>
      <c r="B463" s="99">
        <f t="shared" si="48"/>
        <v>253</v>
      </c>
      <c r="C463" s="92" t="s">
        <v>110</v>
      </c>
      <c r="D463" s="92" t="s">
        <v>267</v>
      </c>
      <c r="E463" s="78">
        <f t="shared" si="49"/>
        <v>293473.29564598005</v>
      </c>
      <c r="F463" s="52">
        <v>0</v>
      </c>
      <c r="G463" s="52">
        <v>0</v>
      </c>
      <c r="H463" s="52">
        <v>0</v>
      </c>
      <c r="I463" s="52">
        <v>0</v>
      </c>
      <c r="J463" s="52">
        <v>286699.09000000003</v>
      </c>
      <c r="K463" s="52"/>
      <c r="L463" s="52"/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/>
      <c r="S463" s="79"/>
      <c r="T463" s="80">
        <v>6774.2056459800015</v>
      </c>
      <c r="U463" s="31">
        <f t="shared" si="50"/>
        <v>1</v>
      </c>
      <c r="V463" s="1" t="s">
        <v>717</v>
      </c>
    </row>
    <row r="464" spans="1:22" x14ac:dyDescent="0.25">
      <c r="A464" s="98">
        <f t="shared" si="47"/>
        <v>449</v>
      </c>
      <c r="B464" s="99">
        <f t="shared" si="48"/>
        <v>254</v>
      </c>
      <c r="C464" s="92" t="s">
        <v>110</v>
      </c>
      <c r="D464" s="92" t="s">
        <v>268</v>
      </c>
      <c r="E464" s="78">
        <f t="shared" si="49"/>
        <v>321001.14</v>
      </c>
      <c r="F464" s="52">
        <v>0</v>
      </c>
      <c r="G464" s="52">
        <v>0</v>
      </c>
      <c r="H464" s="52">
        <v>0</v>
      </c>
      <c r="I464" s="52">
        <v>0</v>
      </c>
      <c r="J464" s="52">
        <v>318383.06</v>
      </c>
      <c r="K464" s="52"/>
      <c r="L464" s="52"/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/>
      <c r="S464" s="79"/>
      <c r="T464" s="80">
        <v>2618.08</v>
      </c>
      <c r="U464" s="31">
        <f t="shared" si="50"/>
        <v>1</v>
      </c>
      <c r="V464" s="1" t="s">
        <v>717</v>
      </c>
    </row>
    <row r="465" spans="1:22" x14ac:dyDescent="0.25">
      <c r="A465" s="98">
        <f t="shared" si="47"/>
        <v>450</v>
      </c>
      <c r="B465" s="99">
        <f t="shared" si="48"/>
        <v>255</v>
      </c>
      <c r="C465" s="92" t="s">
        <v>111</v>
      </c>
      <c r="D465" s="92" t="s">
        <v>271</v>
      </c>
      <c r="E465" s="78">
        <f t="shared" si="49"/>
        <v>1873270.93</v>
      </c>
      <c r="F465" s="52">
        <v>0</v>
      </c>
      <c r="G465" s="52">
        <v>0</v>
      </c>
      <c r="H465" s="52">
        <v>0</v>
      </c>
      <c r="I465" s="52">
        <v>0</v>
      </c>
      <c r="J465" s="52">
        <v>1859152.43</v>
      </c>
      <c r="K465" s="52"/>
      <c r="L465" s="52"/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/>
      <c r="S465" s="79"/>
      <c r="T465" s="80">
        <v>14118.5</v>
      </c>
      <c r="U465" s="31">
        <f t="shared" si="50"/>
        <v>1</v>
      </c>
      <c r="V465" s="1" t="s">
        <v>717</v>
      </c>
    </row>
    <row r="466" spans="1:22" x14ac:dyDescent="0.25">
      <c r="A466" s="98">
        <f t="shared" si="47"/>
        <v>451</v>
      </c>
      <c r="B466" s="99">
        <f t="shared" si="48"/>
        <v>256</v>
      </c>
      <c r="C466" s="92" t="s">
        <v>111</v>
      </c>
      <c r="D466" s="92" t="s">
        <v>452</v>
      </c>
      <c r="E466" s="78">
        <f t="shared" si="49"/>
        <v>2251948.8353626798</v>
      </c>
      <c r="F466" s="52"/>
      <c r="G466" s="52">
        <v>0</v>
      </c>
      <c r="H466" s="52">
        <v>0</v>
      </c>
      <c r="I466" s="52">
        <v>0</v>
      </c>
      <c r="J466" s="52"/>
      <c r="K466" s="52"/>
      <c r="L466" s="52"/>
      <c r="M466" s="52">
        <v>0</v>
      </c>
      <c r="N466" s="52">
        <v>0</v>
      </c>
      <c r="O466" s="52">
        <v>0</v>
      </c>
      <c r="P466" s="52">
        <v>0</v>
      </c>
      <c r="Q466" s="52">
        <v>1961437.3199999998</v>
      </c>
      <c r="R466" s="52"/>
      <c r="S466" s="79"/>
      <c r="T466" s="80">
        <v>290511.51536268002</v>
      </c>
      <c r="U466" s="31">
        <f t="shared" si="50"/>
        <v>1</v>
      </c>
      <c r="V466" s="1" t="s">
        <v>717</v>
      </c>
    </row>
    <row r="467" spans="1:22" x14ac:dyDescent="0.25">
      <c r="A467" s="98">
        <f t="shared" si="47"/>
        <v>452</v>
      </c>
      <c r="B467" s="99">
        <f t="shared" si="48"/>
        <v>257</v>
      </c>
      <c r="C467" s="92" t="s">
        <v>111</v>
      </c>
      <c r="D467" s="92" t="s">
        <v>116</v>
      </c>
      <c r="E467" s="78">
        <f t="shared" si="49"/>
        <v>2442223.62128712</v>
      </c>
      <c r="F467" s="52">
        <v>0</v>
      </c>
      <c r="G467" s="52">
        <v>0</v>
      </c>
      <c r="H467" s="52">
        <v>0</v>
      </c>
      <c r="I467" s="52">
        <v>0</v>
      </c>
      <c r="J467" s="52"/>
      <c r="K467" s="52"/>
      <c r="L467" s="52"/>
      <c r="M467" s="52">
        <v>0</v>
      </c>
      <c r="N467" s="52">
        <v>0</v>
      </c>
      <c r="O467" s="52">
        <v>0</v>
      </c>
      <c r="P467" s="52">
        <v>0</v>
      </c>
      <c r="Q467" s="52">
        <v>2292179.81</v>
      </c>
      <c r="R467" s="52"/>
      <c r="S467" s="79"/>
      <c r="T467" s="80">
        <v>150043.81128712001</v>
      </c>
      <c r="U467" s="31">
        <f t="shared" si="50"/>
        <v>1</v>
      </c>
      <c r="V467" s="1" t="s">
        <v>717</v>
      </c>
    </row>
    <row r="468" spans="1:22" x14ac:dyDescent="0.25">
      <c r="A468" s="98">
        <f t="shared" si="47"/>
        <v>453</v>
      </c>
      <c r="B468" s="99">
        <f t="shared" si="48"/>
        <v>258</v>
      </c>
      <c r="C468" s="92" t="s">
        <v>111</v>
      </c>
      <c r="D468" s="92" t="s">
        <v>119</v>
      </c>
      <c r="E468" s="78">
        <f t="shared" si="49"/>
        <v>6210065.9474952389</v>
      </c>
      <c r="F468" s="52"/>
      <c r="G468" s="52">
        <v>0</v>
      </c>
      <c r="H468" s="52">
        <v>0</v>
      </c>
      <c r="I468" s="52">
        <v>0</v>
      </c>
      <c r="J468" s="52"/>
      <c r="K468" s="52"/>
      <c r="L468" s="52"/>
      <c r="M468" s="52">
        <v>0</v>
      </c>
      <c r="N468" s="52">
        <v>0</v>
      </c>
      <c r="O468" s="52">
        <v>0</v>
      </c>
      <c r="P468" s="52">
        <v>5910943.6999999993</v>
      </c>
      <c r="Q468" s="52"/>
      <c r="R468" s="52"/>
      <c r="S468" s="79"/>
      <c r="T468" s="80">
        <v>299122.24749524001</v>
      </c>
      <c r="U468" s="31">
        <f t="shared" si="50"/>
        <v>1</v>
      </c>
      <c r="V468" s="1" t="s">
        <v>717</v>
      </c>
    </row>
    <row r="469" spans="1:22" x14ac:dyDescent="0.25">
      <c r="A469" s="98">
        <f t="shared" si="47"/>
        <v>454</v>
      </c>
      <c r="B469" s="99">
        <f t="shared" si="48"/>
        <v>259</v>
      </c>
      <c r="C469" s="92" t="s">
        <v>111</v>
      </c>
      <c r="D469" s="92" t="s">
        <v>275</v>
      </c>
      <c r="E469" s="78">
        <f t="shared" si="49"/>
        <v>340500.39751072001</v>
      </c>
      <c r="F469" s="52"/>
      <c r="G469" s="52"/>
      <c r="H469" s="52"/>
      <c r="I469" s="52"/>
      <c r="J469" s="52">
        <v>320937.5</v>
      </c>
      <c r="K469" s="52"/>
      <c r="L469" s="52"/>
      <c r="M469" s="52">
        <v>0</v>
      </c>
      <c r="N469" s="52">
        <v>0</v>
      </c>
      <c r="O469" s="52">
        <v>0</v>
      </c>
      <c r="P469" s="52">
        <v>0</v>
      </c>
      <c r="Q469" s="52">
        <v>0</v>
      </c>
      <c r="R469" s="52"/>
      <c r="S469" s="79"/>
      <c r="T469" s="80">
        <v>19562.897510720002</v>
      </c>
      <c r="U469" s="31">
        <f t="shared" si="50"/>
        <v>1</v>
      </c>
      <c r="V469" s="1" t="s">
        <v>720</v>
      </c>
    </row>
    <row r="470" spans="1:22" x14ac:dyDescent="0.25">
      <c r="A470" s="98">
        <f t="shared" si="47"/>
        <v>455</v>
      </c>
      <c r="B470" s="99">
        <f t="shared" si="48"/>
        <v>260</v>
      </c>
      <c r="C470" s="92" t="s">
        <v>111</v>
      </c>
      <c r="D470" s="92" t="s">
        <v>120</v>
      </c>
      <c r="E470" s="78">
        <f t="shared" si="49"/>
        <v>13274787.34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/>
      <c r="L470" s="52"/>
      <c r="M470" s="52">
        <v>0</v>
      </c>
      <c r="N470" s="52">
        <v>0</v>
      </c>
      <c r="O470" s="52">
        <v>0</v>
      </c>
      <c r="P470" s="52">
        <v>7231455.4199999999</v>
      </c>
      <c r="Q470" s="52">
        <v>5881945.1899999995</v>
      </c>
      <c r="R470" s="52"/>
      <c r="S470" s="79"/>
      <c r="T470" s="80">
        <v>161386.72999999998</v>
      </c>
      <c r="U470" s="31">
        <f t="shared" si="50"/>
        <v>2</v>
      </c>
    </row>
    <row r="471" spans="1:22" s="67" customFormat="1" x14ac:dyDescent="0.25">
      <c r="D471" s="64">
        <v>2024</v>
      </c>
      <c r="E471" s="68">
        <f>SUM(F471:T471)</f>
        <v>3798960476.5512514</v>
      </c>
      <c r="F471" s="68">
        <f t="shared" ref="F471:U471" si="51">SUM(F472:F742)</f>
        <v>688964879.55553818</v>
      </c>
      <c r="G471" s="68">
        <f t="shared" si="51"/>
        <v>222011004.62018853</v>
      </c>
      <c r="H471" s="68">
        <f t="shared" si="51"/>
        <v>252553404.54617643</v>
      </c>
      <c r="I471" s="68">
        <f t="shared" si="51"/>
        <v>152664538.40203968</v>
      </c>
      <c r="J471" s="68">
        <f t="shared" si="51"/>
        <v>38007735.029524237</v>
      </c>
      <c r="K471" s="68">
        <f t="shared" si="51"/>
        <v>0</v>
      </c>
      <c r="L471" s="68">
        <f t="shared" si="51"/>
        <v>23813980.252038062</v>
      </c>
      <c r="M471" s="68">
        <f t="shared" si="51"/>
        <v>278273940.69563919</v>
      </c>
      <c r="N471" s="68">
        <f t="shared" si="51"/>
        <v>578398492.01891518</v>
      </c>
      <c r="O471" s="68">
        <f t="shared" si="51"/>
        <v>109879232.25027345</v>
      </c>
      <c r="P471" s="68">
        <f t="shared" si="51"/>
        <v>897345440.05839491</v>
      </c>
      <c r="Q471" s="68">
        <f t="shared" si="51"/>
        <v>410624693.30751145</v>
      </c>
      <c r="R471" s="68">
        <f t="shared" si="51"/>
        <v>59632673.527691498</v>
      </c>
      <c r="S471" s="68">
        <f t="shared" si="51"/>
        <v>5161965.5865214812</v>
      </c>
      <c r="T471" s="68">
        <f t="shared" si="51"/>
        <v>81628496.700799584</v>
      </c>
      <c r="U471" s="68">
        <f t="shared" si="51"/>
        <v>670</v>
      </c>
    </row>
    <row r="472" spans="1:22" s="43" customFormat="1" x14ac:dyDescent="0.25">
      <c r="A472" s="98">
        <f>+A470+1</f>
        <v>456</v>
      </c>
      <c r="B472" s="99">
        <f t="shared" ref="B472" si="52">+B471+1</f>
        <v>1</v>
      </c>
      <c r="C472" s="110" t="s">
        <v>621</v>
      </c>
      <c r="D472" s="92" t="s">
        <v>696</v>
      </c>
      <c r="E472" s="78">
        <f t="shared" si="49"/>
        <v>10774080</v>
      </c>
      <c r="F472" s="52">
        <v>0</v>
      </c>
      <c r="G472" s="52">
        <v>0</v>
      </c>
      <c r="H472" s="52">
        <v>0</v>
      </c>
      <c r="I472" s="52">
        <v>0</v>
      </c>
      <c r="J472" s="52"/>
      <c r="K472" s="52">
        <v>0</v>
      </c>
      <c r="L472" s="52"/>
      <c r="M472" s="52">
        <v>10121774.10048</v>
      </c>
      <c r="N472" s="52">
        <v>0</v>
      </c>
      <c r="O472" s="52">
        <v>0</v>
      </c>
      <c r="P472" s="52">
        <v>0</v>
      </c>
      <c r="Q472" s="52">
        <v>0</v>
      </c>
      <c r="R472" s="52">
        <v>323222.39999999997</v>
      </c>
      <c r="S472" s="79">
        <v>107740.8</v>
      </c>
      <c r="T472" s="80">
        <v>221342.69951999999</v>
      </c>
      <c r="U472" s="31">
        <f t="shared" si="50"/>
        <v>1</v>
      </c>
    </row>
    <row r="473" spans="1:22" x14ac:dyDescent="0.25">
      <c r="A473" s="98">
        <f>+A472+1</f>
        <v>457</v>
      </c>
      <c r="B473" s="99">
        <f>+B472+1</f>
        <v>2</v>
      </c>
      <c r="C473" s="96"/>
      <c r="D473" s="92" t="s">
        <v>643</v>
      </c>
      <c r="E473" s="78">
        <f t="shared" si="49"/>
        <v>3109557.33</v>
      </c>
      <c r="F473" s="52"/>
      <c r="G473" s="52"/>
      <c r="H473" s="52"/>
      <c r="I473" s="52"/>
      <c r="J473" s="52"/>
      <c r="K473" s="52"/>
      <c r="L473" s="52"/>
      <c r="M473" s="52">
        <v>3010386.5700000003</v>
      </c>
      <c r="N473" s="52">
        <v>0</v>
      </c>
      <c r="O473" s="52">
        <v>0</v>
      </c>
      <c r="P473" s="52">
        <v>0</v>
      </c>
      <c r="Q473" s="52">
        <v>0</v>
      </c>
      <c r="R473" s="52">
        <v>55593.51</v>
      </c>
      <c r="S473" s="79">
        <v>43577.25</v>
      </c>
      <c r="T473" s="80"/>
      <c r="U473" s="31">
        <f t="shared" si="50"/>
        <v>1</v>
      </c>
    </row>
    <row r="474" spans="1:22" s="46" customFormat="1" x14ac:dyDescent="0.25">
      <c r="A474" s="98">
        <f t="shared" ref="A474:A503" si="53">+A473+1</f>
        <v>458</v>
      </c>
      <c r="B474" s="99">
        <f t="shared" ref="B474:B503" si="54">+B473+1</f>
        <v>3</v>
      </c>
      <c r="C474" s="92" t="s">
        <v>55</v>
      </c>
      <c r="D474" s="92" t="s">
        <v>56</v>
      </c>
      <c r="E474" s="78">
        <f t="shared" si="49"/>
        <v>4612352.454245952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/>
      <c r="L474" s="52"/>
      <c r="M474" s="52">
        <v>0</v>
      </c>
      <c r="N474" s="52">
        <v>0</v>
      </c>
      <c r="O474" s="52">
        <v>4513648.1117250882</v>
      </c>
      <c r="P474" s="52">
        <v>0</v>
      </c>
      <c r="Q474" s="52">
        <v>0</v>
      </c>
      <c r="R474" s="52"/>
      <c r="S474" s="79"/>
      <c r="T474" s="80">
        <v>98704.342520863371</v>
      </c>
      <c r="U474" s="31">
        <f t="shared" si="50"/>
        <v>1</v>
      </c>
    </row>
    <row r="475" spans="1:22" s="46" customFormat="1" x14ac:dyDescent="0.25">
      <c r="A475" s="98">
        <f t="shared" si="53"/>
        <v>459</v>
      </c>
      <c r="B475" s="99">
        <f t="shared" si="54"/>
        <v>4</v>
      </c>
      <c r="C475" s="92" t="s">
        <v>55</v>
      </c>
      <c r="D475" s="92" t="s">
        <v>57</v>
      </c>
      <c r="E475" s="78">
        <f t="shared" si="49"/>
        <v>4989316.109734958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/>
      <c r="L475" s="52"/>
      <c r="M475" s="52">
        <v>0</v>
      </c>
      <c r="N475" s="52">
        <v>0</v>
      </c>
      <c r="O475" s="52">
        <v>4524977.6333963946</v>
      </c>
      <c r="P475" s="52"/>
      <c r="Q475" s="52">
        <v>0</v>
      </c>
      <c r="R475" s="52"/>
      <c r="S475" s="79"/>
      <c r="T475" s="80">
        <v>464338.47633856395</v>
      </c>
      <c r="U475" s="31">
        <f t="shared" si="50"/>
        <v>1</v>
      </c>
    </row>
    <row r="476" spans="1:22" s="47" customFormat="1" x14ac:dyDescent="0.25">
      <c r="A476" s="98">
        <f t="shared" si="53"/>
        <v>460</v>
      </c>
      <c r="B476" s="99">
        <f t="shared" si="54"/>
        <v>5</v>
      </c>
      <c r="C476" s="92" t="s">
        <v>55</v>
      </c>
      <c r="D476" s="92" t="s">
        <v>58</v>
      </c>
      <c r="E476" s="78">
        <f t="shared" si="49"/>
        <v>10975249.203776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/>
      <c r="L476" s="52"/>
      <c r="M476" s="52">
        <v>0</v>
      </c>
      <c r="N476" s="52">
        <v>0</v>
      </c>
      <c r="O476" s="52">
        <v>10740378.870815193</v>
      </c>
      <c r="P476" s="52">
        <v>0</v>
      </c>
      <c r="Q476" s="52">
        <v>0</v>
      </c>
      <c r="R476" s="52"/>
      <c r="S476" s="79"/>
      <c r="T476" s="80">
        <v>234870.33296080641</v>
      </c>
      <c r="U476" s="31">
        <f t="shared" si="50"/>
        <v>1</v>
      </c>
    </row>
    <row r="477" spans="1:22" s="47" customFormat="1" x14ac:dyDescent="0.25">
      <c r="A477" s="98">
        <f t="shared" si="53"/>
        <v>461</v>
      </c>
      <c r="B477" s="99">
        <f t="shared" si="54"/>
        <v>6</v>
      </c>
      <c r="C477" s="92" t="s">
        <v>55</v>
      </c>
      <c r="D477" s="92" t="s">
        <v>59</v>
      </c>
      <c r="E477" s="78">
        <f t="shared" si="49"/>
        <v>31948678.933052544</v>
      </c>
      <c r="F477" s="52">
        <v>0</v>
      </c>
      <c r="G477" s="52">
        <v>0</v>
      </c>
      <c r="H477" s="52">
        <v>9324692.0449531022</v>
      </c>
      <c r="I477" s="52">
        <v>0</v>
      </c>
      <c r="J477" s="52">
        <v>0</v>
      </c>
      <c r="K477" s="52"/>
      <c r="L477" s="52"/>
      <c r="M477" s="52">
        <v>0</v>
      </c>
      <c r="N477" s="52">
        <v>0</v>
      </c>
      <c r="O477" s="52">
        <v>21940285.15893212</v>
      </c>
      <c r="P477" s="52">
        <v>0</v>
      </c>
      <c r="Q477" s="52">
        <v>0</v>
      </c>
      <c r="R477" s="52"/>
      <c r="S477" s="79"/>
      <c r="T477" s="80">
        <v>683701.72916732461</v>
      </c>
      <c r="U477" s="31">
        <f t="shared" si="50"/>
        <v>2</v>
      </c>
    </row>
    <row r="478" spans="1:22" s="47" customFormat="1" x14ac:dyDescent="0.25">
      <c r="A478" s="98">
        <f t="shared" si="53"/>
        <v>462</v>
      </c>
      <c r="B478" s="99">
        <f t="shared" si="54"/>
        <v>7</v>
      </c>
      <c r="C478" s="92"/>
      <c r="D478" s="92" t="s">
        <v>697</v>
      </c>
      <c r="E478" s="78">
        <f t="shared" si="49"/>
        <v>28543137.430465598</v>
      </c>
      <c r="F478" s="52">
        <v>7354624.7223268794</v>
      </c>
      <c r="G478" s="52"/>
      <c r="H478" s="52">
        <v>2193857.2108265185</v>
      </c>
      <c r="I478" s="52">
        <v>1436730.2172311042</v>
      </c>
      <c r="J478" s="52"/>
      <c r="K478" s="52"/>
      <c r="L478" s="52">
        <v>226373.22937164502</v>
      </c>
      <c r="M478" s="52"/>
      <c r="N478" s="52">
        <v>10792178.422151886</v>
      </c>
      <c r="O478" s="52">
        <v>4430546.8082693042</v>
      </c>
      <c r="P478" s="52"/>
      <c r="Q478" s="52"/>
      <c r="R478" s="52">
        <v>1332719.8</v>
      </c>
      <c r="S478" s="79"/>
      <c r="T478" s="80">
        <v>776107.02028826391</v>
      </c>
      <c r="U478" s="31">
        <f t="shared" si="50"/>
        <v>6</v>
      </c>
    </row>
    <row r="479" spans="1:22" s="47" customFormat="1" x14ac:dyDescent="0.25">
      <c r="A479" s="98">
        <f t="shared" si="53"/>
        <v>463</v>
      </c>
      <c r="B479" s="99">
        <f t="shared" si="54"/>
        <v>8</v>
      </c>
      <c r="C479" s="92"/>
      <c r="D479" s="92" t="s">
        <v>698</v>
      </c>
      <c r="E479" s="78">
        <f t="shared" si="49"/>
        <v>23900645.508189511</v>
      </c>
      <c r="F479" s="52">
        <v>7396203.6816467512</v>
      </c>
      <c r="G479" s="52"/>
      <c r="H479" s="52">
        <v>2205842.5577381621</v>
      </c>
      <c r="I479" s="52">
        <v>1448008.6603670018</v>
      </c>
      <c r="J479" s="52"/>
      <c r="K479" s="52"/>
      <c r="L479" s="52">
        <v>227484.67274649048</v>
      </c>
      <c r="M479" s="52"/>
      <c r="N479" s="52">
        <v>10856829.151723081</v>
      </c>
      <c r="O479" s="52"/>
      <c r="P479" s="52"/>
      <c r="Q479" s="52"/>
      <c r="R479" s="52">
        <v>1082844.3500000001</v>
      </c>
      <c r="S479" s="79"/>
      <c r="T479" s="80">
        <v>683432.43396801839</v>
      </c>
      <c r="U479" s="31">
        <f t="shared" si="50"/>
        <v>5</v>
      </c>
    </row>
    <row r="480" spans="1:22" x14ac:dyDescent="0.25">
      <c r="A480" s="98">
        <f t="shared" si="53"/>
        <v>464</v>
      </c>
      <c r="B480" s="99">
        <f t="shared" si="54"/>
        <v>9</v>
      </c>
      <c r="C480" s="92" t="s">
        <v>61</v>
      </c>
      <c r="D480" s="92" t="s">
        <v>124</v>
      </c>
      <c r="E480" s="78">
        <f t="shared" si="49"/>
        <v>24874814.574595217</v>
      </c>
      <c r="F480" s="52">
        <v>12131968.210906873</v>
      </c>
      <c r="G480" s="52">
        <v>5844352.9357768334</v>
      </c>
      <c r="H480" s="52">
        <v>3569164.9191403314</v>
      </c>
      <c r="I480" s="52">
        <v>2405162.5578562059</v>
      </c>
      <c r="J480" s="52">
        <v>0</v>
      </c>
      <c r="K480" s="52"/>
      <c r="L480" s="52">
        <v>391844.91901863407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/>
      <c r="S480" s="79"/>
      <c r="T480" s="80">
        <v>532321.03189633763</v>
      </c>
      <c r="U480" s="31">
        <f t="shared" si="50"/>
        <v>5</v>
      </c>
    </row>
    <row r="481" spans="1:21" x14ac:dyDescent="0.25">
      <c r="A481" s="98">
        <f t="shared" si="53"/>
        <v>465</v>
      </c>
      <c r="B481" s="99">
        <f t="shared" si="54"/>
        <v>10</v>
      </c>
      <c r="C481" s="92" t="s">
        <v>61</v>
      </c>
      <c r="D481" s="92" t="s">
        <v>280</v>
      </c>
      <c r="E481" s="78">
        <f t="shared" si="49"/>
        <v>20098294.125966769</v>
      </c>
      <c r="F481" s="52">
        <v>12966620.036643</v>
      </c>
      <c r="G481" s="52"/>
      <c r="H481" s="52"/>
      <c r="I481" s="52">
        <v>2570628.0509279999</v>
      </c>
      <c r="J481" s="52">
        <v>0</v>
      </c>
      <c r="K481" s="52"/>
      <c r="L481" s="52">
        <v>418822.00892279996</v>
      </c>
      <c r="M481" s="52">
        <v>0</v>
      </c>
      <c r="N481" s="52">
        <v>0</v>
      </c>
      <c r="O481" s="52">
        <v>0</v>
      </c>
      <c r="P481" s="52">
        <v>0</v>
      </c>
      <c r="Q481" s="52">
        <v>3496811.6598338219</v>
      </c>
      <c r="R481" s="52"/>
      <c r="S481" s="79"/>
      <c r="T481" s="80">
        <v>645412.36963914591</v>
      </c>
      <c r="U481" s="31">
        <f t="shared" si="50"/>
        <v>4</v>
      </c>
    </row>
    <row r="482" spans="1:21" x14ac:dyDescent="0.25">
      <c r="A482" s="98">
        <f t="shared" si="53"/>
        <v>466</v>
      </c>
      <c r="B482" s="99">
        <f t="shared" si="54"/>
        <v>11</v>
      </c>
      <c r="C482" s="92" t="s">
        <v>61</v>
      </c>
      <c r="D482" s="92" t="s">
        <v>456</v>
      </c>
      <c r="E482" s="78">
        <f t="shared" si="49"/>
        <v>17775956.210939597</v>
      </c>
      <c r="F482" s="52">
        <v>8669706.261442598</v>
      </c>
      <c r="G482" s="52">
        <v>4176471.8107184474</v>
      </c>
      <c r="H482" s="52">
        <v>2550584.6132842074</v>
      </c>
      <c r="I482" s="52">
        <v>1718769.1663160517</v>
      </c>
      <c r="J482" s="52">
        <v>0</v>
      </c>
      <c r="K482" s="52"/>
      <c r="L482" s="52">
        <v>280018.89626418491</v>
      </c>
      <c r="M482" s="52">
        <v>0</v>
      </c>
      <c r="N482" s="52">
        <v>0</v>
      </c>
      <c r="O482" s="52">
        <v>0</v>
      </c>
      <c r="P482" s="52">
        <v>0</v>
      </c>
      <c r="Q482" s="52">
        <v>0</v>
      </c>
      <c r="R482" s="52"/>
      <c r="S482" s="79"/>
      <c r="T482" s="80">
        <v>380405.46291410743</v>
      </c>
      <c r="U482" s="31">
        <f t="shared" si="50"/>
        <v>5</v>
      </c>
    </row>
    <row r="483" spans="1:21" x14ac:dyDescent="0.25">
      <c r="A483" s="98">
        <f t="shared" si="53"/>
        <v>467</v>
      </c>
      <c r="B483" s="99">
        <f t="shared" si="54"/>
        <v>12</v>
      </c>
      <c r="C483" s="92" t="s">
        <v>61</v>
      </c>
      <c r="D483" s="92" t="s">
        <v>457</v>
      </c>
      <c r="E483" s="78">
        <f t="shared" si="49"/>
        <v>26824385.298744265</v>
      </c>
      <c r="F483" s="52">
        <v>14432823.302317059</v>
      </c>
      <c r="G483" s="52">
        <v>7108989.1508563198</v>
      </c>
      <c r="H483" s="52">
        <v>4341482.2764144</v>
      </c>
      <c r="I483" s="52">
        <v>0</v>
      </c>
      <c r="J483" s="52">
        <v>0</v>
      </c>
      <c r="K483" s="52">
        <v>0</v>
      </c>
      <c r="L483" s="52">
        <v>432862.10529120005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/>
      <c r="S483" s="79"/>
      <c r="T483" s="80">
        <v>508228.46386528754</v>
      </c>
      <c r="U483" s="31">
        <f t="shared" si="50"/>
        <v>4</v>
      </c>
    </row>
    <row r="484" spans="1:21" x14ac:dyDescent="0.25">
      <c r="A484" s="98">
        <f t="shared" si="53"/>
        <v>468</v>
      </c>
      <c r="B484" s="99">
        <f t="shared" si="54"/>
        <v>13</v>
      </c>
      <c r="C484" s="92" t="s">
        <v>61</v>
      </c>
      <c r="D484" s="92" t="s">
        <v>281</v>
      </c>
      <c r="E484" s="78">
        <f t="shared" si="49"/>
        <v>7084313.3406541934</v>
      </c>
      <c r="F484" s="52">
        <v>0</v>
      </c>
      <c r="G484" s="52">
        <v>0</v>
      </c>
      <c r="H484" s="52">
        <v>3130340.41</v>
      </c>
      <c r="I484" s="52">
        <v>2723483.78</v>
      </c>
      <c r="J484" s="52">
        <v>0</v>
      </c>
      <c r="K484" s="52"/>
      <c r="L484" s="52"/>
      <c r="M484" s="52">
        <v>0</v>
      </c>
      <c r="N484" s="52">
        <v>0</v>
      </c>
      <c r="O484" s="52">
        <v>0</v>
      </c>
      <c r="P484" s="52">
        <v>1060064.889085032</v>
      </c>
      <c r="Q484" s="52">
        <v>0</v>
      </c>
      <c r="R484" s="52"/>
      <c r="S484" s="79"/>
      <c r="T484" s="80">
        <v>170424.26156916172</v>
      </c>
      <c r="U484" s="31">
        <f t="shared" si="50"/>
        <v>3</v>
      </c>
    </row>
    <row r="485" spans="1:21" x14ac:dyDescent="0.25">
      <c r="A485" s="98">
        <f t="shared" si="53"/>
        <v>469</v>
      </c>
      <c r="B485" s="99">
        <f t="shared" si="54"/>
        <v>14</v>
      </c>
      <c r="C485" s="92" t="s">
        <v>61</v>
      </c>
      <c r="D485" s="92" t="s">
        <v>125</v>
      </c>
      <c r="E485" s="78">
        <f t="shared" si="49"/>
        <v>792318.11290502013</v>
      </c>
      <c r="F485" s="52">
        <v>0</v>
      </c>
      <c r="G485" s="52">
        <v>0</v>
      </c>
      <c r="H485" s="52">
        <v>766834.98031195218</v>
      </c>
      <c r="I485" s="52"/>
      <c r="J485" s="52">
        <v>0</v>
      </c>
      <c r="K485" s="52"/>
      <c r="L485" s="52"/>
      <c r="M485" s="52">
        <v>0</v>
      </c>
      <c r="N485" s="52">
        <v>0</v>
      </c>
      <c r="O485" s="52">
        <v>0</v>
      </c>
      <c r="P485" s="52">
        <v>0</v>
      </c>
      <c r="Q485" s="52">
        <v>0</v>
      </c>
      <c r="R485" s="52"/>
      <c r="S485" s="79"/>
      <c r="T485" s="80">
        <v>25483.132593067974</v>
      </c>
      <c r="U485" s="31">
        <f t="shared" si="50"/>
        <v>1</v>
      </c>
    </row>
    <row r="486" spans="1:21" x14ac:dyDescent="0.25">
      <c r="A486" s="98">
        <f t="shared" si="53"/>
        <v>470</v>
      </c>
      <c r="B486" s="99">
        <f t="shared" si="54"/>
        <v>15</v>
      </c>
      <c r="C486" s="92" t="s">
        <v>546</v>
      </c>
      <c r="D486" s="92" t="s">
        <v>127</v>
      </c>
      <c r="E486" s="78">
        <f t="shared" si="49"/>
        <v>7182720</v>
      </c>
      <c r="F486" s="52"/>
      <c r="G486" s="52"/>
      <c r="H486" s="52"/>
      <c r="I486" s="52"/>
      <c r="J486" s="52">
        <v>0</v>
      </c>
      <c r="K486" s="52"/>
      <c r="L486" s="52"/>
      <c r="M486" s="52">
        <v>6326108.8128000004</v>
      </c>
      <c r="N486" s="52"/>
      <c r="O486" s="52">
        <v>0</v>
      </c>
      <c r="P486" s="52">
        <v>0</v>
      </c>
      <c r="Q486" s="52">
        <v>0</v>
      </c>
      <c r="R486" s="52">
        <v>646444.79999999993</v>
      </c>
      <c r="S486" s="79">
        <v>71827.199999999997</v>
      </c>
      <c r="T486" s="80">
        <v>138339.18720000001</v>
      </c>
      <c r="U486" s="31">
        <f t="shared" si="50"/>
        <v>1</v>
      </c>
    </row>
    <row r="487" spans="1:21" x14ac:dyDescent="0.25">
      <c r="A487" s="98">
        <f t="shared" si="53"/>
        <v>471</v>
      </c>
      <c r="B487" s="99">
        <f t="shared" si="54"/>
        <v>16</v>
      </c>
      <c r="C487" s="92" t="s">
        <v>546</v>
      </c>
      <c r="D487" s="92" t="s">
        <v>129</v>
      </c>
      <c r="E487" s="78">
        <f t="shared" si="49"/>
        <v>23725234.313397765</v>
      </c>
      <c r="F487" s="52">
        <v>6428049.5552969025</v>
      </c>
      <c r="G487" s="52">
        <v>0</v>
      </c>
      <c r="H487" s="52"/>
      <c r="I487" s="52">
        <v>0</v>
      </c>
      <c r="J487" s="52">
        <v>0</v>
      </c>
      <c r="K487" s="52"/>
      <c r="L487" s="52">
        <v>285589.26987220609</v>
      </c>
      <c r="M487" s="52">
        <v>0</v>
      </c>
      <c r="N487" s="52">
        <v>0</v>
      </c>
      <c r="O487" s="52">
        <v>0</v>
      </c>
      <c r="P487" s="52">
        <v>16503875.473921943</v>
      </c>
      <c r="Q487" s="52">
        <v>0</v>
      </c>
      <c r="R487" s="52"/>
      <c r="S487" s="79"/>
      <c r="T487" s="80">
        <v>507720.0143067122</v>
      </c>
      <c r="U487" s="31">
        <f t="shared" si="50"/>
        <v>3</v>
      </c>
    </row>
    <row r="488" spans="1:21" x14ac:dyDescent="0.25">
      <c r="A488" s="98">
        <f t="shared" si="53"/>
        <v>472</v>
      </c>
      <c r="B488" s="99">
        <f t="shared" si="54"/>
        <v>17</v>
      </c>
      <c r="C488" s="92" t="s">
        <v>546</v>
      </c>
      <c r="D488" s="92" t="s">
        <v>131</v>
      </c>
      <c r="E488" s="78">
        <f t="shared" si="49"/>
        <v>14771521.290958852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/>
      <c r="L488" s="52"/>
      <c r="M488" s="52">
        <v>0</v>
      </c>
      <c r="N488" s="52">
        <v>14455410.735332333</v>
      </c>
      <c r="O488" s="52">
        <v>0</v>
      </c>
      <c r="P488" s="52"/>
      <c r="Q488" s="52">
        <v>0</v>
      </c>
      <c r="R488" s="52"/>
      <c r="S488" s="79"/>
      <c r="T488" s="80">
        <v>316110.55562651943</v>
      </c>
      <c r="U488" s="31">
        <f t="shared" si="50"/>
        <v>1</v>
      </c>
    </row>
    <row r="489" spans="1:21" x14ac:dyDescent="0.25">
      <c r="A489" s="98">
        <f t="shared" si="53"/>
        <v>473</v>
      </c>
      <c r="B489" s="99">
        <f t="shared" si="54"/>
        <v>18</v>
      </c>
      <c r="C489" s="92"/>
      <c r="D489" s="92" t="s">
        <v>753</v>
      </c>
      <c r="E489" s="78">
        <v>3591360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/>
      <c r="L489" s="52">
        <v>0</v>
      </c>
      <c r="M489" s="52">
        <v>3373924.70016</v>
      </c>
      <c r="N489" s="52"/>
      <c r="O489" s="52">
        <v>0</v>
      </c>
      <c r="P489" s="52">
        <v>0</v>
      </c>
      <c r="Q489" s="52">
        <v>0</v>
      </c>
      <c r="R489" s="52">
        <v>107740.8</v>
      </c>
      <c r="S489" s="79">
        <v>35913.599999999999</v>
      </c>
      <c r="T489" s="80">
        <v>73780.899839999998</v>
      </c>
      <c r="U489" s="31"/>
    </row>
    <row r="490" spans="1:21" x14ac:dyDescent="0.25">
      <c r="A490" s="98">
        <f t="shared" si="53"/>
        <v>474</v>
      </c>
      <c r="B490" s="99">
        <f t="shared" si="54"/>
        <v>19</v>
      </c>
      <c r="C490" s="92"/>
      <c r="D490" s="92" t="s">
        <v>755</v>
      </c>
      <c r="E490" s="78">
        <v>3591360</v>
      </c>
      <c r="F490" s="52"/>
      <c r="G490" s="52"/>
      <c r="H490" s="52"/>
      <c r="I490" s="52"/>
      <c r="J490" s="52"/>
      <c r="K490" s="52"/>
      <c r="L490" s="52"/>
      <c r="M490" s="52">
        <v>3373924.70016</v>
      </c>
      <c r="N490" s="52"/>
      <c r="O490" s="52"/>
      <c r="P490" s="52"/>
      <c r="Q490" s="52"/>
      <c r="R490" s="52">
        <v>107740.8</v>
      </c>
      <c r="S490" s="79">
        <v>35913.599999999999</v>
      </c>
      <c r="T490" s="80">
        <v>73780.899839999998</v>
      </c>
      <c r="U490" s="31"/>
    </row>
    <row r="491" spans="1:21" x14ac:dyDescent="0.25">
      <c r="A491" s="98">
        <f t="shared" si="53"/>
        <v>475</v>
      </c>
      <c r="B491" s="99">
        <f t="shared" si="54"/>
        <v>20</v>
      </c>
      <c r="C491" s="92" t="s">
        <v>546</v>
      </c>
      <c r="D491" s="92" t="s">
        <v>133</v>
      </c>
      <c r="E491" s="78">
        <f t="shared" si="49"/>
        <v>16349155.862697219</v>
      </c>
      <c r="F491" s="52">
        <v>0</v>
      </c>
      <c r="G491" s="52">
        <v>0</v>
      </c>
      <c r="H491" s="52">
        <v>0</v>
      </c>
      <c r="I491" s="52">
        <v>0</v>
      </c>
      <c r="J491" s="52">
        <v>0</v>
      </c>
      <c r="K491" s="52"/>
      <c r="L491" s="52"/>
      <c r="M491" s="52">
        <v>0</v>
      </c>
      <c r="N491" s="52">
        <v>0</v>
      </c>
      <c r="O491" s="52">
        <v>15999283.927235499</v>
      </c>
      <c r="P491" s="52">
        <v>0</v>
      </c>
      <c r="Q491" s="52">
        <v>0</v>
      </c>
      <c r="R491" s="52"/>
      <c r="S491" s="79"/>
      <c r="T491" s="80">
        <v>349871.93546172051</v>
      </c>
      <c r="U491" s="31">
        <f t="shared" si="50"/>
        <v>1</v>
      </c>
    </row>
    <row r="492" spans="1:21" x14ac:dyDescent="0.25">
      <c r="A492" s="98">
        <f t="shared" si="53"/>
        <v>476</v>
      </c>
      <c r="B492" s="99">
        <f t="shared" si="54"/>
        <v>21</v>
      </c>
      <c r="C492" s="92"/>
      <c r="D492" s="92" t="s">
        <v>756</v>
      </c>
      <c r="E492" s="78">
        <v>7182720</v>
      </c>
      <c r="F492" s="52"/>
      <c r="G492" s="52"/>
      <c r="H492" s="52"/>
      <c r="I492" s="52"/>
      <c r="J492" s="52"/>
      <c r="K492" s="52"/>
      <c r="L492" s="52"/>
      <c r="M492" s="52">
        <v>6747849.40032</v>
      </c>
      <c r="N492" s="52"/>
      <c r="O492" s="52"/>
      <c r="P492" s="52"/>
      <c r="Q492" s="52"/>
      <c r="R492" s="52">
        <v>215481.60000000001</v>
      </c>
      <c r="S492" s="79">
        <v>71827.199999999997</v>
      </c>
      <c r="T492" s="80">
        <v>147561.79968</v>
      </c>
      <c r="U492" s="31"/>
    </row>
    <row r="493" spans="1:21" x14ac:dyDescent="0.25">
      <c r="A493" s="98">
        <f t="shared" si="53"/>
        <v>477</v>
      </c>
      <c r="B493" s="99">
        <f t="shared" si="54"/>
        <v>22</v>
      </c>
      <c r="C493" s="92"/>
      <c r="D493" s="92" t="s">
        <v>757</v>
      </c>
      <c r="E493" s="78">
        <v>3591360</v>
      </c>
      <c r="F493" s="52"/>
      <c r="G493" s="52"/>
      <c r="H493" s="52"/>
      <c r="I493" s="52"/>
      <c r="J493" s="52"/>
      <c r="K493" s="52"/>
      <c r="L493" s="52"/>
      <c r="M493" s="52">
        <v>3373924.70016</v>
      </c>
      <c r="N493" s="52"/>
      <c r="O493" s="52"/>
      <c r="P493" s="52"/>
      <c r="Q493" s="52"/>
      <c r="R493" s="52">
        <v>107740.8</v>
      </c>
      <c r="S493" s="79">
        <v>35913.599999999999</v>
      </c>
      <c r="T493" s="80">
        <v>73780.899839999998</v>
      </c>
      <c r="U493" s="31"/>
    </row>
    <row r="494" spans="1:21" x14ac:dyDescent="0.25">
      <c r="A494" s="98">
        <f t="shared" si="53"/>
        <v>478</v>
      </c>
      <c r="B494" s="99">
        <f t="shared" si="54"/>
        <v>23</v>
      </c>
      <c r="C494" s="92"/>
      <c r="D494" s="92" t="s">
        <v>699</v>
      </c>
      <c r="E494" s="78">
        <f t="shared" si="49"/>
        <v>10774080</v>
      </c>
      <c r="F494" s="52"/>
      <c r="G494" s="52"/>
      <c r="H494" s="52"/>
      <c r="I494" s="52"/>
      <c r="J494" s="52"/>
      <c r="K494" s="52"/>
      <c r="L494" s="52"/>
      <c r="M494" s="52">
        <f>3*3591360</f>
        <v>10774080</v>
      </c>
      <c r="N494" s="52"/>
      <c r="O494" s="52"/>
      <c r="P494" s="52"/>
      <c r="Q494" s="52"/>
      <c r="R494" s="52"/>
      <c r="S494" s="79"/>
      <c r="T494" s="80"/>
      <c r="U494" s="31">
        <f t="shared" si="50"/>
        <v>1</v>
      </c>
    </row>
    <row r="495" spans="1:21" x14ac:dyDescent="0.25">
      <c r="A495" s="98">
        <f t="shared" si="53"/>
        <v>479</v>
      </c>
      <c r="B495" s="99">
        <f t="shared" si="54"/>
        <v>24</v>
      </c>
      <c r="C495" s="92"/>
      <c r="D495" s="92" t="s">
        <v>758</v>
      </c>
      <c r="E495" s="78">
        <v>3591360</v>
      </c>
      <c r="F495" s="52"/>
      <c r="G495" s="52"/>
      <c r="H495" s="52"/>
      <c r="I495" s="52"/>
      <c r="J495" s="52"/>
      <c r="K495" s="52"/>
      <c r="L495" s="52"/>
      <c r="M495" s="52">
        <v>3373924.70016</v>
      </c>
      <c r="N495" s="52"/>
      <c r="O495" s="52"/>
      <c r="P495" s="52"/>
      <c r="Q495" s="52"/>
      <c r="R495" s="52">
        <v>107740.8</v>
      </c>
      <c r="S495" s="79">
        <v>35913.599999999999</v>
      </c>
      <c r="T495" s="80">
        <v>73780.899839999998</v>
      </c>
      <c r="U495" s="31"/>
    </row>
    <row r="496" spans="1:21" x14ac:dyDescent="0.25">
      <c r="A496" s="98">
        <f t="shared" si="53"/>
        <v>480</v>
      </c>
      <c r="B496" s="99">
        <f t="shared" si="54"/>
        <v>25</v>
      </c>
      <c r="C496" s="92" t="s">
        <v>546</v>
      </c>
      <c r="D496" s="92" t="s">
        <v>284</v>
      </c>
      <c r="E496" s="78">
        <f t="shared" si="49"/>
        <v>13650330.635379208</v>
      </c>
      <c r="F496" s="52">
        <v>9517364.6367539484</v>
      </c>
      <c r="G496" s="52">
        <v>0</v>
      </c>
      <c r="H496" s="52">
        <v>0</v>
      </c>
      <c r="I496" s="52">
        <v>3840848.923028145</v>
      </c>
      <c r="J496" s="52">
        <v>0</v>
      </c>
      <c r="K496" s="52"/>
      <c r="L496" s="52"/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/>
      <c r="S496" s="79"/>
      <c r="T496" s="80">
        <v>292117.07559711509</v>
      </c>
      <c r="U496" s="31">
        <f t="shared" si="50"/>
        <v>2</v>
      </c>
    </row>
    <row r="497" spans="1:21" x14ac:dyDescent="0.25">
      <c r="A497" s="98">
        <f t="shared" si="53"/>
        <v>481</v>
      </c>
      <c r="B497" s="99">
        <f t="shared" si="54"/>
        <v>26</v>
      </c>
      <c r="C497" s="92" t="s">
        <v>546</v>
      </c>
      <c r="D497" s="92" t="s">
        <v>135</v>
      </c>
      <c r="E497" s="78">
        <f t="shared" si="49"/>
        <v>17594017.8503768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/>
      <c r="L497" s="52"/>
      <c r="M497" s="52">
        <v>0</v>
      </c>
      <c r="N497" s="52">
        <v>0</v>
      </c>
      <c r="O497" s="52">
        <v>0</v>
      </c>
      <c r="P497" s="52">
        <v>17217505.868378736</v>
      </c>
      <c r="Q497" s="52">
        <v>0</v>
      </c>
      <c r="R497" s="97"/>
      <c r="S497" s="52"/>
      <c r="T497" s="80">
        <v>376511.98199806357</v>
      </c>
      <c r="U497" s="31">
        <f t="shared" si="50"/>
        <v>1</v>
      </c>
    </row>
    <row r="498" spans="1:21" x14ac:dyDescent="0.25">
      <c r="A498" s="98">
        <f t="shared" si="53"/>
        <v>482</v>
      </c>
      <c r="B498" s="99">
        <f t="shared" si="54"/>
        <v>27</v>
      </c>
      <c r="C498" s="92" t="s">
        <v>546</v>
      </c>
      <c r="D498" s="92" t="s">
        <v>285</v>
      </c>
      <c r="E498" s="78">
        <f t="shared" si="49"/>
        <v>16075963.844649071</v>
      </c>
      <c r="F498" s="52"/>
      <c r="G498" s="52"/>
      <c r="H498" s="52">
        <v>0</v>
      </c>
      <c r="I498" s="52"/>
      <c r="J498" s="52">
        <v>0</v>
      </c>
      <c r="K498" s="52"/>
      <c r="L498" s="52"/>
      <c r="M498" s="52">
        <v>0</v>
      </c>
      <c r="N498" s="52">
        <v>0</v>
      </c>
      <c r="O498" s="52"/>
      <c r="P498" s="52">
        <v>15731938.21837358</v>
      </c>
      <c r="Q498" s="52">
        <v>0</v>
      </c>
      <c r="R498" s="52"/>
      <c r="S498" s="79"/>
      <c r="T498" s="80">
        <v>344025.62627549015</v>
      </c>
      <c r="U498" s="31">
        <f t="shared" si="50"/>
        <v>1</v>
      </c>
    </row>
    <row r="499" spans="1:21" x14ac:dyDescent="0.25">
      <c r="A499" s="98">
        <f t="shared" si="53"/>
        <v>483</v>
      </c>
      <c r="B499" s="99">
        <f t="shared" si="54"/>
        <v>28</v>
      </c>
      <c r="C499" s="92" t="s">
        <v>546</v>
      </c>
      <c r="D499" s="92" t="s">
        <v>136</v>
      </c>
      <c r="E499" s="78">
        <f t="shared" si="49"/>
        <v>4281809.6559070544</v>
      </c>
      <c r="F499" s="52"/>
      <c r="G499" s="52">
        <v>0</v>
      </c>
      <c r="H499" s="52">
        <v>0</v>
      </c>
      <c r="I499" s="52">
        <v>0</v>
      </c>
      <c r="J499" s="52">
        <v>0</v>
      </c>
      <c r="K499" s="52"/>
      <c r="L499" s="52"/>
      <c r="M499" s="52">
        <v>0</v>
      </c>
      <c r="N499" s="52">
        <v>0</v>
      </c>
      <c r="O499" s="52">
        <v>0</v>
      </c>
      <c r="P499" s="52">
        <v>3944120.89</v>
      </c>
      <c r="Q499" s="52">
        <v>0</v>
      </c>
      <c r="R499" s="52"/>
      <c r="S499" s="79"/>
      <c r="T499" s="80">
        <v>337688.76590705459</v>
      </c>
      <c r="U499" s="31">
        <f t="shared" si="50"/>
        <v>1</v>
      </c>
    </row>
    <row r="500" spans="1:21" x14ac:dyDescent="0.25">
      <c r="A500" s="98">
        <f t="shared" si="53"/>
        <v>484</v>
      </c>
      <c r="B500" s="99">
        <f t="shared" si="54"/>
        <v>29</v>
      </c>
      <c r="C500" s="92" t="s">
        <v>546</v>
      </c>
      <c r="D500" s="92" t="s">
        <v>286</v>
      </c>
      <c r="E500" s="78">
        <f t="shared" si="49"/>
        <v>15863907.86463787</v>
      </c>
      <c r="F500" s="52"/>
      <c r="G500" s="52">
        <v>0</v>
      </c>
      <c r="H500" s="52">
        <v>0</v>
      </c>
      <c r="I500" s="52">
        <v>0</v>
      </c>
      <c r="J500" s="52">
        <v>0</v>
      </c>
      <c r="K500" s="52"/>
      <c r="L500" s="52"/>
      <c r="M500" s="52"/>
      <c r="N500" s="52"/>
      <c r="O500" s="52"/>
      <c r="P500" s="52">
        <v>15524420.23633462</v>
      </c>
      <c r="Q500" s="52">
        <v>0</v>
      </c>
      <c r="R500" s="52"/>
      <c r="S500" s="79"/>
      <c r="T500" s="80">
        <v>339487.62830325047</v>
      </c>
      <c r="U500" s="31">
        <f t="shared" si="50"/>
        <v>1</v>
      </c>
    </row>
    <row r="501" spans="1:21" x14ac:dyDescent="0.25">
      <c r="A501" s="98">
        <f t="shared" si="53"/>
        <v>485</v>
      </c>
      <c r="B501" s="99">
        <f t="shared" si="54"/>
        <v>30</v>
      </c>
      <c r="C501" s="92"/>
      <c r="D501" s="92" t="s">
        <v>664</v>
      </c>
      <c r="E501" s="78">
        <f t="shared" si="49"/>
        <v>10774080</v>
      </c>
      <c r="F501" s="52"/>
      <c r="G501" s="52"/>
      <c r="H501" s="52"/>
      <c r="I501" s="52"/>
      <c r="J501" s="52"/>
      <c r="K501" s="52"/>
      <c r="L501" s="52"/>
      <c r="M501" s="52">
        <f>3*3591360</f>
        <v>10774080</v>
      </c>
      <c r="N501" s="52"/>
      <c r="O501" s="52"/>
      <c r="P501" s="52"/>
      <c r="Q501" s="52"/>
      <c r="R501" s="52"/>
      <c r="S501" s="79"/>
      <c r="T501" s="80"/>
      <c r="U501" s="31">
        <f t="shared" si="50"/>
        <v>1</v>
      </c>
    </row>
    <row r="502" spans="1:21" x14ac:dyDescent="0.25">
      <c r="A502" s="98">
        <f t="shared" si="53"/>
        <v>486</v>
      </c>
      <c r="B502" s="99">
        <f t="shared" si="54"/>
        <v>31</v>
      </c>
      <c r="C502" s="92" t="s">
        <v>546</v>
      </c>
      <c r="D502" s="92" t="s">
        <v>142</v>
      </c>
      <c r="E502" s="78">
        <f t="shared" si="49"/>
        <v>2789837.5587991653</v>
      </c>
      <c r="F502" s="52"/>
      <c r="G502" s="52"/>
      <c r="H502" s="52">
        <v>2695930.7316036122</v>
      </c>
      <c r="I502" s="52">
        <v>0</v>
      </c>
      <c r="J502" s="52"/>
      <c r="K502" s="52"/>
      <c r="L502" s="52"/>
      <c r="M502" s="52"/>
      <c r="N502" s="52"/>
      <c r="O502" s="52">
        <v>0</v>
      </c>
      <c r="P502" s="52">
        <v>0</v>
      </c>
      <c r="Q502" s="52">
        <v>0</v>
      </c>
      <c r="R502" s="52"/>
      <c r="S502" s="79"/>
      <c r="T502" s="80">
        <v>93906.827195552934</v>
      </c>
      <c r="U502" s="31">
        <f t="shared" si="50"/>
        <v>1</v>
      </c>
    </row>
    <row r="503" spans="1:21" x14ac:dyDescent="0.25">
      <c r="A503" s="98">
        <f t="shared" si="53"/>
        <v>487</v>
      </c>
      <c r="B503" s="99">
        <f t="shared" si="54"/>
        <v>32</v>
      </c>
      <c r="C503" s="92" t="s">
        <v>546</v>
      </c>
      <c r="D503" s="92" t="s">
        <v>143</v>
      </c>
      <c r="E503" s="78">
        <f t="shared" si="49"/>
        <v>6261773.3525414057</v>
      </c>
      <c r="F503" s="52">
        <v>5934192.4713683669</v>
      </c>
      <c r="G503" s="52">
        <v>0</v>
      </c>
      <c r="H503" s="52"/>
      <c r="I503" s="52">
        <v>0</v>
      </c>
      <c r="J503" s="52">
        <v>0</v>
      </c>
      <c r="K503" s="52"/>
      <c r="L503" s="52">
        <v>263647.88892809901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2"/>
      <c r="S503" s="79"/>
      <c r="T503" s="80">
        <v>63932.992244939996</v>
      </c>
      <c r="U503" s="31">
        <f t="shared" si="50"/>
        <v>2</v>
      </c>
    </row>
    <row r="504" spans="1:21" x14ac:dyDescent="0.25">
      <c r="A504" s="98">
        <f>+A503+1</f>
        <v>488</v>
      </c>
      <c r="B504" s="99">
        <f>+B503+1</f>
        <v>33</v>
      </c>
      <c r="C504" s="92" t="s">
        <v>546</v>
      </c>
      <c r="D504" s="92" t="s">
        <v>138</v>
      </c>
      <c r="E504" s="78">
        <f t="shared" si="49"/>
        <v>24639934.329513032</v>
      </c>
      <c r="F504" s="52">
        <v>23086920.098178856</v>
      </c>
      <c r="G504" s="52">
        <v>0</v>
      </c>
      <c r="H504" s="52"/>
      <c r="I504" s="52">
        <v>0</v>
      </c>
      <c r="J504" s="52">
        <v>0</v>
      </c>
      <c r="K504" s="52"/>
      <c r="L504" s="52">
        <v>1025719.6366825957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/>
      <c r="S504" s="79"/>
      <c r="T504" s="80">
        <v>527294.59465157881</v>
      </c>
      <c r="U504" s="31">
        <f t="shared" si="50"/>
        <v>2</v>
      </c>
    </row>
    <row r="505" spans="1:21" x14ac:dyDescent="0.25">
      <c r="A505" s="98">
        <f t="shared" ref="A505:A533" si="55">+A504+1</f>
        <v>489</v>
      </c>
      <c r="B505" s="99">
        <f t="shared" ref="B505:B533" si="56">+B504+1</f>
        <v>34</v>
      </c>
      <c r="C505" s="92" t="s">
        <v>546</v>
      </c>
      <c r="D505" s="92" t="s">
        <v>139</v>
      </c>
      <c r="E505" s="78">
        <f t="shared" si="49"/>
        <v>13615505.81675427</v>
      </c>
      <c r="F505" s="52">
        <v>6434490.0569673264</v>
      </c>
      <c r="G505" s="52">
        <v>2579400.6477582264</v>
      </c>
      <c r="H505" s="52"/>
      <c r="I505" s="52">
        <v>1228279.0768493079</v>
      </c>
      <c r="J505" s="52">
        <v>0</v>
      </c>
      <c r="K505" s="52"/>
      <c r="L505" s="52">
        <v>263647.88892809901</v>
      </c>
      <c r="M505" s="52">
        <v>0</v>
      </c>
      <c r="N505" s="52">
        <v>2818316.3217727714</v>
      </c>
      <c r="O505" s="52">
        <v>0</v>
      </c>
      <c r="P505" s="52">
        <v>0</v>
      </c>
      <c r="Q505" s="52">
        <v>0</v>
      </c>
      <c r="R505" s="52"/>
      <c r="S505" s="79"/>
      <c r="T505" s="80">
        <v>291371.82447854138</v>
      </c>
      <c r="U505" s="31">
        <f t="shared" si="50"/>
        <v>5</v>
      </c>
    </row>
    <row r="506" spans="1:21" x14ac:dyDescent="0.25">
      <c r="A506" s="98">
        <f t="shared" si="55"/>
        <v>490</v>
      </c>
      <c r="B506" s="99">
        <f t="shared" si="56"/>
        <v>35</v>
      </c>
      <c r="C506" s="92" t="s">
        <v>546</v>
      </c>
      <c r="D506" s="92" t="s">
        <v>141</v>
      </c>
      <c r="E506" s="78">
        <f t="shared" si="49"/>
        <v>30335468.022675067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/>
      <c r="L506" s="52"/>
      <c r="M506" s="52">
        <v>0</v>
      </c>
      <c r="N506" s="52">
        <v>0</v>
      </c>
      <c r="O506" s="52">
        <v>7270908.124217337</v>
      </c>
      <c r="P506" s="52">
        <v>22465047.324697815</v>
      </c>
      <c r="Q506" s="52">
        <v>0</v>
      </c>
      <c r="R506" s="52"/>
      <c r="S506" s="79"/>
      <c r="T506" s="80">
        <v>599512.57375991263</v>
      </c>
      <c r="U506" s="31">
        <f t="shared" si="50"/>
        <v>2</v>
      </c>
    </row>
    <row r="507" spans="1:21" x14ac:dyDescent="0.25">
      <c r="A507" s="98">
        <f t="shared" si="55"/>
        <v>491</v>
      </c>
      <c r="B507" s="99">
        <f t="shared" si="56"/>
        <v>36</v>
      </c>
      <c r="C507" s="92"/>
      <c r="D507" s="92" t="s">
        <v>640</v>
      </c>
      <c r="E507" s="78">
        <f t="shared" si="49"/>
        <v>17956800</v>
      </c>
      <c r="F507" s="52"/>
      <c r="G507" s="52"/>
      <c r="H507" s="52"/>
      <c r="I507" s="52"/>
      <c r="J507" s="52"/>
      <c r="K507" s="52"/>
      <c r="L507" s="52"/>
      <c r="M507" s="52">
        <f>5*3591360</f>
        <v>17956800</v>
      </c>
      <c r="N507" s="52"/>
      <c r="O507" s="52"/>
      <c r="P507" s="52"/>
      <c r="Q507" s="52"/>
      <c r="R507" s="52"/>
      <c r="S507" s="79"/>
      <c r="T507" s="80"/>
      <c r="U507" s="31">
        <f t="shared" si="50"/>
        <v>1</v>
      </c>
    </row>
    <row r="508" spans="1:21" x14ac:dyDescent="0.25">
      <c r="A508" s="98">
        <f t="shared" si="55"/>
        <v>492</v>
      </c>
      <c r="B508" s="99">
        <f t="shared" si="56"/>
        <v>37</v>
      </c>
      <c r="C508" s="92"/>
      <c r="D508" s="92" t="s">
        <v>641</v>
      </c>
      <c r="E508" s="78">
        <f t="shared" si="49"/>
        <v>17956800</v>
      </c>
      <c r="F508" s="52"/>
      <c r="G508" s="52"/>
      <c r="H508" s="52"/>
      <c r="I508" s="52"/>
      <c r="J508" s="52"/>
      <c r="K508" s="52"/>
      <c r="L508" s="52"/>
      <c r="M508" s="52">
        <f>5*3591360</f>
        <v>17956800</v>
      </c>
      <c r="N508" s="52"/>
      <c r="O508" s="52"/>
      <c r="P508" s="52"/>
      <c r="Q508" s="52"/>
      <c r="R508" s="52"/>
      <c r="S508" s="79"/>
      <c r="T508" s="80"/>
      <c r="U508" s="31">
        <f t="shared" si="50"/>
        <v>1</v>
      </c>
    </row>
    <row r="509" spans="1:21" x14ac:dyDescent="0.25">
      <c r="A509" s="98">
        <f t="shared" si="55"/>
        <v>493</v>
      </c>
      <c r="B509" s="99">
        <f t="shared" si="56"/>
        <v>38</v>
      </c>
      <c r="C509" s="92" t="s">
        <v>546</v>
      </c>
      <c r="D509" s="92" t="s">
        <v>62</v>
      </c>
      <c r="E509" s="78">
        <f t="shared" si="49"/>
        <v>1275449.2849021249</v>
      </c>
      <c r="F509" s="52"/>
      <c r="G509" s="52"/>
      <c r="H509" s="52">
        <v>0</v>
      </c>
      <c r="I509" s="52">
        <v>1248154.6702052194</v>
      </c>
      <c r="J509" s="52">
        <v>0</v>
      </c>
      <c r="K509" s="52"/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/>
      <c r="S509" s="79"/>
      <c r="T509" s="80">
        <v>27294.614696905472</v>
      </c>
      <c r="U509" s="31">
        <f t="shared" si="50"/>
        <v>1</v>
      </c>
    </row>
    <row r="510" spans="1:21" x14ac:dyDescent="0.25">
      <c r="A510" s="98">
        <f t="shared" si="55"/>
        <v>494</v>
      </c>
      <c r="B510" s="99">
        <f t="shared" si="56"/>
        <v>39</v>
      </c>
      <c r="C510" s="92" t="s">
        <v>546</v>
      </c>
      <c r="D510" s="92" t="s">
        <v>294</v>
      </c>
      <c r="E510" s="78">
        <f t="shared" si="49"/>
        <v>22487460.02870208</v>
      </c>
      <c r="F510" s="52">
        <v>0</v>
      </c>
      <c r="G510" s="52">
        <v>0</v>
      </c>
      <c r="H510" s="52">
        <v>0</v>
      </c>
      <c r="I510" s="52">
        <v>0</v>
      </c>
      <c r="J510" s="52">
        <v>0</v>
      </c>
      <c r="K510" s="52"/>
      <c r="L510" s="52"/>
      <c r="M510" s="52">
        <v>0</v>
      </c>
      <c r="N510" s="52">
        <v>0</v>
      </c>
      <c r="O510" s="52">
        <v>0</v>
      </c>
      <c r="P510" s="52">
        <v>22006228.384087857</v>
      </c>
      <c r="Q510" s="52">
        <v>0</v>
      </c>
      <c r="R510" s="52"/>
      <c r="S510" s="52"/>
      <c r="T510" s="80">
        <v>481231.6446142245</v>
      </c>
      <c r="U510" s="31">
        <f t="shared" si="50"/>
        <v>1</v>
      </c>
    </row>
    <row r="511" spans="1:21" x14ac:dyDescent="0.25">
      <c r="A511" s="98">
        <f t="shared" si="55"/>
        <v>495</v>
      </c>
      <c r="B511" s="99">
        <f t="shared" si="56"/>
        <v>40</v>
      </c>
      <c r="C511" s="92" t="s">
        <v>546</v>
      </c>
      <c r="D511" s="92" t="s">
        <v>295</v>
      </c>
      <c r="E511" s="78">
        <f t="shared" si="49"/>
        <v>3419863.41420834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/>
      <c r="L511" s="52"/>
      <c r="M511" s="52">
        <v>0</v>
      </c>
      <c r="N511" s="52">
        <v>2942363.2883842816</v>
      </c>
      <c r="O511" s="52">
        <v>0</v>
      </c>
      <c r="P511" s="52">
        <v>0</v>
      </c>
      <c r="Q511" s="52">
        <v>0</v>
      </c>
      <c r="R511" s="52">
        <v>413156.6</v>
      </c>
      <c r="S511" s="79"/>
      <c r="T511" s="80">
        <v>64343.525824058474</v>
      </c>
      <c r="U511" s="31">
        <f t="shared" si="50"/>
        <v>1</v>
      </c>
    </row>
    <row r="512" spans="1:21" x14ac:dyDescent="0.25">
      <c r="A512" s="98">
        <f t="shared" si="55"/>
        <v>496</v>
      </c>
      <c r="B512" s="99">
        <f t="shared" si="56"/>
        <v>41</v>
      </c>
      <c r="C512" s="92" t="s">
        <v>546</v>
      </c>
      <c r="D512" s="92" t="s">
        <v>296</v>
      </c>
      <c r="E512" s="78">
        <f t="shared" si="49"/>
        <v>11503201.959506918</v>
      </c>
      <c r="F512" s="52"/>
      <c r="G512" s="52">
        <v>2937868.0070875632</v>
      </c>
      <c r="H512" s="52">
        <v>0</v>
      </c>
      <c r="I512" s="52">
        <v>0</v>
      </c>
      <c r="J512" s="52">
        <v>0</v>
      </c>
      <c r="K512" s="52"/>
      <c r="L512" s="52"/>
      <c r="M512" s="52">
        <v>0</v>
      </c>
      <c r="N512" s="52">
        <v>3213549.8114351672</v>
      </c>
      <c r="O512" s="52">
        <v>5105615.6190507403</v>
      </c>
      <c r="P512" s="52">
        <v>0</v>
      </c>
      <c r="Q512" s="52">
        <v>0</v>
      </c>
      <c r="R512" s="52"/>
      <c r="S512" s="79"/>
      <c r="T512" s="80">
        <v>246168.52193344809</v>
      </c>
      <c r="U512" s="31">
        <f t="shared" si="50"/>
        <v>3</v>
      </c>
    </row>
    <row r="513" spans="1:21" x14ac:dyDescent="0.25">
      <c r="A513" s="98">
        <f t="shared" si="55"/>
        <v>497</v>
      </c>
      <c r="B513" s="99">
        <f t="shared" si="56"/>
        <v>42</v>
      </c>
      <c r="C513" s="92" t="s">
        <v>546</v>
      </c>
      <c r="D513" s="92" t="s">
        <v>144</v>
      </c>
      <c r="E513" s="78">
        <f t="shared" si="49"/>
        <v>18513063.03403087</v>
      </c>
      <c r="F513" s="52">
        <v>9672123.3663251549</v>
      </c>
      <c r="G513" s="52">
        <v>4139883.059433911</v>
      </c>
      <c r="H513" s="52">
        <v>0</v>
      </c>
      <c r="I513" s="52">
        <v>3903303.7014767192</v>
      </c>
      <c r="J513" s="52">
        <v>0</v>
      </c>
      <c r="K513" s="52"/>
      <c r="L513" s="52">
        <v>401573.35786682391</v>
      </c>
      <c r="M513" s="52">
        <v>0</v>
      </c>
      <c r="N513" s="52">
        <v>0</v>
      </c>
      <c r="O513" s="52">
        <v>0</v>
      </c>
      <c r="P513" s="52">
        <v>0</v>
      </c>
      <c r="Q513" s="52">
        <v>0</v>
      </c>
      <c r="R513" s="52"/>
      <c r="S513" s="79"/>
      <c r="T513" s="80">
        <v>396179.54892826063</v>
      </c>
      <c r="U513" s="31">
        <f t="shared" si="50"/>
        <v>4</v>
      </c>
    </row>
    <row r="514" spans="1:21" x14ac:dyDescent="0.25">
      <c r="A514" s="98">
        <f t="shared" si="55"/>
        <v>498</v>
      </c>
      <c r="B514" s="99">
        <f t="shared" si="56"/>
        <v>43</v>
      </c>
      <c r="C514" s="92"/>
      <c r="D514" s="92" t="s">
        <v>700</v>
      </c>
      <c r="E514" s="78">
        <f t="shared" si="49"/>
        <v>3591360</v>
      </c>
      <c r="F514" s="52"/>
      <c r="G514" s="52"/>
      <c r="H514" s="52"/>
      <c r="I514" s="52"/>
      <c r="J514" s="52"/>
      <c r="K514" s="52"/>
      <c r="L514" s="52"/>
      <c r="M514" s="52">
        <v>3388344.6460698778</v>
      </c>
      <c r="N514" s="52"/>
      <c r="O514" s="52"/>
      <c r="P514" s="52"/>
      <c r="Q514" s="52"/>
      <c r="R514" s="52">
        <v>104919.11907839999</v>
      </c>
      <c r="S514" s="79">
        <v>24000</v>
      </c>
      <c r="T514" s="80">
        <v>74096.234851722242</v>
      </c>
      <c r="U514" s="31">
        <f t="shared" si="50"/>
        <v>1</v>
      </c>
    </row>
    <row r="515" spans="1:21" x14ac:dyDescent="0.25">
      <c r="A515" s="98">
        <f t="shared" si="55"/>
        <v>499</v>
      </c>
      <c r="B515" s="99">
        <f t="shared" si="56"/>
        <v>44</v>
      </c>
      <c r="C515" s="92" t="s">
        <v>546</v>
      </c>
      <c r="D515" s="92" t="s">
        <v>64</v>
      </c>
      <c r="E515" s="78">
        <f t="shared" si="49"/>
        <v>14159244.434273491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/>
      <c r="L515" s="52"/>
      <c r="M515" s="52">
        <v>0</v>
      </c>
      <c r="N515" s="52">
        <v>0</v>
      </c>
      <c r="O515" s="52">
        <v>0</v>
      </c>
      <c r="P515" s="52">
        <v>13745702.449999999</v>
      </c>
      <c r="Q515" s="52">
        <v>0</v>
      </c>
      <c r="R515" s="52"/>
      <c r="S515" s="52"/>
      <c r="T515" s="80">
        <v>413541.98427349224</v>
      </c>
      <c r="U515" s="31">
        <f t="shared" si="50"/>
        <v>1</v>
      </c>
    </row>
    <row r="516" spans="1:21" x14ac:dyDescent="0.25">
      <c r="A516" s="98">
        <f t="shared" si="55"/>
        <v>500</v>
      </c>
      <c r="B516" s="99">
        <f t="shared" si="56"/>
        <v>45</v>
      </c>
      <c r="C516" s="92" t="s">
        <v>546</v>
      </c>
      <c r="D516" s="92" t="s">
        <v>297</v>
      </c>
      <c r="E516" s="78">
        <f t="shared" si="49"/>
        <v>28151375.461213589</v>
      </c>
      <c r="F516" s="52">
        <v>6133316.7977849664</v>
      </c>
      <c r="G516" s="52">
        <v>2453911.6795918704</v>
      </c>
      <c r="H516" s="52"/>
      <c r="I516" s="52">
        <v>1158241.1970624225</v>
      </c>
      <c r="J516" s="52">
        <v>0</v>
      </c>
      <c r="K516" s="52"/>
      <c r="L516" s="52">
        <v>272494.70482550462</v>
      </c>
      <c r="M516" s="52">
        <v>0</v>
      </c>
      <c r="N516" s="52">
        <v>0</v>
      </c>
      <c r="O516" s="52">
        <v>0</v>
      </c>
      <c r="P516" s="52">
        <v>17569980.090778742</v>
      </c>
      <c r="Q516" s="52">
        <v>0</v>
      </c>
      <c r="R516" s="52"/>
      <c r="S516" s="79"/>
      <c r="T516" s="80">
        <v>563430.99117008632</v>
      </c>
      <c r="U516" s="31">
        <f t="shared" si="50"/>
        <v>5</v>
      </c>
    </row>
    <row r="517" spans="1:21" x14ac:dyDescent="0.25">
      <c r="A517" s="98">
        <f t="shared" si="55"/>
        <v>501</v>
      </c>
      <c r="B517" s="99">
        <f t="shared" si="56"/>
        <v>46</v>
      </c>
      <c r="C517" s="92" t="s">
        <v>546</v>
      </c>
      <c r="D517" s="92" t="s">
        <v>146</v>
      </c>
      <c r="E517" s="78">
        <f t="shared" si="49"/>
        <v>7069135.474907618</v>
      </c>
      <c r="F517" s="52">
        <v>6623579.5797926262</v>
      </c>
      <c r="G517" s="52">
        <v>0</v>
      </c>
      <c r="H517" s="52"/>
      <c r="I517" s="52">
        <v>0</v>
      </c>
      <c r="J517" s="52">
        <v>0</v>
      </c>
      <c r="K517" s="52"/>
      <c r="L517" s="52">
        <v>294276.39595196897</v>
      </c>
      <c r="M517" s="52">
        <v>0</v>
      </c>
      <c r="N517" s="52">
        <v>0</v>
      </c>
      <c r="O517" s="52">
        <v>0</v>
      </c>
      <c r="P517" s="52">
        <v>0</v>
      </c>
      <c r="Q517" s="52">
        <v>0</v>
      </c>
      <c r="R517" s="52"/>
      <c r="S517" s="79"/>
      <c r="T517" s="80">
        <v>151279.49916302305</v>
      </c>
      <c r="U517" s="31">
        <f t="shared" si="50"/>
        <v>2</v>
      </c>
    </row>
    <row r="518" spans="1:21" x14ac:dyDescent="0.25">
      <c r="A518" s="98">
        <f t="shared" si="55"/>
        <v>502</v>
      </c>
      <c r="B518" s="99">
        <f t="shared" si="56"/>
        <v>47</v>
      </c>
      <c r="C518" s="92" t="s">
        <v>546</v>
      </c>
      <c r="D518" s="92" t="s">
        <v>65</v>
      </c>
      <c r="E518" s="78">
        <f t="shared" ref="E518:E582" si="57">SUBTOTAL(9,F518:T518)</f>
        <v>5116420.3570661386</v>
      </c>
      <c r="F518" s="52">
        <v>0</v>
      </c>
      <c r="G518" s="52">
        <v>0</v>
      </c>
      <c r="H518" s="52">
        <v>5006928.9614249235</v>
      </c>
      <c r="I518" s="52">
        <v>0</v>
      </c>
      <c r="J518" s="52">
        <v>0</v>
      </c>
      <c r="K518" s="52"/>
      <c r="L518" s="52"/>
      <c r="M518" s="52">
        <v>0</v>
      </c>
      <c r="N518" s="52">
        <v>0</v>
      </c>
      <c r="O518" s="52">
        <v>0</v>
      </c>
      <c r="P518" s="52"/>
      <c r="Q518" s="52">
        <v>0</v>
      </c>
      <c r="R518" s="52"/>
      <c r="S518" s="79"/>
      <c r="T518" s="80">
        <v>109491.39564121536</v>
      </c>
      <c r="U518" s="31">
        <f t="shared" ref="U518:U582" si="58">COUNTIF(F518:Q518,"&gt;0")</f>
        <v>1</v>
      </c>
    </row>
    <row r="519" spans="1:21" x14ac:dyDescent="0.25">
      <c r="A519" s="98">
        <f t="shared" si="55"/>
        <v>503</v>
      </c>
      <c r="B519" s="99">
        <f t="shared" si="56"/>
        <v>48</v>
      </c>
      <c r="C519" s="92"/>
      <c r="D519" s="92" t="s">
        <v>642</v>
      </c>
      <c r="E519" s="78">
        <f t="shared" si="57"/>
        <v>3591360</v>
      </c>
      <c r="F519" s="52"/>
      <c r="G519" s="52"/>
      <c r="H519" s="52"/>
      <c r="I519" s="52"/>
      <c r="J519" s="52"/>
      <c r="K519" s="52"/>
      <c r="L519" s="52"/>
      <c r="M519" s="52">
        <v>3388344.6460698778</v>
      </c>
      <c r="N519" s="52"/>
      <c r="O519" s="52"/>
      <c r="P519" s="52"/>
      <c r="Q519" s="52"/>
      <c r="R519" s="52">
        <v>104919.11907839999</v>
      </c>
      <c r="S519" s="79">
        <v>24000</v>
      </c>
      <c r="T519" s="80">
        <v>74096.234851722242</v>
      </c>
      <c r="U519" s="31">
        <f t="shared" si="58"/>
        <v>1</v>
      </c>
    </row>
    <row r="520" spans="1:21" x14ac:dyDescent="0.25">
      <c r="A520" s="98">
        <f t="shared" si="55"/>
        <v>504</v>
      </c>
      <c r="B520" s="99">
        <f t="shared" si="56"/>
        <v>49</v>
      </c>
      <c r="C520" s="92" t="s">
        <v>546</v>
      </c>
      <c r="D520" s="92" t="s">
        <v>147</v>
      </c>
      <c r="E520" s="78">
        <f t="shared" si="57"/>
        <v>3723951.8689671173</v>
      </c>
      <c r="F520" s="52">
        <v>0</v>
      </c>
      <c r="G520" s="52">
        <v>0</v>
      </c>
      <c r="H520" s="52">
        <v>3644259.2989712209</v>
      </c>
      <c r="I520" s="52">
        <v>0</v>
      </c>
      <c r="J520" s="52">
        <v>0</v>
      </c>
      <c r="K520" s="52"/>
      <c r="L520" s="52"/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/>
      <c r="S520" s="79"/>
      <c r="T520" s="80">
        <v>79692.569995896309</v>
      </c>
      <c r="U520" s="31">
        <f t="shared" si="58"/>
        <v>1</v>
      </c>
    </row>
    <row r="521" spans="1:21" x14ac:dyDescent="0.25">
      <c r="A521" s="98">
        <f t="shared" si="55"/>
        <v>505</v>
      </c>
      <c r="B521" s="99">
        <f t="shared" si="56"/>
        <v>50</v>
      </c>
      <c r="C521" s="92" t="s">
        <v>546</v>
      </c>
      <c r="D521" s="92" t="s">
        <v>148</v>
      </c>
      <c r="E521" s="78">
        <f t="shared" si="57"/>
        <v>5704539.4663399998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/>
      <c r="L521" s="52"/>
      <c r="M521" s="52">
        <v>0</v>
      </c>
      <c r="N521" s="52">
        <v>0</v>
      </c>
      <c r="O521" s="52">
        <v>5582462.3217603238</v>
      </c>
      <c r="P521" s="52">
        <v>0</v>
      </c>
      <c r="Q521" s="52">
        <v>0</v>
      </c>
      <c r="R521" s="52"/>
      <c r="S521" s="79"/>
      <c r="T521" s="80">
        <v>122077.14457967599</v>
      </c>
      <c r="U521" s="31">
        <f t="shared" si="58"/>
        <v>1</v>
      </c>
    </row>
    <row r="522" spans="1:21" x14ac:dyDescent="0.25">
      <c r="A522" s="98">
        <f t="shared" si="55"/>
        <v>506</v>
      </c>
      <c r="B522" s="99">
        <f t="shared" si="56"/>
        <v>51</v>
      </c>
      <c r="C522" s="92" t="s">
        <v>546</v>
      </c>
      <c r="D522" s="92" t="s">
        <v>149</v>
      </c>
      <c r="E522" s="78">
        <f t="shared" si="57"/>
        <v>7558612.3204800002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/>
      <c r="L522" s="52"/>
      <c r="M522" s="52">
        <v>0</v>
      </c>
      <c r="N522" s="52">
        <v>0</v>
      </c>
      <c r="O522" s="52">
        <v>7396858.0168217281</v>
      </c>
      <c r="P522" s="52">
        <v>0</v>
      </c>
      <c r="Q522" s="52">
        <v>0</v>
      </c>
      <c r="R522" s="52"/>
      <c r="S522" s="79"/>
      <c r="T522" s="80">
        <v>161754.30365827202</v>
      </c>
      <c r="U522" s="31">
        <f t="shared" si="58"/>
        <v>1</v>
      </c>
    </row>
    <row r="523" spans="1:21" x14ac:dyDescent="0.25">
      <c r="A523" s="98">
        <f t="shared" si="55"/>
        <v>507</v>
      </c>
      <c r="B523" s="99">
        <f t="shared" si="56"/>
        <v>52</v>
      </c>
      <c r="C523" s="92" t="s">
        <v>546</v>
      </c>
      <c r="D523" s="92" t="s">
        <v>152</v>
      </c>
      <c r="E523" s="78">
        <f t="shared" si="57"/>
        <v>10973716.392657893</v>
      </c>
      <c r="F523" s="52">
        <v>6700361.0893385699</v>
      </c>
      <c r="G523" s="52">
        <v>3490874.7316903411</v>
      </c>
      <c r="H523" s="52"/>
      <c r="I523" s="52">
        <v>0</v>
      </c>
      <c r="J523" s="52">
        <v>0</v>
      </c>
      <c r="K523" s="52"/>
      <c r="L523" s="52">
        <v>547643.04082610249</v>
      </c>
      <c r="M523" s="52">
        <v>0</v>
      </c>
      <c r="N523" s="52"/>
      <c r="O523" s="52"/>
      <c r="P523" s="52"/>
      <c r="Q523" s="52">
        <v>0</v>
      </c>
      <c r="R523" s="52"/>
      <c r="S523" s="79"/>
      <c r="T523" s="80">
        <v>234837.53080287893</v>
      </c>
      <c r="U523" s="31">
        <f t="shared" si="58"/>
        <v>3</v>
      </c>
    </row>
    <row r="524" spans="1:21" x14ac:dyDescent="0.25">
      <c r="A524" s="98">
        <f t="shared" si="55"/>
        <v>508</v>
      </c>
      <c r="B524" s="99">
        <f t="shared" si="56"/>
        <v>53</v>
      </c>
      <c r="C524" s="92" t="s">
        <v>546</v>
      </c>
      <c r="D524" s="92" t="s">
        <v>153</v>
      </c>
      <c r="E524" s="78">
        <f t="shared" si="57"/>
        <v>11276107.02613402</v>
      </c>
      <c r="F524" s="52">
        <v>6061746.8582748314</v>
      </c>
      <c r="G524" s="52">
        <v>2605155.66</v>
      </c>
      <c r="H524" s="52">
        <v>2187734.91</v>
      </c>
      <c r="I524" s="52">
        <v>0</v>
      </c>
      <c r="J524" s="52">
        <v>0</v>
      </c>
      <c r="K524" s="52"/>
      <c r="L524" s="52">
        <v>251675.45410878723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/>
      <c r="S524" s="79"/>
      <c r="T524" s="80">
        <v>169794.14375039996</v>
      </c>
      <c r="U524" s="31">
        <f t="shared" si="58"/>
        <v>4</v>
      </c>
    </row>
    <row r="525" spans="1:21" x14ac:dyDescent="0.25">
      <c r="A525" s="98">
        <f t="shared" si="55"/>
        <v>509</v>
      </c>
      <c r="B525" s="99">
        <f t="shared" si="56"/>
        <v>54</v>
      </c>
      <c r="C525" s="92"/>
      <c r="D525" s="92" t="s">
        <v>754</v>
      </c>
      <c r="E525" s="78">
        <v>14365440</v>
      </c>
      <c r="F525" s="52"/>
      <c r="G525" s="52"/>
      <c r="H525" s="52"/>
      <c r="I525" s="52"/>
      <c r="J525" s="52"/>
      <c r="K525" s="52"/>
      <c r="L525" s="52"/>
      <c r="M525" s="52">
        <v>13495698.80064</v>
      </c>
      <c r="N525" s="52"/>
      <c r="O525" s="52"/>
      <c r="P525" s="52"/>
      <c r="Q525" s="52"/>
      <c r="R525" s="52">
        <v>430963.20000000001</v>
      </c>
      <c r="S525" s="79">
        <v>143654.39999999999</v>
      </c>
      <c r="T525" s="80">
        <v>295123.59935999999</v>
      </c>
      <c r="U525" s="31"/>
    </row>
    <row r="526" spans="1:21" x14ac:dyDescent="0.25">
      <c r="A526" s="98">
        <f t="shared" si="55"/>
        <v>510</v>
      </c>
      <c r="B526" s="99">
        <f t="shared" si="56"/>
        <v>55</v>
      </c>
      <c r="C526" s="92" t="s">
        <v>546</v>
      </c>
      <c r="D526" s="92" t="s">
        <v>155</v>
      </c>
      <c r="E526" s="78">
        <f t="shared" si="57"/>
        <v>9583229.2646912001</v>
      </c>
      <c r="F526" s="52">
        <v>0</v>
      </c>
      <c r="G526" s="52">
        <v>0</v>
      </c>
      <c r="H526" s="52">
        <v>0</v>
      </c>
      <c r="I526" s="52">
        <v>0</v>
      </c>
      <c r="J526" s="52">
        <v>0</v>
      </c>
      <c r="K526" s="52"/>
      <c r="L526" s="52"/>
      <c r="M526" s="52">
        <v>0</v>
      </c>
      <c r="N526" s="52">
        <v>0</v>
      </c>
      <c r="O526" s="52">
        <v>0</v>
      </c>
      <c r="P526" s="52">
        <v>9378148.1584268082</v>
      </c>
      <c r="Q526" s="52">
        <v>0</v>
      </c>
      <c r="R526" s="52"/>
      <c r="S526" s="79"/>
      <c r="T526" s="80">
        <v>205081.10626439168</v>
      </c>
      <c r="U526" s="31">
        <f t="shared" si="58"/>
        <v>1</v>
      </c>
    </row>
    <row r="527" spans="1:21" x14ac:dyDescent="0.25">
      <c r="A527" s="98">
        <f t="shared" si="55"/>
        <v>511</v>
      </c>
      <c r="B527" s="99">
        <f t="shared" si="56"/>
        <v>56</v>
      </c>
      <c r="C527" s="92" t="s">
        <v>546</v>
      </c>
      <c r="D527" s="92" t="s">
        <v>158</v>
      </c>
      <c r="E527" s="78">
        <f t="shared" si="57"/>
        <v>12813865.938446978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/>
      <c r="L527" s="52"/>
      <c r="M527" s="52">
        <v>0</v>
      </c>
      <c r="N527" s="52">
        <v>12539649.207364213</v>
      </c>
      <c r="O527" s="52">
        <v>0</v>
      </c>
      <c r="P527" s="52">
        <v>0</v>
      </c>
      <c r="Q527" s="52">
        <v>0</v>
      </c>
      <c r="R527" s="52"/>
      <c r="S527" s="79"/>
      <c r="T527" s="80">
        <v>274216.73108276533</v>
      </c>
      <c r="U527" s="31">
        <f t="shared" si="58"/>
        <v>1</v>
      </c>
    </row>
    <row r="528" spans="1:21" x14ac:dyDescent="0.25">
      <c r="A528" s="98">
        <f t="shared" si="55"/>
        <v>512</v>
      </c>
      <c r="B528" s="99">
        <f t="shared" si="56"/>
        <v>57</v>
      </c>
      <c r="C528" s="92" t="s">
        <v>546</v>
      </c>
      <c r="D528" s="92" t="s">
        <v>66</v>
      </c>
      <c r="E528" s="78">
        <f t="shared" si="57"/>
        <v>30321154.784761567</v>
      </c>
      <c r="F528" s="52">
        <v>0</v>
      </c>
      <c r="G528" s="52">
        <v>0</v>
      </c>
      <c r="H528" s="52">
        <v>0</v>
      </c>
      <c r="I528" s="52">
        <v>0</v>
      </c>
      <c r="J528" s="52">
        <v>0</v>
      </c>
      <c r="K528" s="52"/>
      <c r="L528" s="52"/>
      <c r="M528" s="52">
        <v>0</v>
      </c>
      <c r="N528" s="52">
        <v>0</v>
      </c>
      <c r="O528" s="52">
        <v>0</v>
      </c>
      <c r="P528" s="52">
        <v>29741216.056796018</v>
      </c>
      <c r="Q528" s="52">
        <v>0</v>
      </c>
      <c r="R528" s="52"/>
      <c r="S528" s="52"/>
      <c r="T528" s="80">
        <v>579938.72796554875</v>
      </c>
      <c r="U528" s="31">
        <f t="shared" si="58"/>
        <v>1</v>
      </c>
    </row>
    <row r="529" spans="1:21" x14ac:dyDescent="0.25">
      <c r="A529" s="98">
        <f t="shared" si="55"/>
        <v>513</v>
      </c>
      <c r="B529" s="99">
        <f t="shared" si="56"/>
        <v>58</v>
      </c>
      <c r="C529" s="92"/>
      <c r="D529" s="92" t="s">
        <v>750</v>
      </c>
      <c r="E529" s="78">
        <f t="shared" si="57"/>
        <v>18644724.211052157</v>
      </c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>
        <v>18162045.243728455</v>
      </c>
      <c r="Q529" s="52">
        <v>0</v>
      </c>
      <c r="R529" s="52">
        <v>103571.55</v>
      </c>
      <c r="S529" s="52">
        <v>24000</v>
      </c>
      <c r="T529" s="80">
        <v>355107.4173236994</v>
      </c>
      <c r="U529" s="31">
        <f t="shared" si="58"/>
        <v>1</v>
      </c>
    </row>
    <row r="530" spans="1:21" x14ac:dyDescent="0.25">
      <c r="A530" s="98">
        <f t="shared" si="55"/>
        <v>514</v>
      </c>
      <c r="B530" s="99">
        <f t="shared" si="56"/>
        <v>59</v>
      </c>
      <c r="C530" s="92" t="s">
        <v>546</v>
      </c>
      <c r="D530" s="92" t="s">
        <v>160</v>
      </c>
      <c r="E530" s="78">
        <f t="shared" si="57"/>
        <v>13744076.860234279</v>
      </c>
      <c r="F530" s="52">
        <v>13437177.92113563</v>
      </c>
      <c r="G530" s="52">
        <v>0</v>
      </c>
      <c r="H530" s="52"/>
      <c r="I530" s="52">
        <v>0</v>
      </c>
      <c r="J530" s="52">
        <v>0</v>
      </c>
      <c r="K530" s="52"/>
      <c r="L530" s="52"/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/>
      <c r="S530" s="79"/>
      <c r="T530" s="80">
        <v>306898.93909864855</v>
      </c>
      <c r="U530" s="31">
        <f t="shared" si="58"/>
        <v>1</v>
      </c>
    </row>
    <row r="531" spans="1:21" x14ac:dyDescent="0.25">
      <c r="A531" s="98">
        <f t="shared" si="55"/>
        <v>515</v>
      </c>
      <c r="B531" s="99">
        <f t="shared" si="56"/>
        <v>60</v>
      </c>
      <c r="C531" s="92" t="s">
        <v>546</v>
      </c>
      <c r="D531" s="92" t="s">
        <v>67</v>
      </c>
      <c r="E531" s="78">
        <f t="shared" si="57"/>
        <v>18619115.200956475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/>
      <c r="L531" s="52"/>
      <c r="M531" s="52">
        <v>0</v>
      </c>
      <c r="N531" s="52">
        <v>0</v>
      </c>
      <c r="O531" s="52">
        <v>0</v>
      </c>
      <c r="P531" s="52">
        <v>17777901.600000001</v>
      </c>
      <c r="Q531" s="52">
        <v>0</v>
      </c>
      <c r="R531" s="52"/>
      <c r="S531" s="52"/>
      <c r="T531" s="80">
        <v>841213.6009564735</v>
      </c>
      <c r="U531" s="31">
        <f t="shared" si="58"/>
        <v>1</v>
      </c>
    </row>
    <row r="532" spans="1:21" x14ac:dyDescent="0.25">
      <c r="A532" s="98">
        <f t="shared" si="55"/>
        <v>516</v>
      </c>
      <c r="B532" s="99">
        <f t="shared" si="56"/>
        <v>61</v>
      </c>
      <c r="C532" s="92" t="s">
        <v>546</v>
      </c>
      <c r="D532" s="92" t="s">
        <v>299</v>
      </c>
      <c r="E532" s="78">
        <f t="shared" si="57"/>
        <v>20033884.559999999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/>
      <c r="L532" s="52"/>
      <c r="M532" s="52">
        <v>0</v>
      </c>
      <c r="N532" s="52">
        <v>9005094.9811620004</v>
      </c>
      <c r="O532" s="52">
        <v>0</v>
      </c>
      <c r="P532" s="52">
        <v>10600064.449253999</v>
      </c>
      <c r="Q532" s="52">
        <v>0</v>
      </c>
      <c r="R532" s="52"/>
      <c r="S532" s="79"/>
      <c r="T532" s="80">
        <v>428725.1295840001</v>
      </c>
      <c r="U532" s="31">
        <f t="shared" si="58"/>
        <v>2</v>
      </c>
    </row>
    <row r="533" spans="1:21" x14ac:dyDescent="0.25">
      <c r="A533" s="98">
        <f t="shared" si="55"/>
        <v>517</v>
      </c>
      <c r="B533" s="99">
        <f t="shared" si="56"/>
        <v>62</v>
      </c>
      <c r="C533" s="92" t="s">
        <v>546</v>
      </c>
      <c r="D533" s="92" t="s">
        <v>300</v>
      </c>
      <c r="E533" s="78">
        <f t="shared" si="57"/>
        <v>32986394.763732113</v>
      </c>
      <c r="F533" s="52">
        <v>9958388.8400534373</v>
      </c>
      <c r="G533" s="52">
        <v>0</v>
      </c>
      <c r="H533" s="52">
        <v>0</v>
      </c>
      <c r="I533" s="52">
        <v>4424427.7157852333</v>
      </c>
      <c r="J533" s="52">
        <v>0</v>
      </c>
      <c r="K533" s="52"/>
      <c r="L533" s="52">
        <v>397616.119024474</v>
      </c>
      <c r="M533" s="52">
        <v>0</v>
      </c>
      <c r="N533" s="52">
        <v>17500053.2409251</v>
      </c>
      <c r="O533" s="52">
        <v>0</v>
      </c>
      <c r="P533" s="52">
        <v>0</v>
      </c>
      <c r="Q533" s="52">
        <v>0</v>
      </c>
      <c r="R533" s="52"/>
      <c r="S533" s="79"/>
      <c r="T533" s="80">
        <v>705908.84794386709</v>
      </c>
      <c r="U533" s="31">
        <f t="shared" si="58"/>
        <v>4</v>
      </c>
    </row>
    <row r="534" spans="1:21" x14ac:dyDescent="0.25">
      <c r="A534" s="98">
        <f t="shared" ref="A534:A545" si="59">+A533+1</f>
        <v>518</v>
      </c>
      <c r="B534" s="99">
        <f t="shared" ref="B534:B545" si="60">+B533+1</f>
        <v>63</v>
      </c>
      <c r="C534" s="92" t="s">
        <v>546</v>
      </c>
      <c r="D534" s="92" t="s">
        <v>165</v>
      </c>
      <c r="E534" s="78">
        <f t="shared" si="57"/>
        <v>7562846.0122871753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/>
      <c r="L534" s="52"/>
      <c r="M534" s="52">
        <v>0</v>
      </c>
      <c r="N534" s="52">
        <v>7401001.10762423</v>
      </c>
      <c r="O534" s="52">
        <v>0</v>
      </c>
      <c r="P534" s="52">
        <v>0</v>
      </c>
      <c r="Q534" s="52">
        <v>0</v>
      </c>
      <c r="R534" s="52"/>
      <c r="S534" s="79"/>
      <c r="T534" s="80">
        <v>161844.90466294557</v>
      </c>
      <c r="U534" s="31">
        <f t="shared" si="58"/>
        <v>1</v>
      </c>
    </row>
    <row r="535" spans="1:21" x14ac:dyDescent="0.25">
      <c r="A535" s="98">
        <f t="shared" si="59"/>
        <v>519</v>
      </c>
      <c r="B535" s="99">
        <f t="shared" si="60"/>
        <v>64</v>
      </c>
      <c r="C535" s="92" t="s">
        <v>546</v>
      </c>
      <c r="D535" s="92" t="s">
        <v>161</v>
      </c>
      <c r="E535" s="78">
        <f t="shared" si="57"/>
        <v>6797608.8843123196</v>
      </c>
      <c r="F535" s="52">
        <v>2105749.0699999998</v>
      </c>
      <c r="G535" s="52"/>
      <c r="H535" s="52"/>
      <c r="I535" s="52">
        <v>888374.4</v>
      </c>
      <c r="J535" s="52">
        <v>0</v>
      </c>
      <c r="K535" s="52"/>
      <c r="L535" s="52"/>
      <c r="M535" s="52">
        <v>0</v>
      </c>
      <c r="N535" s="52">
        <v>0</v>
      </c>
      <c r="O535" s="52">
        <v>3619789.6171852797</v>
      </c>
      <c r="P535" s="52">
        <v>0</v>
      </c>
      <c r="Q535" s="52">
        <v>0</v>
      </c>
      <c r="R535" s="52"/>
      <c r="S535" s="79"/>
      <c r="T535" s="80">
        <v>183695.79712703999</v>
      </c>
      <c r="U535" s="31">
        <f t="shared" si="58"/>
        <v>3</v>
      </c>
    </row>
    <row r="536" spans="1:21" x14ac:dyDescent="0.25">
      <c r="A536" s="98">
        <f t="shared" si="59"/>
        <v>520</v>
      </c>
      <c r="B536" s="99">
        <f t="shared" si="60"/>
        <v>65</v>
      </c>
      <c r="C536" s="92" t="s">
        <v>546</v>
      </c>
      <c r="D536" s="92" t="s">
        <v>162</v>
      </c>
      <c r="E536" s="78">
        <f t="shared" si="57"/>
        <v>3323108.484322099</v>
      </c>
      <c r="F536" s="52"/>
      <c r="G536" s="52">
        <v>0</v>
      </c>
      <c r="H536" s="52">
        <v>3251993.9627576061</v>
      </c>
      <c r="I536" s="52">
        <v>0</v>
      </c>
      <c r="J536" s="52">
        <v>0</v>
      </c>
      <c r="K536" s="52"/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/>
      <c r="S536" s="79"/>
      <c r="T536" s="80">
        <v>71114.521564492912</v>
      </c>
      <c r="U536" s="31">
        <f t="shared" si="58"/>
        <v>1</v>
      </c>
    </row>
    <row r="537" spans="1:21" x14ac:dyDescent="0.25">
      <c r="A537" s="98">
        <f t="shared" si="59"/>
        <v>521</v>
      </c>
      <c r="B537" s="99">
        <f t="shared" si="60"/>
        <v>66</v>
      </c>
      <c r="C537" s="92" t="s">
        <v>546</v>
      </c>
      <c r="D537" s="92" t="s">
        <v>163</v>
      </c>
      <c r="E537" s="78">
        <f t="shared" si="57"/>
        <v>25777524.930161469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/>
      <c r="L537" s="52"/>
      <c r="M537" s="52">
        <v>0</v>
      </c>
      <c r="N537" s="52">
        <v>0</v>
      </c>
      <c r="O537" s="52">
        <v>0</v>
      </c>
      <c r="P537" s="52">
        <v>25225885.896656014</v>
      </c>
      <c r="Q537" s="52">
        <v>0</v>
      </c>
      <c r="R537" s="52"/>
      <c r="S537" s="79"/>
      <c r="T537" s="80">
        <v>551639.03350545547</v>
      </c>
      <c r="U537" s="31">
        <f t="shared" si="58"/>
        <v>1</v>
      </c>
    </row>
    <row r="538" spans="1:21" x14ac:dyDescent="0.25">
      <c r="A538" s="98">
        <f t="shared" si="59"/>
        <v>522</v>
      </c>
      <c r="B538" s="99">
        <f t="shared" si="60"/>
        <v>67</v>
      </c>
      <c r="C538" s="92" t="s">
        <v>546</v>
      </c>
      <c r="D538" s="92" t="s">
        <v>301</v>
      </c>
      <c r="E538" s="78">
        <f t="shared" si="57"/>
        <v>13959928.783242105</v>
      </c>
      <c r="F538" s="52"/>
      <c r="G538" s="52"/>
      <c r="H538" s="52"/>
      <c r="I538" s="52"/>
      <c r="J538" s="52"/>
      <c r="K538" s="52"/>
      <c r="L538" s="52"/>
      <c r="M538" s="52">
        <v>0</v>
      </c>
      <c r="N538" s="52">
        <v>0</v>
      </c>
      <c r="O538" s="52">
        <v>0</v>
      </c>
      <c r="P538" s="52">
        <v>13665253.188203763</v>
      </c>
      <c r="Q538" s="52">
        <v>0</v>
      </c>
      <c r="R538" s="52"/>
      <c r="S538" s="79"/>
      <c r="T538" s="80">
        <v>294675.59503834188</v>
      </c>
      <c r="U538" s="31">
        <f t="shared" si="58"/>
        <v>1</v>
      </c>
    </row>
    <row r="539" spans="1:21" x14ac:dyDescent="0.25">
      <c r="A539" s="98">
        <f t="shared" si="59"/>
        <v>523</v>
      </c>
      <c r="B539" s="99">
        <f t="shared" si="60"/>
        <v>68</v>
      </c>
      <c r="C539" s="92" t="s">
        <v>546</v>
      </c>
      <c r="D539" s="92" t="s">
        <v>166</v>
      </c>
      <c r="E539" s="78">
        <f t="shared" si="57"/>
        <v>7536651.091054799</v>
      </c>
      <c r="F539" s="52">
        <v>0</v>
      </c>
      <c r="G539" s="52">
        <v>0</v>
      </c>
      <c r="H539" s="52">
        <v>0</v>
      </c>
      <c r="I539" s="52">
        <v>0</v>
      </c>
      <c r="J539" s="52">
        <v>0</v>
      </c>
      <c r="K539" s="52"/>
      <c r="L539" s="52"/>
      <c r="M539" s="52">
        <v>0</v>
      </c>
      <c r="N539" s="52">
        <v>0</v>
      </c>
      <c r="O539" s="52">
        <v>7375366.7577062268</v>
      </c>
      <c r="P539" s="52">
        <v>0</v>
      </c>
      <c r="Q539" s="52">
        <v>0</v>
      </c>
      <c r="R539" s="52"/>
      <c r="S539" s="79"/>
      <c r="T539" s="80">
        <v>161284.33334857272</v>
      </c>
      <c r="U539" s="31">
        <f t="shared" si="58"/>
        <v>1</v>
      </c>
    </row>
    <row r="540" spans="1:21" x14ac:dyDescent="0.25">
      <c r="A540" s="98">
        <f t="shared" si="59"/>
        <v>524</v>
      </c>
      <c r="B540" s="99">
        <f t="shared" si="60"/>
        <v>69</v>
      </c>
      <c r="C540" s="92" t="s">
        <v>546</v>
      </c>
      <c r="D540" s="92" t="s">
        <v>167</v>
      </c>
      <c r="E540" s="78">
        <f t="shared" si="57"/>
        <v>46216506.053262837</v>
      </c>
      <c r="F540" s="52">
        <v>11858561.038653761</v>
      </c>
      <c r="G540" s="52">
        <v>0</v>
      </c>
      <c r="H540" s="52">
        <v>0</v>
      </c>
      <c r="I540" s="52">
        <v>4785667.3703647591</v>
      </c>
      <c r="J540" s="52">
        <v>0</v>
      </c>
      <c r="K540" s="52"/>
      <c r="L540" s="52"/>
      <c r="M540" s="52">
        <v>0</v>
      </c>
      <c r="N540" s="52">
        <v>19618197.919447646</v>
      </c>
      <c r="O540" s="52">
        <v>8965046.4952568505</v>
      </c>
      <c r="P540" s="52">
        <v>0</v>
      </c>
      <c r="Q540" s="52">
        <v>0</v>
      </c>
      <c r="R540" s="52"/>
      <c r="S540" s="79"/>
      <c r="T540" s="80">
        <v>989033.22953982488</v>
      </c>
      <c r="U540" s="31">
        <f t="shared" si="58"/>
        <v>4</v>
      </c>
    </row>
    <row r="541" spans="1:21" x14ac:dyDescent="0.25">
      <c r="A541" s="98">
        <f t="shared" si="59"/>
        <v>525</v>
      </c>
      <c r="B541" s="99">
        <f t="shared" si="60"/>
        <v>70</v>
      </c>
      <c r="C541" s="92" t="s">
        <v>546</v>
      </c>
      <c r="D541" s="92" t="s">
        <v>168</v>
      </c>
      <c r="E541" s="78">
        <f t="shared" si="57"/>
        <v>3627706.1305964547</v>
      </c>
      <c r="F541" s="52">
        <v>0</v>
      </c>
      <c r="G541" s="52">
        <v>0</v>
      </c>
      <c r="H541" s="52">
        <v>3550073.2194016906</v>
      </c>
      <c r="I541" s="52">
        <v>0</v>
      </c>
      <c r="J541" s="52">
        <v>0</v>
      </c>
      <c r="K541" s="52"/>
      <c r="L541" s="52"/>
      <c r="M541" s="52">
        <v>0</v>
      </c>
      <c r="N541" s="52">
        <v>0</v>
      </c>
      <c r="O541" s="52">
        <v>0</v>
      </c>
      <c r="P541" s="52"/>
      <c r="Q541" s="52">
        <v>0</v>
      </c>
      <c r="R541" s="52"/>
      <c r="S541" s="79"/>
      <c r="T541" s="80">
        <v>77632.911194764136</v>
      </c>
      <c r="U541" s="31">
        <f t="shared" si="58"/>
        <v>1</v>
      </c>
    </row>
    <row r="542" spans="1:21" x14ac:dyDescent="0.25">
      <c r="A542" s="98">
        <f t="shared" si="59"/>
        <v>526</v>
      </c>
      <c r="B542" s="99">
        <f t="shared" si="60"/>
        <v>71</v>
      </c>
      <c r="C542" s="92" t="s">
        <v>546</v>
      </c>
      <c r="D542" s="92" t="s">
        <v>68</v>
      </c>
      <c r="E542" s="78">
        <f t="shared" si="57"/>
        <v>39683829.239116438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/>
      <c r="L542" s="52"/>
      <c r="M542" s="52">
        <v>0</v>
      </c>
      <c r="N542" s="52">
        <v>0</v>
      </c>
      <c r="O542" s="52">
        <v>0</v>
      </c>
      <c r="P542" s="52">
        <v>38834595.293399349</v>
      </c>
      <c r="Q542" s="52">
        <v>0</v>
      </c>
      <c r="R542" s="52"/>
      <c r="S542" s="52"/>
      <c r="T542" s="80">
        <v>849233.9457170919</v>
      </c>
      <c r="U542" s="31">
        <f t="shared" si="58"/>
        <v>1</v>
      </c>
    </row>
    <row r="543" spans="1:21" x14ac:dyDescent="0.25">
      <c r="A543" s="98">
        <f t="shared" si="59"/>
        <v>527</v>
      </c>
      <c r="B543" s="99">
        <f t="shared" si="60"/>
        <v>72</v>
      </c>
      <c r="C543" s="92" t="s">
        <v>546</v>
      </c>
      <c r="D543" s="92" t="s">
        <v>306</v>
      </c>
      <c r="E543" s="78">
        <f t="shared" si="57"/>
        <v>28688048.331907835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/>
      <c r="L543" s="52"/>
      <c r="M543" s="52">
        <v>0</v>
      </c>
      <c r="N543" s="52">
        <v>0</v>
      </c>
      <c r="O543" s="52">
        <v>0</v>
      </c>
      <c r="P543" s="52">
        <v>28074124.097605009</v>
      </c>
      <c r="Q543" s="52">
        <v>0</v>
      </c>
      <c r="R543" s="52"/>
      <c r="S543" s="52"/>
      <c r="T543" s="80">
        <v>613924.23430282774</v>
      </c>
      <c r="U543" s="31">
        <f t="shared" si="58"/>
        <v>1</v>
      </c>
    </row>
    <row r="544" spans="1:21" x14ac:dyDescent="0.25">
      <c r="A544" s="98">
        <f t="shared" si="59"/>
        <v>528</v>
      </c>
      <c r="B544" s="99">
        <f t="shared" si="60"/>
        <v>73</v>
      </c>
      <c r="C544" s="92" t="s">
        <v>546</v>
      </c>
      <c r="D544" s="92" t="s">
        <v>69</v>
      </c>
      <c r="E544" s="78">
        <f t="shared" si="57"/>
        <v>19753554.682315666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/>
      <c r="L544" s="52"/>
      <c r="M544" s="52">
        <v>0</v>
      </c>
      <c r="N544" s="52">
        <v>0</v>
      </c>
      <c r="O544" s="52">
        <v>0</v>
      </c>
      <c r="P544" s="52">
        <v>18930963.042262111</v>
      </c>
      <c r="Q544" s="52">
        <v>0</v>
      </c>
      <c r="R544" s="52">
        <v>408609.82</v>
      </c>
      <c r="S544" s="52"/>
      <c r="T544" s="80">
        <v>413981.8200535553</v>
      </c>
      <c r="U544" s="31">
        <f t="shared" si="58"/>
        <v>1</v>
      </c>
    </row>
    <row r="545" spans="1:22" x14ac:dyDescent="0.25">
      <c r="A545" s="98">
        <f t="shared" si="59"/>
        <v>529</v>
      </c>
      <c r="B545" s="99">
        <f t="shared" si="60"/>
        <v>74</v>
      </c>
      <c r="C545" s="92" t="s">
        <v>546</v>
      </c>
      <c r="D545" s="92" t="s">
        <v>169</v>
      </c>
      <c r="E545" s="78">
        <f t="shared" si="57"/>
        <v>15044296.824234126</v>
      </c>
      <c r="F545" s="52">
        <v>8244815.9026870374</v>
      </c>
      <c r="G545" s="52">
        <v>0</v>
      </c>
      <c r="H545" s="52">
        <v>3150236.6549268602</v>
      </c>
      <c r="I545" s="52">
        <v>3327296.3145816172</v>
      </c>
      <c r="J545" s="52">
        <v>0</v>
      </c>
      <c r="K545" s="52"/>
      <c r="L545" s="52"/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/>
      <c r="S545" s="79"/>
      <c r="T545" s="80">
        <v>321947.95203861035</v>
      </c>
      <c r="U545" s="31">
        <f t="shared" si="58"/>
        <v>3</v>
      </c>
    </row>
    <row r="546" spans="1:22" x14ac:dyDescent="0.25">
      <c r="A546" s="98">
        <f t="shared" ref="A546:A609" si="61">+A545+1</f>
        <v>530</v>
      </c>
      <c r="B546" s="99">
        <f t="shared" ref="B546:B609" si="62">+B545+1</f>
        <v>75</v>
      </c>
      <c r="C546" s="92" t="s">
        <v>546</v>
      </c>
      <c r="D546" s="92" t="s">
        <v>170</v>
      </c>
      <c r="E546" s="78">
        <f t="shared" si="57"/>
        <v>9909590.6884000003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/>
      <c r="L546" s="52"/>
      <c r="M546" s="52">
        <v>0</v>
      </c>
      <c r="N546" s="52">
        <v>0</v>
      </c>
      <c r="O546" s="52">
        <v>0</v>
      </c>
      <c r="P546" s="52">
        <v>9697525.4476682395</v>
      </c>
      <c r="Q546" s="52">
        <v>0</v>
      </c>
      <c r="R546" s="52"/>
      <c r="S546" s="79"/>
      <c r="T546" s="80">
        <v>212065.24073176002</v>
      </c>
      <c r="U546" s="31">
        <f t="shared" si="58"/>
        <v>1</v>
      </c>
    </row>
    <row r="547" spans="1:22" x14ac:dyDescent="0.25">
      <c r="A547" s="98">
        <f t="shared" si="61"/>
        <v>531</v>
      </c>
      <c r="B547" s="99">
        <f t="shared" si="62"/>
        <v>76</v>
      </c>
      <c r="C547" s="92" t="s">
        <v>546</v>
      </c>
      <c r="D547" s="92" t="s">
        <v>70</v>
      </c>
      <c r="E547" s="78">
        <f t="shared" si="57"/>
        <v>9825604.9005436506</v>
      </c>
      <c r="F547" s="52">
        <v>4922338.54</v>
      </c>
      <c r="G547" s="52">
        <v>2955743</v>
      </c>
      <c r="H547" s="52">
        <v>0</v>
      </c>
      <c r="I547" s="52">
        <v>1405274.47</v>
      </c>
      <c r="J547" s="52">
        <v>0</v>
      </c>
      <c r="K547" s="52"/>
      <c r="L547" s="52">
        <v>300589.46674277715</v>
      </c>
      <c r="M547" s="52">
        <v>0</v>
      </c>
      <c r="N547" s="52">
        <v>0</v>
      </c>
      <c r="O547" s="52">
        <v>0</v>
      </c>
      <c r="P547" s="52">
        <v>0</v>
      </c>
      <c r="Q547" s="52">
        <v>0</v>
      </c>
      <c r="R547" s="52"/>
      <c r="S547" s="79"/>
      <c r="T547" s="80">
        <v>241659.42380087369</v>
      </c>
      <c r="U547" s="31">
        <f t="shared" si="58"/>
        <v>4</v>
      </c>
      <c r="V547" s="1" t="s">
        <v>726</v>
      </c>
    </row>
    <row r="548" spans="1:22" x14ac:dyDescent="0.25">
      <c r="A548" s="98">
        <f t="shared" si="61"/>
        <v>532</v>
      </c>
      <c r="B548" s="99">
        <f t="shared" si="62"/>
        <v>77</v>
      </c>
      <c r="C548" s="92" t="s">
        <v>546</v>
      </c>
      <c r="D548" s="92" t="s">
        <v>71</v>
      </c>
      <c r="E548" s="78">
        <f t="shared" si="57"/>
        <v>14338181.035143422</v>
      </c>
      <c r="F548" s="52">
        <v>6885723.9998886082</v>
      </c>
      <c r="G548" s="52">
        <v>2754946.3207044839</v>
      </c>
      <c r="H548" s="52">
        <v>2034797.5532993053</v>
      </c>
      <c r="I548" s="52">
        <v>2560101.8205176839</v>
      </c>
      <c r="J548" s="52">
        <v>0</v>
      </c>
      <c r="K548" s="52"/>
      <c r="L548" s="52"/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/>
      <c r="S548" s="79"/>
      <c r="T548" s="80">
        <v>102611.34073333956</v>
      </c>
      <c r="U548" s="31">
        <f t="shared" si="58"/>
        <v>4</v>
      </c>
    </row>
    <row r="549" spans="1:22" x14ac:dyDescent="0.25">
      <c r="A549" s="98">
        <f t="shared" si="61"/>
        <v>533</v>
      </c>
      <c r="B549" s="99">
        <f t="shared" si="62"/>
        <v>78</v>
      </c>
      <c r="C549" s="92"/>
      <c r="D549" s="92" t="s">
        <v>638</v>
      </c>
      <c r="E549" s="78">
        <f t="shared" si="57"/>
        <v>9780000</v>
      </c>
      <c r="F549" s="52"/>
      <c r="G549" s="52"/>
      <c r="H549" s="52"/>
      <c r="I549" s="52"/>
      <c r="J549" s="52"/>
      <c r="K549" s="52"/>
      <c r="L549" s="52"/>
      <c r="M549" s="52">
        <v>9062814.5999999996</v>
      </c>
      <c r="N549" s="52"/>
      <c r="O549" s="52"/>
      <c r="P549" s="52"/>
      <c r="Q549" s="52"/>
      <c r="R549" s="52">
        <v>489000</v>
      </c>
      <c r="S549" s="79">
        <v>30000</v>
      </c>
      <c r="T549" s="80">
        <v>198185.4</v>
      </c>
      <c r="U549" s="31">
        <f t="shared" si="58"/>
        <v>1</v>
      </c>
    </row>
    <row r="550" spans="1:22" x14ac:dyDescent="0.25">
      <c r="A550" s="98">
        <f t="shared" si="61"/>
        <v>534</v>
      </c>
      <c r="B550" s="99">
        <f t="shared" si="62"/>
        <v>79</v>
      </c>
      <c r="C550" s="92" t="s">
        <v>546</v>
      </c>
      <c r="D550" s="92" t="s">
        <v>463</v>
      </c>
      <c r="E550" s="78">
        <f t="shared" si="57"/>
        <v>10436992.599520564</v>
      </c>
      <c r="F550" s="52">
        <v>6679650.6897583138</v>
      </c>
      <c r="G550" s="52">
        <v>0</v>
      </c>
      <c r="H550" s="52">
        <v>1973900.9116011779</v>
      </c>
      <c r="I550" s="52">
        <v>1261413.1742972373</v>
      </c>
      <c r="J550" s="52">
        <v>0</v>
      </c>
      <c r="K550" s="52"/>
      <c r="L550" s="52"/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298717.92</v>
      </c>
      <c r="S550" s="79"/>
      <c r="T550" s="80">
        <v>223309.90386383404</v>
      </c>
      <c r="U550" s="31">
        <f t="shared" si="58"/>
        <v>3</v>
      </c>
    </row>
    <row r="551" spans="1:22" x14ac:dyDescent="0.25">
      <c r="A551" s="98">
        <f t="shared" si="61"/>
        <v>535</v>
      </c>
      <c r="B551" s="99">
        <f t="shared" si="62"/>
        <v>80</v>
      </c>
      <c r="C551" s="92"/>
      <c r="D551" s="92" t="s">
        <v>639</v>
      </c>
      <c r="E551" s="78">
        <f t="shared" si="57"/>
        <v>3591360</v>
      </c>
      <c r="F551" s="52"/>
      <c r="G551" s="52"/>
      <c r="H551" s="52"/>
      <c r="I551" s="52"/>
      <c r="J551" s="52"/>
      <c r="K551" s="52"/>
      <c r="L551" s="52"/>
      <c r="M551" s="52">
        <v>3388344.6460698778</v>
      </c>
      <c r="N551" s="52"/>
      <c r="O551" s="52"/>
      <c r="P551" s="52"/>
      <c r="Q551" s="52"/>
      <c r="R551" s="84">
        <v>104919.11907839999</v>
      </c>
      <c r="S551" s="79">
        <v>24000</v>
      </c>
      <c r="T551" s="80">
        <v>74096.234851722242</v>
      </c>
      <c r="U551" s="31">
        <f t="shared" si="58"/>
        <v>1</v>
      </c>
    </row>
    <row r="552" spans="1:22" x14ac:dyDescent="0.25">
      <c r="A552" s="98">
        <f t="shared" si="61"/>
        <v>536</v>
      </c>
      <c r="B552" s="99">
        <f t="shared" si="62"/>
        <v>81</v>
      </c>
      <c r="C552" s="92"/>
      <c r="D552" s="92" t="s">
        <v>660</v>
      </c>
      <c r="E552" s="78">
        <f t="shared" si="57"/>
        <v>7182720</v>
      </c>
      <c r="F552" s="52"/>
      <c r="G552" s="52"/>
      <c r="H552" s="52"/>
      <c r="I552" s="52"/>
      <c r="J552" s="52"/>
      <c r="K552" s="52"/>
      <c r="L552" s="52"/>
      <c r="M552" s="52">
        <v>6868490.3575085625</v>
      </c>
      <c r="N552" s="52"/>
      <c r="O552" s="52"/>
      <c r="P552" s="52"/>
      <c r="Q552" s="52"/>
      <c r="R552" s="84">
        <v>140029.66941696001</v>
      </c>
      <c r="S552" s="79">
        <v>24000</v>
      </c>
      <c r="T552" s="80">
        <v>150199.97307447705</v>
      </c>
      <c r="U552" s="31">
        <f t="shared" si="58"/>
        <v>1</v>
      </c>
    </row>
    <row r="553" spans="1:22" x14ac:dyDescent="0.25">
      <c r="A553" s="98">
        <f t="shared" si="61"/>
        <v>537</v>
      </c>
      <c r="B553" s="99">
        <f t="shared" si="62"/>
        <v>82</v>
      </c>
      <c r="C553" s="92" t="s">
        <v>73</v>
      </c>
      <c r="D553" s="92" t="s">
        <v>75</v>
      </c>
      <c r="E553" s="78">
        <f t="shared" si="57"/>
        <v>2983684.0700000003</v>
      </c>
      <c r="F553" s="52">
        <v>0</v>
      </c>
      <c r="G553" s="52">
        <v>0</v>
      </c>
      <c r="H553" s="52">
        <v>2925994.6940138005</v>
      </c>
      <c r="I553" s="52">
        <v>0</v>
      </c>
      <c r="J553" s="52">
        <v>0</v>
      </c>
      <c r="K553" s="52"/>
      <c r="L553" s="52"/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84"/>
      <c r="S553" s="52"/>
      <c r="T553" s="80">
        <v>57689.375986200001</v>
      </c>
      <c r="U553" s="31">
        <f t="shared" si="58"/>
        <v>1</v>
      </c>
    </row>
    <row r="554" spans="1:22" x14ac:dyDescent="0.25">
      <c r="A554" s="98">
        <f t="shared" si="61"/>
        <v>538</v>
      </c>
      <c r="B554" s="99">
        <f t="shared" si="62"/>
        <v>83</v>
      </c>
      <c r="C554" s="92" t="s">
        <v>73</v>
      </c>
      <c r="D554" s="92" t="s">
        <v>319</v>
      </c>
      <c r="E554" s="78">
        <f t="shared" si="57"/>
        <v>3390546.88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/>
      <c r="L554" s="52"/>
      <c r="M554" s="52">
        <v>0</v>
      </c>
      <c r="N554" s="52">
        <v>3197890.5015539997</v>
      </c>
      <c r="O554" s="52">
        <v>0</v>
      </c>
      <c r="P554" s="52">
        <v>0</v>
      </c>
      <c r="Q554" s="52">
        <v>0</v>
      </c>
      <c r="R554" s="52">
        <v>85155.99</v>
      </c>
      <c r="S554" s="52">
        <v>37569</v>
      </c>
      <c r="T554" s="80">
        <v>69931.388445999997</v>
      </c>
      <c r="U554" s="31">
        <f t="shared" si="58"/>
        <v>1</v>
      </c>
    </row>
    <row r="555" spans="1:22" x14ac:dyDescent="0.25">
      <c r="A555" s="98">
        <f t="shared" si="61"/>
        <v>539</v>
      </c>
      <c r="B555" s="99">
        <f t="shared" si="62"/>
        <v>84</v>
      </c>
      <c r="C555" s="92" t="s">
        <v>73</v>
      </c>
      <c r="D555" s="92" t="s">
        <v>174</v>
      </c>
      <c r="E555" s="78">
        <f t="shared" si="57"/>
        <v>589567.59499999997</v>
      </c>
      <c r="F555" s="52"/>
      <c r="G555" s="52">
        <v>0</v>
      </c>
      <c r="H555" s="52">
        <v>576950.84846699995</v>
      </c>
      <c r="I555" s="52"/>
      <c r="J555" s="52"/>
      <c r="K555" s="52"/>
      <c r="L555" s="52"/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/>
      <c r="S555" s="79"/>
      <c r="T555" s="80">
        <v>12616.746533000001</v>
      </c>
      <c r="U555" s="31">
        <f t="shared" si="58"/>
        <v>1</v>
      </c>
    </row>
    <row r="556" spans="1:22" x14ac:dyDescent="0.25">
      <c r="A556" s="98">
        <f t="shared" si="61"/>
        <v>540</v>
      </c>
      <c r="B556" s="99">
        <f t="shared" si="62"/>
        <v>85</v>
      </c>
      <c r="C556" s="92" t="s">
        <v>73</v>
      </c>
      <c r="D556" s="92" t="s">
        <v>175</v>
      </c>
      <c r="E556" s="78">
        <f t="shared" si="57"/>
        <v>510140.45280000003</v>
      </c>
      <c r="F556" s="52"/>
      <c r="G556" s="52">
        <v>0</v>
      </c>
      <c r="H556" s="52">
        <v>499223.44711008004</v>
      </c>
      <c r="I556" s="52"/>
      <c r="J556" s="52"/>
      <c r="K556" s="52"/>
      <c r="L556" s="52"/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/>
      <c r="S556" s="79"/>
      <c r="T556" s="80">
        <v>10917.005689920001</v>
      </c>
      <c r="U556" s="31">
        <f t="shared" si="58"/>
        <v>1</v>
      </c>
    </row>
    <row r="557" spans="1:22" x14ac:dyDescent="0.25">
      <c r="A557" s="98">
        <f t="shared" si="61"/>
        <v>541</v>
      </c>
      <c r="B557" s="99">
        <f t="shared" si="62"/>
        <v>86</v>
      </c>
      <c r="C557" s="92" t="s">
        <v>73</v>
      </c>
      <c r="D557" s="92" t="s">
        <v>176</v>
      </c>
      <c r="E557" s="78">
        <f t="shared" si="57"/>
        <v>386646.94530000002</v>
      </c>
      <c r="F557" s="52"/>
      <c r="G557" s="52"/>
      <c r="H557" s="52">
        <v>378372.70067058003</v>
      </c>
      <c r="I557" s="52">
        <v>0</v>
      </c>
      <c r="J557" s="52">
        <v>0</v>
      </c>
      <c r="K557" s="52"/>
      <c r="L557" s="52"/>
      <c r="M557" s="52"/>
      <c r="N557" s="52"/>
      <c r="O557" s="52"/>
      <c r="P557" s="52"/>
      <c r="Q557" s="52"/>
      <c r="R557" s="52"/>
      <c r="S557" s="79"/>
      <c r="T557" s="80">
        <v>8274.2446294200017</v>
      </c>
      <c r="U557" s="31">
        <f t="shared" si="58"/>
        <v>1</v>
      </c>
    </row>
    <row r="558" spans="1:22" x14ac:dyDescent="0.25">
      <c r="A558" s="98">
        <f t="shared" si="61"/>
        <v>542</v>
      </c>
      <c r="B558" s="99">
        <f t="shared" si="62"/>
        <v>87</v>
      </c>
      <c r="C558" s="92" t="s">
        <v>73</v>
      </c>
      <c r="D558" s="92" t="s">
        <v>76</v>
      </c>
      <c r="E558" s="78">
        <f t="shared" si="57"/>
        <v>2038756.5126</v>
      </c>
      <c r="F558" s="52">
        <v>1303091.9754052199</v>
      </c>
      <c r="G558" s="52">
        <v>0</v>
      </c>
      <c r="H558" s="52">
        <v>373626.55878113996</v>
      </c>
      <c r="I558" s="52">
        <v>318408.58904399996</v>
      </c>
      <c r="J558" s="52">
        <v>0</v>
      </c>
      <c r="K558" s="52"/>
      <c r="L558" s="52"/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/>
      <c r="S558" s="79"/>
      <c r="T558" s="80">
        <v>43629.389369639997</v>
      </c>
      <c r="U558" s="31">
        <f t="shared" si="58"/>
        <v>3</v>
      </c>
    </row>
    <row r="559" spans="1:22" x14ac:dyDescent="0.25">
      <c r="A559" s="98">
        <f t="shared" si="61"/>
        <v>543</v>
      </c>
      <c r="B559" s="99">
        <f t="shared" si="62"/>
        <v>88</v>
      </c>
      <c r="C559" s="92"/>
      <c r="D559" s="92" t="s">
        <v>665</v>
      </c>
      <c r="E559" s="78">
        <f t="shared" si="57"/>
        <v>21536888.215718932</v>
      </c>
      <c r="F559" s="52"/>
      <c r="G559" s="52"/>
      <c r="H559" s="52"/>
      <c r="I559" s="52"/>
      <c r="J559" s="52"/>
      <c r="K559" s="52"/>
      <c r="L559" s="52"/>
      <c r="M559" s="52">
        <v>20793974.399999999</v>
      </c>
      <c r="N559" s="52"/>
      <c r="O559" s="52"/>
      <c r="P559" s="52"/>
      <c r="Q559" s="52"/>
      <c r="R559" s="52">
        <v>263945.2194144</v>
      </c>
      <c r="S559" s="79">
        <v>24000</v>
      </c>
      <c r="T559" s="80">
        <v>454968.59630453185</v>
      </c>
      <c r="U559" s="31">
        <f t="shared" si="58"/>
        <v>1</v>
      </c>
      <c r="V559" s="1" t="s">
        <v>714</v>
      </c>
    </row>
    <row r="560" spans="1:22" x14ac:dyDescent="0.25">
      <c r="A560" s="98">
        <f t="shared" si="61"/>
        <v>544</v>
      </c>
      <c r="B560" s="99">
        <f t="shared" si="62"/>
        <v>89</v>
      </c>
      <c r="C560" s="92"/>
      <c r="D560" s="92" t="s">
        <v>666</v>
      </c>
      <c r="E560" s="78">
        <f t="shared" si="57"/>
        <v>25139520</v>
      </c>
      <c r="F560" s="52"/>
      <c r="G560" s="52"/>
      <c r="H560" s="52"/>
      <c r="I560" s="52"/>
      <c r="J560" s="52"/>
      <c r="K560" s="52"/>
      <c r="L560" s="52"/>
      <c r="M560" s="52">
        <v>23617472.90112</v>
      </c>
      <c r="N560" s="52">
        <v>0</v>
      </c>
      <c r="O560" s="52">
        <v>0</v>
      </c>
      <c r="P560" s="52">
        <v>0</v>
      </c>
      <c r="Q560" s="52">
        <v>0</v>
      </c>
      <c r="R560" s="52">
        <v>754185.6</v>
      </c>
      <c r="S560" s="79">
        <v>251395.20000000001</v>
      </c>
      <c r="T560" s="80">
        <v>516466.29888000002</v>
      </c>
      <c r="U560" s="31">
        <f t="shared" si="58"/>
        <v>1</v>
      </c>
    </row>
    <row r="561" spans="1:22" x14ac:dyDescent="0.25">
      <c r="A561" s="98">
        <f t="shared" si="61"/>
        <v>545</v>
      </c>
      <c r="B561" s="99">
        <f t="shared" si="62"/>
        <v>90</v>
      </c>
      <c r="C561" s="92"/>
      <c r="D561" s="92" t="s">
        <v>667</v>
      </c>
      <c r="E561" s="78">
        <f t="shared" si="57"/>
        <v>14391493.255421314</v>
      </c>
      <c r="F561" s="52"/>
      <c r="G561" s="52"/>
      <c r="H561" s="52"/>
      <c r="I561" s="52"/>
      <c r="J561" s="52"/>
      <c r="K561" s="52"/>
      <c r="L561" s="52"/>
      <c r="M561" s="52">
        <v>13862649.6</v>
      </c>
      <c r="N561" s="52"/>
      <c r="O561" s="52"/>
      <c r="P561" s="52"/>
      <c r="Q561" s="52"/>
      <c r="R561" s="52">
        <v>202265.31720959998</v>
      </c>
      <c r="S561" s="79">
        <v>24000</v>
      </c>
      <c r="T561" s="80">
        <v>302578.33821171458</v>
      </c>
      <c r="U561" s="31">
        <f t="shared" si="58"/>
        <v>1</v>
      </c>
      <c r="V561" s="1" t="s">
        <v>714</v>
      </c>
    </row>
    <row r="562" spans="1:22" x14ac:dyDescent="0.25">
      <c r="A562" s="98">
        <f t="shared" si="61"/>
        <v>546</v>
      </c>
      <c r="B562" s="99">
        <f t="shared" si="62"/>
        <v>91</v>
      </c>
      <c r="C562" s="92" t="s">
        <v>73</v>
      </c>
      <c r="D562" s="92" t="s">
        <v>315</v>
      </c>
      <c r="E562" s="78">
        <f t="shared" si="57"/>
        <v>39603482.628111437</v>
      </c>
      <c r="F562" s="52">
        <v>13616559.511674002</v>
      </c>
      <c r="G562" s="52">
        <v>4892953.0885143364</v>
      </c>
      <c r="H562" s="52">
        <v>5159278.8563651238</v>
      </c>
      <c r="I562" s="52">
        <v>3303637.3136041779</v>
      </c>
      <c r="J562" s="52"/>
      <c r="K562" s="52"/>
      <c r="L562" s="52">
        <v>488558.85729000001</v>
      </c>
      <c r="M562" s="52">
        <v>0</v>
      </c>
      <c r="N562" s="52">
        <v>11343089.619999999</v>
      </c>
      <c r="O562" s="52">
        <v>0</v>
      </c>
      <c r="P562" s="52">
        <v>0</v>
      </c>
      <c r="Q562" s="52">
        <v>0</v>
      </c>
      <c r="R562" s="52">
        <v>596430.70650000009</v>
      </c>
      <c r="S562" s="52">
        <v>24992.426500000001</v>
      </c>
      <c r="T562" s="80">
        <v>177982.24766380002</v>
      </c>
      <c r="U562" s="31">
        <f t="shared" si="58"/>
        <v>6</v>
      </c>
    </row>
    <row r="563" spans="1:22" x14ac:dyDescent="0.25">
      <c r="A563" s="98">
        <f t="shared" si="61"/>
        <v>547</v>
      </c>
      <c r="B563" s="99">
        <f t="shared" si="62"/>
        <v>92</v>
      </c>
      <c r="C563" s="92" t="s">
        <v>73</v>
      </c>
      <c r="D563" s="92" t="s">
        <v>465</v>
      </c>
      <c r="E563" s="78">
        <f t="shared" si="57"/>
        <v>23235694.261726003</v>
      </c>
      <c r="F563" s="52">
        <v>5940143.1063865805</v>
      </c>
      <c r="G563" s="52">
        <v>2116717.1923795803</v>
      </c>
      <c r="H563" s="52">
        <v>2211498.4827243001</v>
      </c>
      <c r="I563" s="52">
        <v>1384537.88247348</v>
      </c>
      <c r="J563" s="52"/>
      <c r="K563" s="52"/>
      <c r="L563" s="52">
        <v>227939.55009504</v>
      </c>
      <c r="M563" s="52">
        <v>0</v>
      </c>
      <c r="N563" s="52">
        <v>10859485.412210401</v>
      </c>
      <c r="O563" s="52">
        <v>0</v>
      </c>
      <c r="P563" s="52">
        <v>0</v>
      </c>
      <c r="Q563" s="52">
        <v>0</v>
      </c>
      <c r="R563" s="52"/>
      <c r="S563" s="79"/>
      <c r="T563" s="80">
        <v>495372.63545662002</v>
      </c>
      <c r="U563" s="31">
        <f t="shared" si="58"/>
        <v>6</v>
      </c>
    </row>
    <row r="564" spans="1:22" x14ac:dyDescent="0.25">
      <c r="A564" s="98">
        <f t="shared" si="61"/>
        <v>548</v>
      </c>
      <c r="B564" s="99">
        <f t="shared" si="62"/>
        <v>93</v>
      </c>
      <c r="C564" s="92" t="s">
        <v>73</v>
      </c>
      <c r="D564" s="92" t="s">
        <v>77</v>
      </c>
      <c r="E564" s="78">
        <f t="shared" si="57"/>
        <v>4184287.1891999999</v>
      </c>
      <c r="F564" s="52"/>
      <c r="G564" s="52"/>
      <c r="H564" s="52">
        <v>615427.84556945995</v>
      </c>
      <c r="I564" s="52"/>
      <c r="J564" s="52">
        <v>0</v>
      </c>
      <c r="K564" s="52"/>
      <c r="L564" s="52"/>
      <c r="M564" s="52">
        <v>0</v>
      </c>
      <c r="N564" s="52"/>
      <c r="O564" s="52">
        <v>0</v>
      </c>
      <c r="P564" s="52">
        <v>3479315.59778166</v>
      </c>
      <c r="Q564" s="52"/>
      <c r="R564" s="52"/>
      <c r="S564" s="79"/>
      <c r="T564" s="80">
        <v>89543.745848880018</v>
      </c>
      <c r="U564" s="31">
        <f t="shared" si="58"/>
        <v>2</v>
      </c>
    </row>
    <row r="565" spans="1:22" x14ac:dyDescent="0.25">
      <c r="A565" s="98">
        <f t="shared" si="61"/>
        <v>549</v>
      </c>
      <c r="B565" s="99">
        <f t="shared" si="62"/>
        <v>94</v>
      </c>
      <c r="C565" s="92" t="s">
        <v>73</v>
      </c>
      <c r="D565" s="92" t="s">
        <v>320</v>
      </c>
      <c r="E565" s="78">
        <f t="shared" si="57"/>
        <v>41194600.280000001</v>
      </c>
      <c r="F565" s="52"/>
      <c r="G565" s="52"/>
      <c r="H565" s="52"/>
      <c r="I565" s="52"/>
      <c r="J565" s="52"/>
      <c r="K565" s="52"/>
      <c r="L565" s="52"/>
      <c r="M565" s="52"/>
      <c r="N565" s="52"/>
      <c r="O565" s="52">
        <v>0</v>
      </c>
      <c r="P565" s="52">
        <v>40313035.834008001</v>
      </c>
      <c r="Q565" s="52">
        <v>0</v>
      </c>
      <c r="R565" s="52"/>
      <c r="S565" s="79"/>
      <c r="T565" s="80">
        <v>881564.44599200005</v>
      </c>
      <c r="U565" s="31">
        <f t="shared" si="58"/>
        <v>1</v>
      </c>
    </row>
    <row r="566" spans="1:22" x14ac:dyDescent="0.25">
      <c r="A566" s="98">
        <f t="shared" si="61"/>
        <v>550</v>
      </c>
      <c r="B566" s="99">
        <f t="shared" si="62"/>
        <v>95</v>
      </c>
      <c r="C566" s="92" t="s">
        <v>73</v>
      </c>
      <c r="D566" s="92" t="s">
        <v>323</v>
      </c>
      <c r="E566" s="78">
        <f t="shared" si="57"/>
        <v>17444911.509005461</v>
      </c>
      <c r="F566" s="52">
        <v>0</v>
      </c>
      <c r="G566" s="52">
        <v>0</v>
      </c>
      <c r="H566" s="52">
        <v>0</v>
      </c>
      <c r="I566" s="52">
        <v>1124212.3435180259</v>
      </c>
      <c r="J566" s="52">
        <v>0</v>
      </c>
      <c r="K566" s="52"/>
      <c r="L566" s="52"/>
      <c r="M566" s="52">
        <v>0</v>
      </c>
      <c r="N566" s="52">
        <v>4206748.5157533297</v>
      </c>
      <c r="O566" s="52">
        <v>0</v>
      </c>
      <c r="P566" s="52">
        <v>8272430.9336326644</v>
      </c>
      <c r="Q566" s="52">
        <v>3193396.3000122053</v>
      </c>
      <c r="R566" s="52">
        <v>215153.97</v>
      </c>
      <c r="S566" s="52">
        <v>65657.709721273903</v>
      </c>
      <c r="T566" s="80">
        <v>367311.73636796477</v>
      </c>
      <c r="U566" s="31">
        <f t="shared" si="58"/>
        <v>4</v>
      </c>
    </row>
    <row r="567" spans="1:22" x14ac:dyDescent="0.25">
      <c r="A567" s="98">
        <f t="shared" si="61"/>
        <v>551</v>
      </c>
      <c r="B567" s="99">
        <f t="shared" si="62"/>
        <v>96</v>
      </c>
      <c r="C567" s="92" t="s">
        <v>73</v>
      </c>
      <c r="D567" s="92" t="s">
        <v>78</v>
      </c>
      <c r="E567" s="78">
        <f t="shared" si="57"/>
        <v>4999499.0117999995</v>
      </c>
      <c r="F567" s="52">
        <v>0</v>
      </c>
      <c r="G567" s="52">
        <v>0</v>
      </c>
      <c r="H567" s="52">
        <v>0</v>
      </c>
      <c r="I567" s="52">
        <v>0</v>
      </c>
      <c r="J567" s="52">
        <v>0</v>
      </c>
      <c r="K567" s="52"/>
      <c r="L567" s="52"/>
      <c r="M567" s="52">
        <v>0</v>
      </c>
      <c r="N567" s="52">
        <v>0</v>
      </c>
      <c r="O567" s="52">
        <v>0</v>
      </c>
      <c r="P567" s="52">
        <v>4892509.7329474799</v>
      </c>
      <c r="Q567" s="52">
        <v>0</v>
      </c>
      <c r="R567" s="52"/>
      <c r="S567" s="79"/>
      <c r="T567" s="80">
        <v>106989.27885251999</v>
      </c>
      <c r="U567" s="31">
        <f t="shared" si="58"/>
        <v>1</v>
      </c>
    </row>
    <row r="568" spans="1:22" x14ac:dyDescent="0.25">
      <c r="A568" s="98">
        <f t="shared" si="61"/>
        <v>552</v>
      </c>
      <c r="B568" s="99">
        <f t="shared" si="62"/>
        <v>97</v>
      </c>
      <c r="C568" s="92" t="s">
        <v>73</v>
      </c>
      <c r="D568" s="92" t="s">
        <v>79</v>
      </c>
      <c r="E568" s="78">
        <f t="shared" si="57"/>
        <v>2312595.8024999998</v>
      </c>
      <c r="F568" s="52">
        <v>0</v>
      </c>
      <c r="G568" s="52"/>
      <c r="H568" s="52">
        <v>2263106.2523264997</v>
      </c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79"/>
      <c r="T568" s="80">
        <v>49489.550173499993</v>
      </c>
      <c r="U568" s="31">
        <f t="shared" si="58"/>
        <v>1</v>
      </c>
    </row>
    <row r="569" spans="1:22" x14ac:dyDescent="0.25">
      <c r="A569" s="98">
        <f t="shared" si="61"/>
        <v>553</v>
      </c>
      <c r="B569" s="99">
        <f t="shared" si="62"/>
        <v>98</v>
      </c>
      <c r="C569" s="92" t="s">
        <v>73</v>
      </c>
      <c r="D569" s="92" t="s">
        <v>180</v>
      </c>
      <c r="E569" s="78">
        <f t="shared" si="57"/>
        <v>1578343.95</v>
      </c>
      <c r="F569" s="52">
        <v>0</v>
      </c>
      <c r="G569" s="52">
        <v>0</v>
      </c>
      <c r="H569" s="52">
        <v>0</v>
      </c>
      <c r="I569" s="52">
        <v>0</v>
      </c>
      <c r="J569" s="52">
        <v>1544567.3894700001</v>
      </c>
      <c r="K569" s="52"/>
      <c r="L569" s="52"/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/>
      <c r="S569" s="79"/>
      <c r="T569" s="80">
        <v>33776.560530000002</v>
      </c>
      <c r="U569" s="31">
        <f t="shared" si="58"/>
        <v>1</v>
      </c>
    </row>
    <row r="570" spans="1:22" x14ac:dyDescent="0.25">
      <c r="A570" s="98">
        <f t="shared" si="61"/>
        <v>554</v>
      </c>
      <c r="B570" s="99">
        <f t="shared" si="62"/>
        <v>99</v>
      </c>
      <c r="C570" s="92" t="s">
        <v>73</v>
      </c>
      <c r="D570" s="92" t="s">
        <v>181</v>
      </c>
      <c r="E570" s="78">
        <f t="shared" si="57"/>
        <v>8241862.8259200007</v>
      </c>
      <c r="F570" s="52">
        <v>0</v>
      </c>
      <c r="G570" s="52">
        <v>0</v>
      </c>
      <c r="H570" s="52">
        <v>0</v>
      </c>
      <c r="I570" s="52">
        <v>0</v>
      </c>
      <c r="J570" s="52"/>
      <c r="K570" s="52"/>
      <c r="L570" s="52"/>
      <c r="M570" s="52"/>
      <c r="N570" s="52"/>
      <c r="O570" s="52"/>
      <c r="P570" s="52"/>
      <c r="Q570" s="52">
        <v>8060676.2652087007</v>
      </c>
      <c r="R570" s="52"/>
      <c r="S570" s="79"/>
      <c r="T570" s="80">
        <v>181186.5607113</v>
      </c>
      <c r="U570" s="31">
        <f t="shared" si="58"/>
        <v>1</v>
      </c>
    </row>
    <row r="571" spans="1:22" x14ac:dyDescent="0.25">
      <c r="A571" s="98">
        <f t="shared" si="61"/>
        <v>555</v>
      </c>
      <c r="B571" s="99">
        <f t="shared" si="62"/>
        <v>100</v>
      </c>
      <c r="C571" s="92"/>
      <c r="D571" s="92" t="s">
        <v>617</v>
      </c>
      <c r="E571" s="78">
        <f t="shared" si="57"/>
        <v>19282609.969906949</v>
      </c>
      <c r="F571" s="52">
        <v>2936526.2552402401</v>
      </c>
      <c r="G571" s="52">
        <v>992278.53151099186</v>
      </c>
      <c r="H571" s="52">
        <v>1129085.7379006753</v>
      </c>
      <c r="I571" s="52">
        <v>638430.90249499178</v>
      </c>
      <c r="J571" s="52">
        <v>433417.17657782399</v>
      </c>
      <c r="K571" s="52"/>
      <c r="L571" s="52">
        <v>110597.28387391758</v>
      </c>
      <c r="M571" s="52"/>
      <c r="N571" s="52">
        <v>5552808.1259888709</v>
      </c>
      <c r="O571" s="52"/>
      <c r="P571" s="52">
        <v>2777633.4456708389</v>
      </c>
      <c r="Q571" s="52">
        <v>3085246.79960059</v>
      </c>
      <c r="R571" s="52">
        <v>1240484.2200000002</v>
      </c>
      <c r="S571" s="79"/>
      <c r="T571" s="80">
        <v>386101.49104800873</v>
      </c>
      <c r="U571" s="31">
        <f t="shared" si="58"/>
        <v>9</v>
      </c>
    </row>
    <row r="572" spans="1:22" x14ac:dyDescent="0.25">
      <c r="A572" s="98">
        <f t="shared" si="61"/>
        <v>556</v>
      </c>
      <c r="B572" s="99">
        <f t="shared" si="62"/>
        <v>101</v>
      </c>
      <c r="C572" s="92" t="s">
        <v>73</v>
      </c>
      <c r="D572" s="92" t="s">
        <v>182</v>
      </c>
      <c r="E572" s="78">
        <f t="shared" si="57"/>
        <v>11822611.090756001</v>
      </c>
      <c r="F572" s="52">
        <v>0</v>
      </c>
      <c r="G572" s="52">
        <v>0</v>
      </c>
      <c r="H572" s="52">
        <v>0</v>
      </c>
      <c r="I572" s="52">
        <v>0</v>
      </c>
      <c r="J572" s="52"/>
      <c r="K572" s="52"/>
      <c r="L572" s="52"/>
      <c r="M572" s="52"/>
      <c r="N572" s="52"/>
      <c r="O572" s="52"/>
      <c r="P572" s="52"/>
      <c r="Q572" s="52">
        <v>11561490.38701188</v>
      </c>
      <c r="R572" s="52"/>
      <c r="S572" s="79"/>
      <c r="T572" s="80">
        <v>261120.70374411999</v>
      </c>
      <c r="U572" s="31">
        <f t="shared" si="58"/>
        <v>1</v>
      </c>
    </row>
    <row r="573" spans="1:22" x14ac:dyDescent="0.25">
      <c r="A573" s="98">
        <f t="shared" si="61"/>
        <v>557</v>
      </c>
      <c r="B573" s="99">
        <f t="shared" si="62"/>
        <v>102</v>
      </c>
      <c r="C573" s="92" t="s">
        <v>73</v>
      </c>
      <c r="D573" s="92" t="s">
        <v>184</v>
      </c>
      <c r="E573" s="78">
        <f t="shared" si="57"/>
        <v>1090383.0156</v>
      </c>
      <c r="F573" s="52">
        <v>0</v>
      </c>
      <c r="G573" s="52">
        <v>0</v>
      </c>
      <c r="H573" s="52">
        <v>0</v>
      </c>
      <c r="I573" s="52">
        <v>0</v>
      </c>
      <c r="J573" s="52">
        <v>1067048.8190661601</v>
      </c>
      <c r="K573" s="52"/>
      <c r="L573" s="52"/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/>
      <c r="S573" s="79"/>
      <c r="T573" s="80">
        <v>23334.19653384</v>
      </c>
      <c r="U573" s="31">
        <f t="shared" si="58"/>
        <v>1</v>
      </c>
    </row>
    <row r="574" spans="1:22" x14ac:dyDescent="0.25">
      <c r="A574" s="98">
        <f t="shared" si="61"/>
        <v>558</v>
      </c>
      <c r="B574" s="99">
        <f t="shared" si="62"/>
        <v>103</v>
      </c>
      <c r="C574" s="92" t="s">
        <v>73</v>
      </c>
      <c r="D574" s="92" t="s">
        <v>325</v>
      </c>
      <c r="E574" s="78">
        <f t="shared" si="57"/>
        <v>52616181.969999999</v>
      </c>
      <c r="F574" s="52">
        <v>13235961.861443998</v>
      </c>
      <c r="G574" s="52">
        <v>4786989.9158340003</v>
      </c>
      <c r="H574" s="52">
        <v>5025538.7362740003</v>
      </c>
      <c r="I574" s="52">
        <v>3236045.7926159999</v>
      </c>
      <c r="J574" s="52">
        <v>0</v>
      </c>
      <c r="K574" s="52"/>
      <c r="L574" s="52">
        <v>463910.16369684006</v>
      </c>
      <c r="M574" s="52">
        <v>0</v>
      </c>
      <c r="N574" s="52">
        <v>24494814.653904002</v>
      </c>
      <c r="O574" s="52">
        <v>0</v>
      </c>
      <c r="P574" s="52">
        <v>0</v>
      </c>
      <c r="Q574" s="52">
        <v>0</v>
      </c>
      <c r="R574" s="52">
        <v>223497.21529999998</v>
      </c>
      <c r="S574" s="79">
        <v>28837.295300000002</v>
      </c>
      <c r="T574" s="80">
        <v>1120586.3356311601</v>
      </c>
      <c r="U574" s="31">
        <f t="shared" si="58"/>
        <v>6</v>
      </c>
    </row>
    <row r="575" spans="1:22" x14ac:dyDescent="0.25">
      <c r="A575" s="98">
        <f t="shared" si="61"/>
        <v>559</v>
      </c>
      <c r="B575" s="99">
        <f t="shared" si="62"/>
        <v>104</v>
      </c>
      <c r="C575" s="92" t="s">
        <v>73</v>
      </c>
      <c r="D575" s="92" t="s">
        <v>185</v>
      </c>
      <c r="E575" s="78">
        <f t="shared" si="57"/>
        <v>25712471.723852001</v>
      </c>
      <c r="F575" s="52">
        <v>6531079.8989818199</v>
      </c>
      <c r="G575" s="52">
        <v>0</v>
      </c>
      <c r="H575" s="52">
        <v>0</v>
      </c>
      <c r="I575" s="52">
        <v>0</v>
      </c>
      <c r="J575" s="52"/>
      <c r="K575" s="52"/>
      <c r="L575" s="52"/>
      <c r="M575" s="52">
        <v>0</v>
      </c>
      <c r="N575" s="52">
        <v>11939807.781027</v>
      </c>
      <c r="O575" s="52">
        <v>0</v>
      </c>
      <c r="P575" s="52"/>
      <c r="Q575" s="52">
        <v>6686566.5827221796</v>
      </c>
      <c r="R575" s="52"/>
      <c r="S575" s="79"/>
      <c r="T575" s="80">
        <v>555017.461121</v>
      </c>
      <c r="U575" s="31">
        <f t="shared" si="58"/>
        <v>3</v>
      </c>
    </row>
    <row r="576" spans="1:22" x14ac:dyDescent="0.25">
      <c r="A576" s="98">
        <f t="shared" si="61"/>
        <v>560</v>
      </c>
      <c r="B576" s="99">
        <f t="shared" si="62"/>
        <v>105</v>
      </c>
      <c r="C576" s="92" t="s">
        <v>73</v>
      </c>
      <c r="D576" s="92" t="s">
        <v>80</v>
      </c>
      <c r="E576" s="78">
        <f t="shared" si="57"/>
        <v>5272414.5245999992</v>
      </c>
      <c r="F576" s="52">
        <v>3804046.6453625998</v>
      </c>
      <c r="G576" s="52">
        <v>1355538.2084109599</v>
      </c>
      <c r="H576" s="52">
        <v>0</v>
      </c>
      <c r="I576" s="52">
        <v>0</v>
      </c>
      <c r="J576" s="52"/>
      <c r="K576" s="52"/>
      <c r="L576" s="52"/>
      <c r="M576" s="52">
        <v>0</v>
      </c>
      <c r="N576" s="52">
        <v>0</v>
      </c>
      <c r="O576" s="52">
        <v>0</v>
      </c>
      <c r="P576" s="52"/>
      <c r="Q576" s="52">
        <v>0</v>
      </c>
      <c r="R576" s="52"/>
      <c r="S576" s="79"/>
      <c r="T576" s="80">
        <v>112829.67082643999</v>
      </c>
      <c r="U576" s="31">
        <f t="shared" si="58"/>
        <v>2</v>
      </c>
    </row>
    <row r="577" spans="1:22" x14ac:dyDescent="0.25">
      <c r="A577" s="98">
        <f t="shared" si="61"/>
        <v>561</v>
      </c>
      <c r="B577" s="99">
        <f t="shared" si="62"/>
        <v>106</v>
      </c>
      <c r="C577" s="92"/>
      <c r="D577" s="92" t="s">
        <v>618</v>
      </c>
      <c r="E577" s="78">
        <f t="shared" si="57"/>
        <v>54110859.14588251</v>
      </c>
      <c r="F577" s="52">
        <v>5679229.6643968001</v>
      </c>
      <c r="G577" s="52">
        <v>3284467.252180547</v>
      </c>
      <c r="H577" s="52">
        <v>3471907.125313418</v>
      </c>
      <c r="I577" s="52">
        <v>2647358.0368553139</v>
      </c>
      <c r="J577" s="52"/>
      <c r="K577" s="52"/>
      <c r="L577" s="52">
        <v>282207.60890328896</v>
      </c>
      <c r="M577" s="52">
        <v>0</v>
      </c>
      <c r="N577" s="52">
        <v>10109884.47232125</v>
      </c>
      <c r="O577" s="52">
        <v>0</v>
      </c>
      <c r="P577" s="52">
        <v>19628428.19913204</v>
      </c>
      <c r="Q577" s="52">
        <v>7719599.7672266429</v>
      </c>
      <c r="R577" s="52">
        <v>263779.37</v>
      </c>
      <c r="S577" s="79"/>
      <c r="T577" s="80">
        <v>1023997.6495532069</v>
      </c>
      <c r="U577" s="31">
        <f t="shared" si="58"/>
        <v>8</v>
      </c>
      <c r="V577" s="1" t="s">
        <v>713</v>
      </c>
    </row>
    <row r="578" spans="1:22" x14ac:dyDescent="0.25">
      <c r="A578" s="98">
        <f t="shared" si="61"/>
        <v>562</v>
      </c>
      <c r="B578" s="99">
        <f t="shared" si="62"/>
        <v>107</v>
      </c>
      <c r="C578" s="92"/>
      <c r="D578" s="92" t="s">
        <v>616</v>
      </c>
      <c r="E578" s="78">
        <f t="shared" si="57"/>
        <v>37259456.808583044</v>
      </c>
      <c r="F578" s="52">
        <v>8722797.8350393455</v>
      </c>
      <c r="G578" s="52">
        <v>3056816.9285062752</v>
      </c>
      <c r="H578" s="52">
        <v>3323301.5293241297</v>
      </c>
      <c r="I578" s="52">
        <v>2018997.0669382755</v>
      </c>
      <c r="J578" s="52">
        <v>1457619.2451896544</v>
      </c>
      <c r="K578" s="52"/>
      <c r="L578" s="52">
        <v>319686.07166936301</v>
      </c>
      <c r="M578" s="52"/>
      <c r="N578" s="52">
        <v>16290910.735983547</v>
      </c>
      <c r="O578" s="52"/>
      <c r="P578" s="52"/>
      <c r="Q578" s="52"/>
      <c r="R578" s="52">
        <v>1275790.5377363348</v>
      </c>
      <c r="S578" s="79">
        <v>24000</v>
      </c>
      <c r="T578" s="80">
        <v>769536.85819611955</v>
      </c>
      <c r="U578" s="31">
        <f t="shared" si="58"/>
        <v>7</v>
      </c>
    </row>
    <row r="579" spans="1:22" x14ac:dyDescent="0.25">
      <c r="A579" s="98">
        <f t="shared" si="61"/>
        <v>563</v>
      </c>
      <c r="B579" s="99">
        <f t="shared" si="62"/>
        <v>108</v>
      </c>
      <c r="C579" s="92" t="s">
        <v>73</v>
      </c>
      <c r="D579" s="92" t="s">
        <v>186</v>
      </c>
      <c r="E579" s="78">
        <f t="shared" si="57"/>
        <v>20404912.125809953</v>
      </c>
      <c r="F579" s="52">
        <v>8202360.1409184821</v>
      </c>
      <c r="G579" s="52">
        <v>2922825.417348688</v>
      </c>
      <c r="H579" s="52">
        <v>3053714.1501469188</v>
      </c>
      <c r="I579" s="52">
        <v>1911828.5974678639</v>
      </c>
      <c r="J579" s="52">
        <v>1169716.4320007851</v>
      </c>
      <c r="K579" s="52"/>
      <c r="L579" s="52">
        <v>314730.64776761638</v>
      </c>
      <c r="M579" s="52">
        <v>0</v>
      </c>
      <c r="N579" s="52">
        <v>0</v>
      </c>
      <c r="O579" s="52">
        <v>0</v>
      </c>
      <c r="P579" s="52">
        <v>0</v>
      </c>
      <c r="Q579" s="52">
        <v>0</v>
      </c>
      <c r="R579" s="52">
        <v>2241354.1289639203</v>
      </c>
      <c r="S579" s="79">
        <v>204049.12125809959</v>
      </c>
      <c r="T579" s="80">
        <v>384333.48993758194</v>
      </c>
      <c r="U579" s="31">
        <f t="shared" si="58"/>
        <v>6</v>
      </c>
    </row>
    <row r="580" spans="1:22" x14ac:dyDescent="0.25">
      <c r="A580" s="98">
        <f t="shared" si="61"/>
        <v>564</v>
      </c>
      <c r="B580" s="99">
        <f t="shared" si="62"/>
        <v>109</v>
      </c>
      <c r="C580" s="92"/>
      <c r="D580" s="92" t="s">
        <v>615</v>
      </c>
      <c r="E580" s="78">
        <f t="shared" si="57"/>
        <v>24475604.160000004</v>
      </c>
      <c r="F580" s="52"/>
      <c r="G580" s="52">
        <v>2569498.1666174689</v>
      </c>
      <c r="H580" s="52">
        <v>2781035.5982677904</v>
      </c>
      <c r="I580" s="52">
        <v>1702285.7458574688</v>
      </c>
      <c r="J580" s="52">
        <v>1236504.5566667134</v>
      </c>
      <c r="K580" s="52"/>
      <c r="L580" s="52"/>
      <c r="M580" s="52"/>
      <c r="N580" s="52"/>
      <c r="O580" s="52"/>
      <c r="P580" s="52">
        <v>6988483.2999323765</v>
      </c>
      <c r="Q580" s="52">
        <v>7647211.0565302186</v>
      </c>
      <c r="R580" s="52">
        <v>1005086.0352408147</v>
      </c>
      <c r="S580" s="79">
        <v>44175.978967199997</v>
      </c>
      <c r="T580" s="80">
        <v>501323.72191994853</v>
      </c>
      <c r="U580" s="31">
        <f t="shared" si="58"/>
        <v>6</v>
      </c>
    </row>
    <row r="581" spans="1:22" x14ac:dyDescent="0.25">
      <c r="A581" s="98">
        <f t="shared" si="61"/>
        <v>565</v>
      </c>
      <c r="B581" s="99">
        <f t="shared" si="62"/>
        <v>110</v>
      </c>
      <c r="C581" s="92" t="s">
        <v>73</v>
      </c>
      <c r="D581" s="92" t="s">
        <v>188</v>
      </c>
      <c r="E581" s="78">
        <f t="shared" si="57"/>
        <v>5807176.6843999997</v>
      </c>
      <c r="F581" s="52">
        <v>5682903.1033538394</v>
      </c>
      <c r="G581" s="52">
        <v>0</v>
      </c>
      <c r="H581" s="52">
        <v>0</v>
      </c>
      <c r="I581" s="52">
        <v>0</v>
      </c>
      <c r="J581" s="52">
        <v>0</v>
      </c>
      <c r="K581" s="52"/>
      <c r="L581" s="52"/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/>
      <c r="S581" s="79"/>
      <c r="T581" s="80">
        <v>124273.58104615999</v>
      </c>
      <c r="U581" s="31">
        <f t="shared" si="58"/>
        <v>1</v>
      </c>
    </row>
    <row r="582" spans="1:22" x14ac:dyDescent="0.25">
      <c r="A582" s="98">
        <f t="shared" si="61"/>
        <v>566</v>
      </c>
      <c r="B582" s="99">
        <f t="shared" si="62"/>
        <v>111</v>
      </c>
      <c r="C582" s="92" t="s">
        <v>73</v>
      </c>
      <c r="D582" s="92" t="s">
        <v>327</v>
      </c>
      <c r="E582" s="78">
        <f t="shared" si="57"/>
        <v>18827318.329567</v>
      </c>
      <c r="F582" s="52">
        <v>9020010.4696379993</v>
      </c>
      <c r="G582" s="52">
        <v>3231794.773788</v>
      </c>
      <c r="H582" s="52">
        <v>3412556.6672820002</v>
      </c>
      <c r="I582" s="52">
        <v>2178146.6737379995</v>
      </c>
      <c r="J582" s="52"/>
      <c r="K582" s="52"/>
      <c r="L582" s="52">
        <v>324068.03834999999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239862.84749999997</v>
      </c>
      <c r="S582" s="52">
        <v>23311.547500000001</v>
      </c>
      <c r="T582" s="80">
        <v>397567.31177100004</v>
      </c>
      <c r="U582" s="31">
        <f t="shared" si="58"/>
        <v>5</v>
      </c>
    </row>
    <row r="583" spans="1:22" x14ac:dyDescent="0.25">
      <c r="A583" s="98">
        <f t="shared" si="61"/>
        <v>567</v>
      </c>
      <c r="B583" s="99">
        <f t="shared" si="62"/>
        <v>112</v>
      </c>
      <c r="C583" s="92"/>
      <c r="D583" s="92" t="s">
        <v>331</v>
      </c>
      <c r="E583" s="78">
        <f t="shared" ref="E583:E647" si="63">SUBTOTAL(9,F583:T583)</f>
        <v>20234536.945299998</v>
      </c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>
        <v>19801517.854670577</v>
      </c>
      <c r="Q583" s="52">
        <v>0</v>
      </c>
      <c r="R583" s="52"/>
      <c r="S583" s="52"/>
      <c r="T583" s="80">
        <v>433019.09062942001</v>
      </c>
      <c r="U583" s="31">
        <f t="shared" ref="U583:U647" si="64">COUNTIF(F583:Q583,"&gt;0")</f>
        <v>1</v>
      </c>
    </row>
    <row r="584" spans="1:22" x14ac:dyDescent="0.25">
      <c r="A584" s="98">
        <f t="shared" si="61"/>
        <v>568</v>
      </c>
      <c r="B584" s="99">
        <f t="shared" si="62"/>
        <v>113</v>
      </c>
      <c r="C584" s="92" t="s">
        <v>73</v>
      </c>
      <c r="D584" s="92" t="s">
        <v>189</v>
      </c>
      <c r="E584" s="78">
        <f t="shared" si="63"/>
        <v>4542546.6355299996</v>
      </c>
      <c r="F584" s="52">
        <v>0</v>
      </c>
      <c r="G584" s="52"/>
      <c r="H584" s="52">
        <v>4438837.1277801599</v>
      </c>
      <c r="I584" s="52"/>
      <c r="J584" s="52"/>
      <c r="K584" s="52"/>
      <c r="L584" s="52"/>
      <c r="M584" s="52">
        <v>0</v>
      </c>
      <c r="N584" s="52">
        <v>0</v>
      </c>
      <c r="O584" s="52">
        <v>0</v>
      </c>
      <c r="P584" s="52"/>
      <c r="Q584" s="52">
        <v>0</v>
      </c>
      <c r="R584" s="52"/>
      <c r="S584" s="79"/>
      <c r="T584" s="80">
        <v>103709.50774984001</v>
      </c>
      <c r="U584" s="31">
        <f t="shared" si="64"/>
        <v>1</v>
      </c>
    </row>
    <row r="585" spans="1:22" x14ac:dyDescent="0.25">
      <c r="A585" s="98">
        <f t="shared" si="61"/>
        <v>569</v>
      </c>
      <c r="B585" s="99">
        <f t="shared" si="62"/>
        <v>114</v>
      </c>
      <c r="C585" s="92"/>
      <c r="D585" s="92" t="s">
        <v>334</v>
      </c>
      <c r="E585" s="78">
        <f t="shared" si="63"/>
        <v>25343583.591800001</v>
      </c>
      <c r="F585" s="52"/>
      <c r="G585" s="52"/>
      <c r="H585" s="52"/>
      <c r="I585" s="52"/>
      <c r="J585" s="52"/>
      <c r="K585" s="52"/>
      <c r="L585" s="52"/>
      <c r="M585" s="52">
        <v>0</v>
      </c>
      <c r="N585" s="52"/>
      <c r="O585" s="52">
        <v>0</v>
      </c>
      <c r="P585" s="52">
        <v>24801230.902935479</v>
      </c>
      <c r="Q585" s="52"/>
      <c r="R585" s="52"/>
      <c r="S585" s="79"/>
      <c r="T585" s="80">
        <v>542352.68886452005</v>
      </c>
      <c r="U585" s="31">
        <f t="shared" si="64"/>
        <v>1</v>
      </c>
    </row>
    <row r="586" spans="1:22" x14ac:dyDescent="0.25">
      <c r="A586" s="98">
        <f t="shared" si="61"/>
        <v>570</v>
      </c>
      <c r="B586" s="99">
        <f t="shared" si="62"/>
        <v>115</v>
      </c>
      <c r="C586" s="92" t="s">
        <v>73</v>
      </c>
      <c r="D586" s="92" t="s">
        <v>335</v>
      </c>
      <c r="E586" s="78">
        <f t="shared" si="63"/>
        <v>36759861.869206004</v>
      </c>
      <c r="F586" s="52"/>
      <c r="G586" s="52"/>
      <c r="H586" s="52"/>
      <c r="I586" s="52"/>
      <c r="J586" s="52"/>
      <c r="K586" s="52"/>
      <c r="L586" s="52"/>
      <c r="M586" s="52"/>
      <c r="N586" s="52"/>
      <c r="O586" s="52">
        <v>0</v>
      </c>
      <c r="P586" s="52">
        <v>35601534.275782861</v>
      </c>
      <c r="Q586" s="52"/>
      <c r="R586" s="52"/>
      <c r="S586" s="79"/>
      <c r="T586" s="80">
        <v>1158327.59342314</v>
      </c>
      <c r="U586" s="31">
        <f t="shared" si="64"/>
        <v>1</v>
      </c>
    </row>
    <row r="587" spans="1:22" x14ac:dyDescent="0.25">
      <c r="A587" s="98">
        <f t="shared" si="61"/>
        <v>571</v>
      </c>
      <c r="B587" s="99">
        <f t="shared" si="62"/>
        <v>116</v>
      </c>
      <c r="C587" s="92" t="s">
        <v>73</v>
      </c>
      <c r="D587" s="92" t="s">
        <v>81</v>
      </c>
      <c r="E587" s="78">
        <f t="shared" si="63"/>
        <v>15639587.934363784</v>
      </c>
      <c r="F587" s="52">
        <v>3688256.7153808386</v>
      </c>
      <c r="G587" s="52"/>
      <c r="H587" s="52">
        <v>1373125.6438191601</v>
      </c>
      <c r="I587" s="52"/>
      <c r="J587" s="52">
        <v>0</v>
      </c>
      <c r="K587" s="52"/>
      <c r="L587" s="52"/>
      <c r="M587" s="52">
        <v>0</v>
      </c>
      <c r="N587" s="52">
        <v>6742685.0844485993</v>
      </c>
      <c r="O587" s="52">
        <v>0</v>
      </c>
      <c r="P587" s="52">
        <v>3500833.3089198</v>
      </c>
      <c r="Q587" s="52">
        <v>0</v>
      </c>
      <c r="R587" s="52"/>
      <c r="S587" s="79"/>
      <c r="T587" s="80">
        <v>334687.18179538497</v>
      </c>
      <c r="U587" s="31">
        <f t="shared" si="64"/>
        <v>4</v>
      </c>
    </row>
    <row r="588" spans="1:22" x14ac:dyDescent="0.25">
      <c r="A588" s="98">
        <f t="shared" si="61"/>
        <v>572</v>
      </c>
      <c r="B588" s="99">
        <f t="shared" si="62"/>
        <v>117</v>
      </c>
      <c r="C588" s="92"/>
      <c r="D588" s="92" t="s">
        <v>619</v>
      </c>
      <c r="E588" s="78">
        <f t="shared" si="63"/>
        <v>10774080</v>
      </c>
      <c r="F588" s="52"/>
      <c r="G588" s="52"/>
      <c r="H588" s="52"/>
      <c r="I588" s="52"/>
      <c r="J588" s="52"/>
      <c r="K588" s="52"/>
      <c r="L588" s="52"/>
      <c r="M588" s="52">
        <f>3*3591360</f>
        <v>10774080</v>
      </c>
      <c r="N588" s="52"/>
      <c r="O588" s="52"/>
      <c r="P588" s="52"/>
      <c r="Q588" s="52"/>
      <c r="R588" s="52"/>
      <c r="S588" s="79"/>
      <c r="T588" s="80"/>
      <c r="U588" s="31">
        <f t="shared" si="64"/>
        <v>1</v>
      </c>
    </row>
    <row r="589" spans="1:22" x14ac:dyDescent="0.25">
      <c r="A589" s="98">
        <f t="shared" si="61"/>
        <v>573</v>
      </c>
      <c r="B589" s="99">
        <f t="shared" si="62"/>
        <v>118</v>
      </c>
      <c r="C589" s="92" t="s">
        <v>73</v>
      </c>
      <c r="D589" s="92" t="s">
        <v>337</v>
      </c>
      <c r="E589" s="78">
        <f t="shared" si="63"/>
        <v>4577622.6536000008</v>
      </c>
      <c r="F589" s="52">
        <v>0</v>
      </c>
      <c r="G589" s="52">
        <v>0</v>
      </c>
      <c r="H589" s="52">
        <v>4479661.5288129607</v>
      </c>
      <c r="I589" s="52">
        <v>0</v>
      </c>
      <c r="J589" s="52">
        <v>0</v>
      </c>
      <c r="K589" s="52"/>
      <c r="L589" s="52"/>
      <c r="M589" s="52">
        <v>0</v>
      </c>
      <c r="N589" s="52"/>
      <c r="O589" s="52"/>
      <c r="P589" s="52"/>
      <c r="Q589" s="52">
        <v>0</v>
      </c>
      <c r="R589" s="52"/>
      <c r="S589" s="79"/>
      <c r="T589" s="80">
        <v>97961.124787040011</v>
      </c>
      <c r="U589" s="31">
        <f t="shared" si="64"/>
        <v>1</v>
      </c>
    </row>
    <row r="590" spans="1:22" x14ac:dyDescent="0.25">
      <c r="A590" s="98">
        <f t="shared" si="61"/>
        <v>574</v>
      </c>
      <c r="B590" s="99">
        <f t="shared" si="62"/>
        <v>119</v>
      </c>
      <c r="C590" s="92" t="s">
        <v>73</v>
      </c>
      <c r="D590" s="92" t="s">
        <v>190</v>
      </c>
      <c r="E590" s="78">
        <f t="shared" si="63"/>
        <v>3562517.4807000002</v>
      </c>
      <c r="F590" s="52">
        <v>0</v>
      </c>
      <c r="G590" s="52">
        <v>0</v>
      </c>
      <c r="H590" s="52">
        <v>3486279.6066130204</v>
      </c>
      <c r="I590" s="52">
        <v>0</v>
      </c>
      <c r="J590" s="52">
        <v>0</v>
      </c>
      <c r="K590" s="52"/>
      <c r="L590" s="52"/>
      <c r="M590" s="52">
        <v>0</v>
      </c>
      <c r="N590" s="52">
        <v>0</v>
      </c>
      <c r="O590" s="52">
        <v>0</v>
      </c>
      <c r="P590" s="52"/>
      <c r="Q590" s="52">
        <v>0</v>
      </c>
      <c r="R590" s="52"/>
      <c r="S590" s="79"/>
      <c r="T590" s="80">
        <v>76237.874086980009</v>
      </c>
      <c r="U590" s="31">
        <f t="shared" si="64"/>
        <v>1</v>
      </c>
    </row>
    <row r="591" spans="1:22" x14ac:dyDescent="0.25">
      <c r="A591" s="98">
        <f t="shared" si="61"/>
        <v>575</v>
      </c>
      <c r="B591" s="99">
        <f t="shared" si="62"/>
        <v>120</v>
      </c>
      <c r="C591" s="92" t="s">
        <v>73</v>
      </c>
      <c r="D591" s="92" t="s">
        <v>338</v>
      </c>
      <c r="E591" s="78">
        <f t="shared" si="63"/>
        <v>2323481.64</v>
      </c>
      <c r="F591" s="52">
        <v>0</v>
      </c>
      <c r="G591" s="52">
        <v>0</v>
      </c>
      <c r="H591" s="52">
        <v>0</v>
      </c>
      <c r="I591" s="52">
        <v>0</v>
      </c>
      <c r="J591" s="52">
        <v>2156118.2507340005</v>
      </c>
      <c r="K591" s="52"/>
      <c r="L591" s="52"/>
      <c r="M591" s="52">
        <v>0</v>
      </c>
      <c r="N591" s="52">
        <v>0</v>
      </c>
      <c r="O591" s="52">
        <v>0</v>
      </c>
      <c r="P591" s="52">
        <v>0</v>
      </c>
      <c r="Q591" s="52">
        <v>0</v>
      </c>
      <c r="R591" s="52">
        <v>114379.29999999999</v>
      </c>
      <c r="S591" s="52">
        <v>5834.15</v>
      </c>
      <c r="T591" s="80">
        <v>47149.939266000009</v>
      </c>
      <c r="U591" s="31">
        <f t="shared" si="64"/>
        <v>1</v>
      </c>
    </row>
    <row r="592" spans="1:22" x14ac:dyDescent="0.25">
      <c r="A592" s="98">
        <f t="shared" si="61"/>
        <v>576</v>
      </c>
      <c r="B592" s="99">
        <f t="shared" si="62"/>
        <v>121</v>
      </c>
      <c r="C592" s="92" t="s">
        <v>73</v>
      </c>
      <c r="D592" s="92" t="s">
        <v>339</v>
      </c>
      <c r="E592" s="78">
        <f t="shared" si="63"/>
        <v>1630698.28</v>
      </c>
      <c r="F592" s="52">
        <v>0</v>
      </c>
      <c r="G592" s="52">
        <v>0</v>
      </c>
      <c r="H592" s="52">
        <v>0</v>
      </c>
      <c r="I592" s="52">
        <v>0</v>
      </c>
      <c r="J592" s="52">
        <v>1460685.5846520001</v>
      </c>
      <c r="K592" s="52"/>
      <c r="L592" s="52"/>
      <c r="M592" s="52">
        <v>0</v>
      </c>
      <c r="N592" s="52">
        <v>0</v>
      </c>
      <c r="O592" s="52">
        <v>0</v>
      </c>
      <c r="P592" s="52">
        <v>0</v>
      </c>
      <c r="Q592" s="52">
        <v>0</v>
      </c>
      <c r="R592" s="52">
        <v>131131.96</v>
      </c>
      <c r="S592" s="52">
        <v>6938.5</v>
      </c>
      <c r="T592" s="80">
        <v>31942.235348000006</v>
      </c>
      <c r="U592" s="31">
        <f t="shared" si="64"/>
        <v>1</v>
      </c>
    </row>
    <row r="593" spans="1:21" x14ac:dyDescent="0.25">
      <c r="A593" s="98">
        <f t="shared" si="61"/>
        <v>577</v>
      </c>
      <c r="B593" s="99">
        <f t="shared" si="62"/>
        <v>122</v>
      </c>
      <c r="C593" s="92" t="s">
        <v>73</v>
      </c>
      <c r="D593" s="92" t="s">
        <v>340</v>
      </c>
      <c r="E593" s="78">
        <f t="shared" si="63"/>
        <v>13363743.800941201</v>
      </c>
      <c r="F593" s="52"/>
      <c r="G593" s="52"/>
      <c r="H593" s="52">
        <v>7093798.1322179995</v>
      </c>
      <c r="I593" s="52">
        <v>5581283.0731980009</v>
      </c>
      <c r="J593" s="52"/>
      <c r="K593" s="52"/>
      <c r="L593" s="52"/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128556.376</v>
      </c>
      <c r="S593" s="79">
        <v>23378.916000000001</v>
      </c>
      <c r="T593" s="80">
        <v>536727.3035252</v>
      </c>
      <c r="U593" s="31">
        <f t="shared" si="64"/>
        <v>2</v>
      </c>
    </row>
    <row r="594" spans="1:21" x14ac:dyDescent="0.25">
      <c r="A594" s="98">
        <f t="shared" si="61"/>
        <v>578</v>
      </c>
      <c r="B594" s="99">
        <f t="shared" si="62"/>
        <v>123</v>
      </c>
      <c r="C594" s="92" t="s">
        <v>73</v>
      </c>
      <c r="D594" s="92" t="s">
        <v>341</v>
      </c>
      <c r="E594" s="78">
        <f t="shared" si="63"/>
        <v>2653548.6528289546</v>
      </c>
      <c r="F594" s="52">
        <v>0</v>
      </c>
      <c r="G594" s="52">
        <v>1379299.4009521424</v>
      </c>
      <c r="H594" s="52">
        <v>0</v>
      </c>
      <c r="I594" s="52">
        <v>923467.08456419234</v>
      </c>
      <c r="J594" s="52"/>
      <c r="K594" s="52"/>
      <c r="L594" s="52"/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279113.33420000004</v>
      </c>
      <c r="S594" s="52">
        <v>24896.3825</v>
      </c>
      <c r="T594" s="80">
        <v>46772.450612620007</v>
      </c>
      <c r="U594" s="31">
        <f t="shared" si="64"/>
        <v>2</v>
      </c>
    </row>
    <row r="595" spans="1:21" x14ac:dyDescent="0.25">
      <c r="A595" s="98">
        <f t="shared" si="61"/>
        <v>579</v>
      </c>
      <c r="B595" s="99">
        <f t="shared" si="62"/>
        <v>124</v>
      </c>
      <c r="C595" s="92" t="s">
        <v>73</v>
      </c>
      <c r="D595" s="92" t="s">
        <v>470</v>
      </c>
      <c r="E595" s="78">
        <f t="shared" si="63"/>
        <v>10469460.771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/>
      <c r="L595" s="52"/>
      <c r="M595" s="52">
        <v>0</v>
      </c>
      <c r="N595" s="52">
        <v>10245414.310500599</v>
      </c>
      <c r="O595" s="52">
        <v>0</v>
      </c>
      <c r="P595" s="52">
        <v>0</v>
      </c>
      <c r="Q595" s="52">
        <v>0</v>
      </c>
      <c r="R595" s="52"/>
      <c r="S595" s="79"/>
      <c r="T595" s="80">
        <v>224046.46049940001</v>
      </c>
      <c r="U595" s="31">
        <f t="shared" si="64"/>
        <v>1</v>
      </c>
    </row>
    <row r="596" spans="1:21" x14ac:dyDescent="0.25">
      <c r="A596" s="98">
        <f t="shared" si="61"/>
        <v>580</v>
      </c>
      <c r="B596" s="99">
        <f t="shared" si="62"/>
        <v>125</v>
      </c>
      <c r="C596" s="92" t="s">
        <v>73</v>
      </c>
      <c r="D596" s="92" t="s">
        <v>192</v>
      </c>
      <c r="E596" s="78">
        <f t="shared" si="63"/>
        <v>5232438.4238859992</v>
      </c>
      <c r="F596" s="52">
        <v>0</v>
      </c>
      <c r="G596" s="52">
        <v>0</v>
      </c>
      <c r="H596" s="52">
        <v>5108867.6053762194</v>
      </c>
      <c r="I596" s="52">
        <v>0</v>
      </c>
      <c r="J596" s="52"/>
      <c r="K596" s="52"/>
      <c r="L596" s="52"/>
      <c r="M596" s="52">
        <v>0</v>
      </c>
      <c r="N596" s="52">
        <v>0</v>
      </c>
      <c r="O596" s="52">
        <v>0</v>
      </c>
      <c r="P596" s="52">
        <v>0</v>
      </c>
      <c r="Q596" s="52">
        <v>0</v>
      </c>
      <c r="R596" s="52"/>
      <c r="S596" s="79"/>
      <c r="T596" s="80">
        <v>123570.81850978</v>
      </c>
      <c r="U596" s="31">
        <f t="shared" si="64"/>
        <v>1</v>
      </c>
    </row>
    <row r="597" spans="1:21" x14ac:dyDescent="0.25">
      <c r="A597" s="98">
        <f t="shared" si="61"/>
        <v>581</v>
      </c>
      <c r="B597" s="99">
        <f t="shared" si="62"/>
        <v>126</v>
      </c>
      <c r="C597" s="92" t="s">
        <v>73</v>
      </c>
      <c r="D597" s="92" t="s">
        <v>194</v>
      </c>
      <c r="E597" s="78">
        <f t="shared" si="63"/>
        <v>33447816.559111003</v>
      </c>
      <c r="F597" s="52">
        <v>12649079.980151162</v>
      </c>
      <c r="G597" s="52">
        <v>6869704.5973592401</v>
      </c>
      <c r="H597" s="52">
        <v>8171118.1097511007</v>
      </c>
      <c r="I597" s="52">
        <v>3937651.5042933603</v>
      </c>
      <c r="J597" s="52">
        <v>0</v>
      </c>
      <c r="K597" s="52"/>
      <c r="L597" s="52">
        <v>952026.39550956013</v>
      </c>
      <c r="M597" s="52">
        <v>0</v>
      </c>
      <c r="N597" s="52"/>
      <c r="O597" s="52">
        <v>0</v>
      </c>
      <c r="P597" s="52">
        <v>0</v>
      </c>
      <c r="Q597" s="52">
        <v>0</v>
      </c>
      <c r="R597" s="52"/>
      <c r="S597" s="79"/>
      <c r="T597" s="80">
        <v>868235.97204658017</v>
      </c>
      <c r="U597" s="31">
        <f t="shared" si="64"/>
        <v>5</v>
      </c>
    </row>
    <row r="598" spans="1:21" x14ac:dyDescent="0.25">
      <c r="A598" s="98">
        <f t="shared" si="61"/>
        <v>582</v>
      </c>
      <c r="B598" s="99">
        <f t="shared" si="62"/>
        <v>127</v>
      </c>
      <c r="C598" s="92" t="s">
        <v>73</v>
      </c>
      <c r="D598" s="92" t="s">
        <v>84</v>
      </c>
      <c r="E598" s="78">
        <f t="shared" si="63"/>
        <v>18039857.71118984</v>
      </c>
      <c r="F598" s="52">
        <v>0</v>
      </c>
      <c r="G598" s="52">
        <v>0</v>
      </c>
      <c r="H598" s="52">
        <v>0</v>
      </c>
      <c r="I598" s="52">
        <v>0</v>
      </c>
      <c r="J598" s="52">
        <v>1790350.8166139401</v>
      </c>
      <c r="K598" s="52"/>
      <c r="L598" s="52"/>
      <c r="M598" s="52">
        <v>0</v>
      </c>
      <c r="N598" s="52">
        <v>0</v>
      </c>
      <c r="O598" s="52">
        <v>0</v>
      </c>
      <c r="P598" s="52">
        <v>0</v>
      </c>
      <c r="Q598" s="52">
        <v>13564306.146929998</v>
      </c>
      <c r="R598" s="52">
        <v>2208962.0269999998</v>
      </c>
      <c r="S598" s="52">
        <v>167867.1545</v>
      </c>
      <c r="T598" s="80">
        <v>308371.56614590005</v>
      </c>
      <c r="U598" s="31">
        <f t="shared" si="64"/>
        <v>2</v>
      </c>
    </row>
    <row r="599" spans="1:21" x14ac:dyDescent="0.25">
      <c r="A599" s="98">
        <f t="shared" si="61"/>
        <v>583</v>
      </c>
      <c r="B599" s="99">
        <f t="shared" si="62"/>
        <v>128</v>
      </c>
      <c r="C599" s="92"/>
      <c r="D599" s="92" t="s">
        <v>650</v>
      </c>
      <c r="E599" s="78">
        <f t="shared" si="63"/>
        <v>3591360</v>
      </c>
      <c r="F599" s="52"/>
      <c r="G599" s="52"/>
      <c r="H599" s="52"/>
      <c r="I599" s="52"/>
      <c r="J599" s="52"/>
      <c r="K599" s="52"/>
      <c r="L599" s="52"/>
      <c r="M599" s="52">
        <v>3388344.6460698778</v>
      </c>
      <c r="N599" s="52"/>
      <c r="O599" s="52"/>
      <c r="P599" s="52"/>
      <c r="Q599" s="52"/>
      <c r="R599" s="52">
        <v>104919.11907839999</v>
      </c>
      <c r="S599" s="79">
        <v>24000</v>
      </c>
      <c r="T599" s="80">
        <v>74096.234851722242</v>
      </c>
      <c r="U599" s="31">
        <f t="shared" si="64"/>
        <v>1</v>
      </c>
    </row>
    <row r="600" spans="1:21" x14ac:dyDescent="0.25">
      <c r="A600" s="98">
        <f t="shared" si="61"/>
        <v>584</v>
      </c>
      <c r="B600" s="99">
        <f t="shared" si="62"/>
        <v>129</v>
      </c>
      <c r="C600" s="92"/>
      <c r="D600" s="92" t="s">
        <v>651</v>
      </c>
      <c r="E600" s="78">
        <f t="shared" si="63"/>
        <v>1761672.902208</v>
      </c>
      <c r="F600" s="52"/>
      <c r="G600" s="52"/>
      <c r="H600" s="52"/>
      <c r="I600" s="52"/>
      <c r="J600" s="52">
        <v>1348414.7232127488</v>
      </c>
      <c r="K600" s="52"/>
      <c r="L600" s="52"/>
      <c r="M600" s="52"/>
      <c r="N600" s="52"/>
      <c r="O600" s="52"/>
      <c r="P600" s="52"/>
      <c r="Q600" s="52"/>
      <c r="R600" s="52">
        <v>383771.07999999996</v>
      </c>
      <c r="S600" s="79"/>
      <c r="T600" s="80">
        <v>29487.098995251199</v>
      </c>
      <c r="U600" s="31">
        <f t="shared" si="64"/>
        <v>1</v>
      </c>
    </row>
    <row r="601" spans="1:21" x14ac:dyDescent="0.25">
      <c r="A601" s="98">
        <f t="shared" si="61"/>
        <v>585</v>
      </c>
      <c r="B601" s="99">
        <f t="shared" si="62"/>
        <v>130</v>
      </c>
      <c r="C601" s="92"/>
      <c r="D601" s="92" t="s">
        <v>652</v>
      </c>
      <c r="E601" s="78">
        <f t="shared" si="63"/>
        <v>1715973.7068479999</v>
      </c>
      <c r="F601" s="52"/>
      <c r="G601" s="52"/>
      <c r="H601" s="52"/>
      <c r="I601" s="52"/>
      <c r="J601" s="52">
        <v>1304412.8692794528</v>
      </c>
      <c r="K601" s="52"/>
      <c r="L601" s="52"/>
      <c r="M601" s="52"/>
      <c r="N601" s="52"/>
      <c r="O601" s="52"/>
      <c r="P601" s="52"/>
      <c r="Q601" s="52"/>
      <c r="R601" s="52">
        <v>383035.97</v>
      </c>
      <c r="S601" s="79"/>
      <c r="T601" s="80">
        <v>28524.867568547194</v>
      </c>
      <c r="U601" s="31">
        <f t="shared" si="64"/>
        <v>1</v>
      </c>
    </row>
    <row r="602" spans="1:21" x14ac:dyDescent="0.25">
      <c r="A602" s="98">
        <f t="shared" si="61"/>
        <v>586</v>
      </c>
      <c r="B602" s="99">
        <f t="shared" si="62"/>
        <v>131</v>
      </c>
      <c r="C602" s="92"/>
      <c r="D602" s="92" t="s">
        <v>653</v>
      </c>
      <c r="E602" s="78">
        <f t="shared" si="63"/>
        <v>1736233.9121119999</v>
      </c>
      <c r="F602" s="52"/>
      <c r="G602" s="52"/>
      <c r="H602" s="52"/>
      <c r="I602" s="52"/>
      <c r="J602" s="52">
        <v>1323565.7498368032</v>
      </c>
      <c r="K602" s="52"/>
      <c r="L602" s="52"/>
      <c r="M602" s="52"/>
      <c r="N602" s="52"/>
      <c r="O602" s="52"/>
      <c r="P602" s="52"/>
      <c r="Q602" s="52"/>
      <c r="R602" s="52">
        <v>383724.45999999996</v>
      </c>
      <c r="S602" s="79"/>
      <c r="T602" s="80">
        <v>28943.702275196803</v>
      </c>
      <c r="U602" s="31">
        <f t="shared" si="64"/>
        <v>1</v>
      </c>
    </row>
    <row r="603" spans="1:21" x14ac:dyDescent="0.25">
      <c r="A603" s="98">
        <f t="shared" si="61"/>
        <v>587</v>
      </c>
      <c r="B603" s="99">
        <f t="shared" si="62"/>
        <v>132</v>
      </c>
      <c r="C603" s="92" t="s">
        <v>73</v>
      </c>
      <c r="D603" s="92" t="s">
        <v>196</v>
      </c>
      <c r="E603" s="78">
        <f t="shared" si="63"/>
        <v>11659299.253600001</v>
      </c>
      <c r="F603" s="52"/>
      <c r="G603" s="52">
        <v>0</v>
      </c>
      <c r="H603" s="52">
        <v>3214445.52658614</v>
      </c>
      <c r="I603" s="52">
        <v>0</v>
      </c>
      <c r="J603" s="52">
        <v>0</v>
      </c>
      <c r="K603" s="52"/>
      <c r="L603" s="52"/>
      <c r="M603" s="52">
        <v>0</v>
      </c>
      <c r="N603" s="52">
        <v>0</v>
      </c>
      <c r="O603" s="52">
        <v>0</v>
      </c>
      <c r="P603" s="52">
        <v>8195344.7229868202</v>
      </c>
      <c r="Q603" s="52">
        <v>0</v>
      </c>
      <c r="R603" s="52"/>
      <c r="S603" s="79"/>
      <c r="T603" s="80">
        <v>249509.00402704001</v>
      </c>
      <c r="U603" s="31">
        <f t="shared" si="64"/>
        <v>2</v>
      </c>
    </row>
    <row r="604" spans="1:21" x14ac:dyDescent="0.25">
      <c r="A604" s="98">
        <f t="shared" si="61"/>
        <v>588</v>
      </c>
      <c r="B604" s="99">
        <f t="shared" si="62"/>
        <v>133</v>
      </c>
      <c r="C604" s="92" t="s">
        <v>73</v>
      </c>
      <c r="D604" s="92" t="s">
        <v>350</v>
      </c>
      <c r="E604" s="78">
        <f t="shared" si="63"/>
        <v>2721879.4471506448</v>
      </c>
      <c r="F604" s="52">
        <v>0</v>
      </c>
      <c r="G604" s="52">
        <v>2393856.5125572649</v>
      </c>
      <c r="H604" s="52">
        <v>0</v>
      </c>
      <c r="I604" s="52">
        <v>0</v>
      </c>
      <c r="J604" s="52"/>
      <c r="K604" s="52"/>
      <c r="L604" s="52"/>
      <c r="M604" s="52">
        <v>0</v>
      </c>
      <c r="N604" s="52">
        <v>0</v>
      </c>
      <c r="O604" s="52">
        <v>0</v>
      </c>
      <c r="P604" s="52">
        <v>0</v>
      </c>
      <c r="Q604" s="52">
        <v>0</v>
      </c>
      <c r="R604" s="52">
        <v>254190.70299999998</v>
      </c>
      <c r="S604" s="52">
        <v>25419.070299999999</v>
      </c>
      <c r="T604" s="80">
        <v>48413.161293379999</v>
      </c>
      <c r="U604" s="31">
        <f t="shared" si="64"/>
        <v>1</v>
      </c>
    </row>
    <row r="605" spans="1:21" x14ac:dyDescent="0.25">
      <c r="A605" s="98">
        <f t="shared" si="61"/>
        <v>589</v>
      </c>
      <c r="B605" s="99">
        <f t="shared" si="62"/>
        <v>134</v>
      </c>
      <c r="C605" s="92" t="s">
        <v>73</v>
      </c>
      <c r="D605" s="92" t="s">
        <v>351</v>
      </c>
      <c r="E605" s="78">
        <f t="shared" si="63"/>
        <v>26446557.673895352</v>
      </c>
      <c r="F605" s="52">
        <v>4525107.225966936</v>
      </c>
      <c r="G605" s="52">
        <v>2796445.9111580672</v>
      </c>
      <c r="H605" s="52">
        <v>1312542.3519563093</v>
      </c>
      <c r="I605" s="52">
        <v>1144056.1189434747</v>
      </c>
      <c r="J605" s="52"/>
      <c r="K605" s="52"/>
      <c r="L605" s="52">
        <v>433409.41392000002</v>
      </c>
      <c r="M605" s="52">
        <v>0</v>
      </c>
      <c r="N605" s="52">
        <v>13331310.272431584</v>
      </c>
      <c r="O605" s="52">
        <v>0</v>
      </c>
      <c r="P605" s="52">
        <v>0</v>
      </c>
      <c r="Q605" s="52">
        <v>0</v>
      </c>
      <c r="R605" s="52">
        <v>2193617.8228000002</v>
      </c>
      <c r="S605" s="52">
        <v>242740.96649999998</v>
      </c>
      <c r="T605" s="80">
        <v>467327.59021898004</v>
      </c>
      <c r="U605" s="31">
        <f t="shared" si="64"/>
        <v>6</v>
      </c>
    </row>
    <row r="606" spans="1:21" x14ac:dyDescent="0.25">
      <c r="A606" s="98">
        <f t="shared" si="61"/>
        <v>590</v>
      </c>
      <c r="B606" s="99">
        <f t="shared" si="62"/>
        <v>135</v>
      </c>
      <c r="C606" s="92" t="s">
        <v>73</v>
      </c>
      <c r="D606" s="92" t="s">
        <v>352</v>
      </c>
      <c r="E606" s="78">
        <f t="shared" si="63"/>
        <v>9689035.8902000003</v>
      </c>
      <c r="F606" s="52">
        <v>0</v>
      </c>
      <c r="G606" s="52">
        <v>0</v>
      </c>
      <c r="H606" s="52">
        <v>0</v>
      </c>
      <c r="I606" s="52">
        <v>0</v>
      </c>
      <c r="J606" s="52">
        <v>0</v>
      </c>
      <c r="K606" s="52"/>
      <c r="L606" s="52"/>
      <c r="M606" s="52">
        <v>0</v>
      </c>
      <c r="N606" s="52">
        <v>0</v>
      </c>
      <c r="O606" s="52">
        <v>0</v>
      </c>
      <c r="P606" s="52">
        <v>0</v>
      </c>
      <c r="Q606" s="52">
        <v>9481690.5221497193</v>
      </c>
      <c r="R606" s="52"/>
      <c r="S606" s="79"/>
      <c r="T606" s="80">
        <v>207345.36805028003</v>
      </c>
      <c r="U606" s="31">
        <f t="shared" si="64"/>
        <v>1</v>
      </c>
    </row>
    <row r="607" spans="1:21" x14ac:dyDescent="0.25">
      <c r="A607" s="98">
        <f t="shared" si="61"/>
        <v>591</v>
      </c>
      <c r="B607" s="99">
        <f t="shared" si="62"/>
        <v>136</v>
      </c>
      <c r="C607" s="92" t="s">
        <v>73</v>
      </c>
      <c r="D607" s="92" t="s">
        <v>353</v>
      </c>
      <c r="E607" s="78">
        <f t="shared" si="63"/>
        <v>25809972.036199998</v>
      </c>
      <c r="F607" s="52"/>
      <c r="G607" s="52"/>
      <c r="H607" s="52"/>
      <c r="I607" s="52"/>
      <c r="J607" s="52"/>
      <c r="K607" s="52"/>
      <c r="L607" s="52"/>
      <c r="M607" s="52"/>
      <c r="N607" s="52"/>
      <c r="O607" s="52">
        <v>0</v>
      </c>
      <c r="P607" s="52">
        <v>25257638.634625319</v>
      </c>
      <c r="Q607" s="52"/>
      <c r="R607" s="52"/>
      <c r="S607" s="79"/>
      <c r="T607" s="80">
        <v>552333.40157468</v>
      </c>
      <c r="U607" s="31">
        <f t="shared" si="64"/>
        <v>1</v>
      </c>
    </row>
    <row r="608" spans="1:21" x14ac:dyDescent="0.25">
      <c r="A608" s="98">
        <f t="shared" si="61"/>
        <v>592</v>
      </c>
      <c r="B608" s="99">
        <f t="shared" si="62"/>
        <v>137</v>
      </c>
      <c r="C608" s="92"/>
      <c r="D608" s="92" t="s">
        <v>668</v>
      </c>
      <c r="E608" s="78">
        <f t="shared" si="63"/>
        <v>10774080</v>
      </c>
      <c r="F608" s="52"/>
      <c r="G608" s="52"/>
      <c r="H608" s="52"/>
      <c r="I608" s="52"/>
      <c r="J608" s="52"/>
      <c r="K608" s="52"/>
      <c r="L608" s="52"/>
      <c r="M608" s="52">
        <v>10384981.714635869</v>
      </c>
      <c r="N608" s="52"/>
      <c r="O608" s="52"/>
      <c r="P608" s="52"/>
      <c r="Q608" s="52"/>
      <c r="R608" s="52">
        <v>137999.768408064</v>
      </c>
      <c r="S608" s="79">
        <v>24000</v>
      </c>
      <c r="T608" s="80">
        <v>227098.51695606747</v>
      </c>
      <c r="U608" s="31">
        <f t="shared" si="64"/>
        <v>1</v>
      </c>
    </row>
    <row r="609" spans="1:21" x14ac:dyDescent="0.25">
      <c r="A609" s="98">
        <f t="shared" si="61"/>
        <v>593</v>
      </c>
      <c r="B609" s="99">
        <f t="shared" si="62"/>
        <v>138</v>
      </c>
      <c r="C609" s="92"/>
      <c r="D609" s="92" t="s">
        <v>669</v>
      </c>
      <c r="E609" s="78">
        <f t="shared" si="63"/>
        <v>14412979.637864092</v>
      </c>
      <c r="F609" s="52"/>
      <c r="G609" s="52"/>
      <c r="H609" s="52"/>
      <c r="I609" s="52"/>
      <c r="J609" s="52"/>
      <c r="K609" s="52"/>
      <c r="L609" s="52"/>
      <c r="M609" s="52">
        <v>13862649.6</v>
      </c>
      <c r="N609" s="52"/>
      <c r="O609" s="52"/>
      <c r="P609" s="52"/>
      <c r="Q609" s="52"/>
      <c r="R609" s="52">
        <v>224221.56331912189</v>
      </c>
      <c r="S609" s="79">
        <v>24000</v>
      </c>
      <c r="T609" s="80">
        <v>302108.47454497078</v>
      </c>
      <c r="U609" s="31">
        <f t="shared" si="64"/>
        <v>1</v>
      </c>
    </row>
    <row r="610" spans="1:21" x14ac:dyDescent="0.25">
      <c r="A610" s="98">
        <f t="shared" ref="A610:A675" si="65">+A609+1</f>
        <v>594</v>
      </c>
      <c r="B610" s="99">
        <f t="shared" ref="B610:B675" si="66">+B609+1</f>
        <v>139</v>
      </c>
      <c r="C610" s="92"/>
      <c r="D610" s="92" t="s">
        <v>354</v>
      </c>
      <c r="E610" s="78">
        <f t="shared" si="63"/>
        <v>50111322.820000008</v>
      </c>
      <c r="F610" s="52">
        <v>7207971.2584861796</v>
      </c>
      <c r="G610" s="52">
        <v>4168566.8282411997</v>
      </c>
      <c r="H610" s="52">
        <v>4406483.7908326201</v>
      </c>
      <c r="I610" s="52">
        <v>3359981.3480309998</v>
      </c>
      <c r="J610" s="52">
        <v>1342243.77142212</v>
      </c>
      <c r="K610" s="52"/>
      <c r="L610" s="52">
        <v>358162.19323499996</v>
      </c>
      <c r="M610" s="52">
        <v>0</v>
      </c>
      <c r="N610" s="52">
        <v>12831286.273936201</v>
      </c>
      <c r="O610" s="52">
        <v>0</v>
      </c>
      <c r="P610" s="52"/>
      <c r="Q610" s="52">
        <v>9797576.0184224993</v>
      </c>
      <c r="R610" s="52">
        <v>5187287.5781000005</v>
      </c>
      <c r="S610" s="79">
        <v>501113.22820000001</v>
      </c>
      <c r="T610" s="80">
        <v>950650.53109317983</v>
      </c>
      <c r="U610" s="31">
        <f t="shared" si="64"/>
        <v>8</v>
      </c>
    </row>
    <row r="611" spans="1:21" x14ac:dyDescent="0.25">
      <c r="A611" s="98">
        <f t="shared" si="65"/>
        <v>595</v>
      </c>
      <c r="B611" s="99">
        <f t="shared" si="66"/>
        <v>140</v>
      </c>
      <c r="C611" s="92" t="s">
        <v>73</v>
      </c>
      <c r="D611" s="92" t="s">
        <v>358</v>
      </c>
      <c r="E611" s="78">
        <f t="shared" si="63"/>
        <v>4386293.6030662553</v>
      </c>
      <c r="F611" s="52">
        <v>3936147.9321097154</v>
      </c>
      <c r="G611" s="52">
        <v>0</v>
      </c>
      <c r="H611" s="52">
        <v>0</v>
      </c>
      <c r="I611" s="52">
        <v>0</v>
      </c>
      <c r="J611" s="52"/>
      <c r="K611" s="52"/>
      <c r="L611" s="52"/>
      <c r="M611" s="52">
        <v>0</v>
      </c>
      <c r="N611" s="52">
        <v>0</v>
      </c>
      <c r="O611" s="52">
        <v>0</v>
      </c>
      <c r="P611" s="52">
        <v>0</v>
      </c>
      <c r="Q611" s="52">
        <v>0</v>
      </c>
      <c r="R611" s="52">
        <v>328951.6568</v>
      </c>
      <c r="S611" s="52">
        <v>41118.9571</v>
      </c>
      <c r="T611" s="80">
        <v>80075.057056539998</v>
      </c>
      <c r="U611" s="31">
        <f t="shared" si="64"/>
        <v>1</v>
      </c>
    </row>
    <row r="612" spans="1:21" x14ac:dyDescent="0.25">
      <c r="A612" s="98">
        <f t="shared" si="65"/>
        <v>596</v>
      </c>
      <c r="B612" s="99">
        <f t="shared" si="66"/>
        <v>141</v>
      </c>
      <c r="C612" s="92" t="s">
        <v>73</v>
      </c>
      <c r="D612" s="92" t="s">
        <v>359</v>
      </c>
      <c r="E612" s="78">
        <f t="shared" si="63"/>
        <v>4325520.6152716996</v>
      </c>
      <c r="F612" s="52">
        <v>3881391.7568713003</v>
      </c>
      <c r="G612" s="52">
        <v>0</v>
      </c>
      <c r="H612" s="52">
        <v>0</v>
      </c>
      <c r="I612" s="52">
        <v>0</v>
      </c>
      <c r="J612" s="52"/>
      <c r="K612" s="52"/>
      <c r="L612" s="52"/>
      <c r="M612" s="52">
        <v>0</v>
      </c>
      <c r="N612" s="52">
        <v>0</v>
      </c>
      <c r="O612" s="52">
        <v>0</v>
      </c>
      <c r="P612" s="52">
        <v>0</v>
      </c>
      <c r="Q612" s="52">
        <v>0</v>
      </c>
      <c r="R612" s="52">
        <v>324554.76800000004</v>
      </c>
      <c r="S612" s="52">
        <v>40569.346000000005</v>
      </c>
      <c r="T612" s="80">
        <v>79004.744400400014</v>
      </c>
      <c r="U612" s="31">
        <f t="shared" si="64"/>
        <v>1</v>
      </c>
    </row>
    <row r="613" spans="1:21" x14ac:dyDescent="0.25">
      <c r="A613" s="98">
        <f t="shared" si="65"/>
        <v>597</v>
      </c>
      <c r="B613" s="99">
        <f t="shared" si="66"/>
        <v>142</v>
      </c>
      <c r="C613" s="92" t="s">
        <v>73</v>
      </c>
      <c r="D613" s="92" t="s">
        <v>476</v>
      </c>
      <c r="E613" s="78">
        <f t="shared" si="63"/>
        <v>38805142.746190399</v>
      </c>
      <c r="F613" s="52">
        <v>5849711.7173237624</v>
      </c>
      <c r="G613" s="52">
        <v>2084483.7093000133</v>
      </c>
      <c r="H613" s="52">
        <v>2177830.1779701547</v>
      </c>
      <c r="I613" s="52">
        <v>1363466.8505143321</v>
      </c>
      <c r="J613" s="52"/>
      <c r="K613" s="52"/>
      <c r="L613" s="52">
        <v>224457.78122599761</v>
      </c>
      <c r="M613" s="52">
        <v>0</v>
      </c>
      <c r="N613" s="52">
        <v>10694143.905129086</v>
      </c>
      <c r="O613" s="52">
        <v>0</v>
      </c>
      <c r="P613" s="52">
        <v>5552452.1344507812</v>
      </c>
      <c r="Q613" s="52">
        <v>5988963.4812416844</v>
      </c>
      <c r="R613" s="52">
        <v>3718496.5709544048</v>
      </c>
      <c r="S613" s="79">
        <v>411105.06146944402</v>
      </c>
      <c r="T613" s="80">
        <v>740031.35661073995</v>
      </c>
      <c r="U613" s="31">
        <f t="shared" si="64"/>
        <v>8</v>
      </c>
    </row>
    <row r="614" spans="1:21" x14ac:dyDescent="0.25">
      <c r="A614" s="98">
        <f t="shared" si="65"/>
        <v>598</v>
      </c>
      <c r="B614" s="99">
        <f t="shared" si="66"/>
        <v>143</v>
      </c>
      <c r="C614" s="92" t="s">
        <v>73</v>
      </c>
      <c r="D614" s="92" t="s">
        <v>361</v>
      </c>
      <c r="E614" s="78">
        <f t="shared" si="63"/>
        <v>6411133.2599999998</v>
      </c>
      <c r="F614" s="52">
        <v>5709280.8574947594</v>
      </c>
      <c r="G614" s="52">
        <v>0</v>
      </c>
      <c r="H614" s="52">
        <v>0</v>
      </c>
      <c r="I614" s="52">
        <v>0</v>
      </c>
      <c r="J614" s="52"/>
      <c r="K614" s="52"/>
      <c r="L614" s="52"/>
      <c r="M614" s="52">
        <v>0</v>
      </c>
      <c r="N614" s="52">
        <v>0</v>
      </c>
      <c r="O614" s="52">
        <v>0</v>
      </c>
      <c r="P614" s="52">
        <v>0</v>
      </c>
      <c r="Q614" s="52">
        <v>0</v>
      </c>
      <c r="R614" s="52">
        <v>512890.66080000001</v>
      </c>
      <c r="S614" s="79">
        <v>64111.332600000002</v>
      </c>
      <c r="T614" s="80">
        <v>124850.40910523999</v>
      </c>
      <c r="U614" s="31">
        <f t="shared" si="64"/>
        <v>1</v>
      </c>
    </row>
    <row r="615" spans="1:21" x14ac:dyDescent="0.25">
      <c r="A615" s="98">
        <f t="shared" si="65"/>
        <v>599</v>
      </c>
      <c r="B615" s="99">
        <f t="shared" si="66"/>
        <v>144</v>
      </c>
      <c r="C615" s="92" t="s">
        <v>73</v>
      </c>
      <c r="D615" s="92" t="s">
        <v>362</v>
      </c>
      <c r="E615" s="78">
        <f t="shared" si="63"/>
        <v>19780526.76326644</v>
      </c>
      <c r="F615" s="52">
        <v>3280088.99</v>
      </c>
      <c r="G615" s="52">
        <v>1167152.8400000001</v>
      </c>
      <c r="H615" s="52">
        <v>1247962.1000000001</v>
      </c>
      <c r="I615" s="52">
        <v>783013.39</v>
      </c>
      <c r="J615" s="52"/>
      <c r="K615" s="52"/>
      <c r="L615" s="52">
        <v>117081.436122</v>
      </c>
      <c r="M615" s="52">
        <v>0</v>
      </c>
      <c r="N615" s="52">
        <v>6081223.3600000003</v>
      </c>
      <c r="O615" s="52">
        <v>0</v>
      </c>
      <c r="P615" s="52">
        <v>3161067.71</v>
      </c>
      <c r="Q615" s="52">
        <v>3389504.91</v>
      </c>
      <c r="R615" s="52">
        <v>390060.34770000004</v>
      </c>
      <c r="S615" s="52">
        <v>37971.527699999999</v>
      </c>
      <c r="T615" s="80">
        <v>125400.15174444001</v>
      </c>
      <c r="U615" s="31">
        <f t="shared" si="64"/>
        <v>8</v>
      </c>
    </row>
    <row r="616" spans="1:21" x14ac:dyDescent="0.25">
      <c r="A616" s="98">
        <f t="shared" si="65"/>
        <v>600</v>
      </c>
      <c r="B616" s="99">
        <f t="shared" si="66"/>
        <v>145</v>
      </c>
      <c r="C616" s="92" t="s">
        <v>73</v>
      </c>
      <c r="D616" s="92" t="s">
        <v>200</v>
      </c>
      <c r="E616" s="78">
        <f t="shared" si="63"/>
        <v>8007344.662175999</v>
      </c>
      <c r="F616" s="52">
        <v>0</v>
      </c>
      <c r="G616" s="52">
        <v>0</v>
      </c>
      <c r="H616" s="52">
        <v>0</v>
      </c>
      <c r="I616" s="52">
        <v>0</v>
      </c>
      <c r="J616" s="52"/>
      <c r="K616" s="52"/>
      <c r="L616" s="52"/>
      <c r="M616" s="52">
        <v>0</v>
      </c>
      <c r="N616" s="52">
        <v>0</v>
      </c>
      <c r="O616" s="52">
        <v>0</v>
      </c>
      <c r="P616" s="52">
        <v>0</v>
      </c>
      <c r="Q616" s="52">
        <v>7829891.4404087989</v>
      </c>
      <c r="R616" s="52"/>
      <c r="S616" s="79"/>
      <c r="T616" s="80">
        <v>177453.22176719998</v>
      </c>
      <c r="U616" s="31">
        <f t="shared" si="64"/>
        <v>1</v>
      </c>
    </row>
    <row r="617" spans="1:21" x14ac:dyDescent="0.25">
      <c r="A617" s="98">
        <f t="shared" si="65"/>
        <v>601</v>
      </c>
      <c r="B617" s="99">
        <f t="shared" si="66"/>
        <v>146</v>
      </c>
      <c r="C617" s="92" t="s">
        <v>73</v>
      </c>
      <c r="D617" s="92" t="s">
        <v>366</v>
      </c>
      <c r="E617" s="78">
        <f t="shared" si="63"/>
        <v>5881515.5899999999</v>
      </c>
      <c r="F617" s="52">
        <v>0</v>
      </c>
      <c r="G617" s="52">
        <v>0</v>
      </c>
      <c r="H617" s="52">
        <v>0</v>
      </c>
      <c r="I617" s="52">
        <v>0</v>
      </c>
      <c r="J617" s="52">
        <v>0</v>
      </c>
      <c r="K617" s="52"/>
      <c r="L617" s="52"/>
      <c r="M617" s="52">
        <v>0</v>
      </c>
      <c r="N617" s="52">
        <v>0</v>
      </c>
      <c r="O617" s="52">
        <v>0</v>
      </c>
      <c r="P617" s="52">
        <v>5547799.158590666</v>
      </c>
      <c r="Q617" s="52">
        <v>0</v>
      </c>
      <c r="R617" s="52">
        <v>176500.30000340639</v>
      </c>
      <c r="S617" s="52">
        <v>35897</v>
      </c>
      <c r="T617" s="80">
        <v>121319.13140592711</v>
      </c>
      <c r="U617" s="31">
        <f t="shared" si="64"/>
        <v>1</v>
      </c>
    </row>
    <row r="618" spans="1:21" x14ac:dyDescent="0.25">
      <c r="A618" s="98">
        <f t="shared" si="65"/>
        <v>602</v>
      </c>
      <c r="B618" s="99">
        <f t="shared" si="66"/>
        <v>147</v>
      </c>
      <c r="C618" s="92" t="s">
        <v>73</v>
      </c>
      <c r="D618" s="92" t="s">
        <v>367</v>
      </c>
      <c r="E618" s="78">
        <f t="shared" si="63"/>
        <v>37045747.3191</v>
      </c>
      <c r="F618" s="52"/>
      <c r="G618" s="52"/>
      <c r="H618" s="52"/>
      <c r="I618" s="52"/>
      <c r="J618" s="52"/>
      <c r="K618" s="52"/>
      <c r="L618" s="52"/>
      <c r="M618" s="52"/>
      <c r="N618" s="52"/>
      <c r="O618" s="52">
        <v>0</v>
      </c>
      <c r="P618" s="52">
        <v>36252968.326471262</v>
      </c>
      <c r="Q618" s="52"/>
      <c r="R618" s="52"/>
      <c r="S618" s="79"/>
      <c r="T618" s="80">
        <v>792778.99262874003</v>
      </c>
      <c r="U618" s="31">
        <f t="shared" si="64"/>
        <v>1</v>
      </c>
    </row>
    <row r="619" spans="1:21" x14ac:dyDescent="0.25">
      <c r="A619" s="98">
        <f t="shared" si="65"/>
        <v>603</v>
      </c>
      <c r="B619" s="99">
        <f t="shared" si="66"/>
        <v>148</v>
      </c>
      <c r="C619" s="92" t="s">
        <v>73</v>
      </c>
      <c r="D619" s="92" t="s">
        <v>206</v>
      </c>
      <c r="E619" s="78">
        <f t="shared" si="63"/>
        <v>1573497.0647</v>
      </c>
      <c r="F619" s="52">
        <v>0</v>
      </c>
      <c r="G619" s="52">
        <v>0</v>
      </c>
      <c r="H619" s="52">
        <v>1539824.2275154199</v>
      </c>
      <c r="I619" s="52">
        <v>0</v>
      </c>
      <c r="J619" s="52">
        <v>0</v>
      </c>
      <c r="K619" s="52"/>
      <c r="L619" s="52"/>
      <c r="M619" s="52">
        <v>0</v>
      </c>
      <c r="N619" s="52">
        <v>0</v>
      </c>
      <c r="O619" s="52">
        <v>0</v>
      </c>
      <c r="P619" s="52"/>
      <c r="Q619" s="52">
        <v>0</v>
      </c>
      <c r="R619" s="52"/>
      <c r="S619" s="79"/>
      <c r="T619" s="80">
        <v>33672.837184579999</v>
      </c>
      <c r="U619" s="31">
        <f t="shared" si="64"/>
        <v>1</v>
      </c>
    </row>
    <row r="620" spans="1:21" x14ac:dyDescent="0.25">
      <c r="A620" s="98">
        <f t="shared" si="65"/>
        <v>604</v>
      </c>
      <c r="B620" s="99">
        <f t="shared" si="66"/>
        <v>149</v>
      </c>
      <c r="C620" s="92" t="s">
        <v>73</v>
      </c>
      <c r="D620" s="92" t="s">
        <v>370</v>
      </c>
      <c r="E620" s="78">
        <f t="shared" si="63"/>
        <v>1136857.68</v>
      </c>
      <c r="F620" s="52">
        <v>0</v>
      </c>
      <c r="G620" s="52">
        <v>0</v>
      </c>
      <c r="H620" s="52">
        <v>0</v>
      </c>
      <c r="I620" s="52">
        <v>0</v>
      </c>
      <c r="J620" s="52">
        <v>974016.82475999987</v>
      </c>
      <c r="K620" s="52"/>
      <c r="L620" s="52"/>
      <c r="M620" s="52">
        <v>0</v>
      </c>
      <c r="N620" s="52">
        <v>0</v>
      </c>
      <c r="O620" s="52">
        <v>0</v>
      </c>
      <c r="P620" s="52">
        <v>0</v>
      </c>
      <c r="Q620" s="52">
        <v>0</v>
      </c>
      <c r="R620" s="52">
        <v>113216.27</v>
      </c>
      <c r="S620" s="52">
        <v>28324.81</v>
      </c>
      <c r="T620" s="80">
        <v>21299.775239999999</v>
      </c>
      <c r="U620" s="31">
        <f t="shared" si="64"/>
        <v>1</v>
      </c>
    </row>
    <row r="621" spans="1:21" x14ac:dyDescent="0.25">
      <c r="A621" s="98">
        <f t="shared" si="65"/>
        <v>605</v>
      </c>
      <c r="B621" s="99">
        <f t="shared" si="66"/>
        <v>150</v>
      </c>
      <c r="C621" s="92" t="s">
        <v>73</v>
      </c>
      <c r="D621" s="92" t="s">
        <v>371</v>
      </c>
      <c r="E621" s="78">
        <f t="shared" si="63"/>
        <v>2536945.4940698305</v>
      </c>
      <c r="F621" s="52">
        <v>0</v>
      </c>
      <c r="G621" s="52">
        <v>2230881.5159207908</v>
      </c>
      <c r="H621" s="52">
        <v>0</v>
      </c>
      <c r="I621" s="52">
        <v>0</v>
      </c>
      <c r="J621" s="52"/>
      <c r="K621" s="52"/>
      <c r="L621" s="52"/>
      <c r="M621" s="52">
        <v>0</v>
      </c>
      <c r="N621" s="52">
        <v>0</v>
      </c>
      <c r="O621" s="52">
        <v>0</v>
      </c>
      <c r="P621" s="52">
        <v>0</v>
      </c>
      <c r="Q621" s="52">
        <v>0</v>
      </c>
      <c r="R621" s="52">
        <v>237174.32400000002</v>
      </c>
      <c r="S621" s="52">
        <v>23717.432400000002</v>
      </c>
      <c r="T621" s="80">
        <v>45172.221749040007</v>
      </c>
      <c r="U621" s="31">
        <f t="shared" si="64"/>
        <v>1</v>
      </c>
    </row>
    <row r="622" spans="1:21" x14ac:dyDescent="0.25">
      <c r="A622" s="98">
        <f t="shared" si="65"/>
        <v>606</v>
      </c>
      <c r="B622" s="99">
        <f t="shared" si="66"/>
        <v>151</v>
      </c>
      <c r="C622" s="92" t="s">
        <v>73</v>
      </c>
      <c r="D622" s="92" t="s">
        <v>208</v>
      </c>
      <c r="E622" s="78">
        <f t="shared" si="63"/>
        <v>2783871.0411000005</v>
      </c>
      <c r="F622" s="52">
        <v>0</v>
      </c>
      <c r="G622" s="52">
        <v>0</v>
      </c>
      <c r="H622" s="52">
        <v>2724296.2008204604</v>
      </c>
      <c r="I622" s="52">
        <v>0</v>
      </c>
      <c r="J622" s="52"/>
      <c r="K622" s="52"/>
      <c r="L622" s="52"/>
      <c r="M622" s="52"/>
      <c r="N622" s="52"/>
      <c r="O622" s="52"/>
      <c r="P622" s="52"/>
      <c r="Q622" s="52">
        <v>0</v>
      </c>
      <c r="R622" s="52"/>
      <c r="S622" s="79"/>
      <c r="T622" s="80">
        <v>59574.840279540011</v>
      </c>
      <c r="U622" s="31">
        <f t="shared" si="64"/>
        <v>1</v>
      </c>
    </row>
    <row r="623" spans="1:21" x14ac:dyDescent="0.25">
      <c r="A623" s="98">
        <f t="shared" si="65"/>
        <v>607</v>
      </c>
      <c r="B623" s="99">
        <f t="shared" si="66"/>
        <v>152</v>
      </c>
      <c r="C623" s="92"/>
      <c r="D623" s="92" t="s">
        <v>670</v>
      </c>
      <c r="E623" s="78">
        <f t="shared" si="63"/>
        <v>1970236.371824</v>
      </c>
      <c r="F623" s="52"/>
      <c r="G623" s="52"/>
      <c r="H623" s="52"/>
      <c r="I623" s="52"/>
      <c r="J623" s="52">
        <v>1671863.4150329665</v>
      </c>
      <c r="K623" s="52"/>
      <c r="L623" s="52"/>
      <c r="M623" s="52"/>
      <c r="N623" s="52"/>
      <c r="O623" s="52"/>
      <c r="P623" s="52"/>
      <c r="Q623" s="52"/>
      <c r="R623" s="52">
        <v>261812.69</v>
      </c>
      <c r="S623" s="79"/>
      <c r="T623" s="80">
        <v>36560.266791033602</v>
      </c>
      <c r="U623" s="31">
        <f t="shared" si="64"/>
        <v>1</v>
      </c>
    </row>
    <row r="624" spans="1:21" x14ac:dyDescent="0.25">
      <c r="A624" s="98">
        <f t="shared" si="65"/>
        <v>608</v>
      </c>
      <c r="B624" s="99">
        <f t="shared" si="66"/>
        <v>153</v>
      </c>
      <c r="C624" s="92"/>
      <c r="D624" s="92" t="s">
        <v>671</v>
      </c>
      <c r="E624" s="78">
        <f t="shared" si="63"/>
        <v>7182720</v>
      </c>
      <c r="F624" s="52"/>
      <c r="G624" s="52"/>
      <c r="H624" s="52"/>
      <c r="I624" s="52"/>
      <c r="J624" s="52"/>
      <c r="K624" s="52"/>
      <c r="L624" s="52"/>
      <c r="M624" s="52">
        <v>6868490.3575085625</v>
      </c>
      <c r="N624" s="52"/>
      <c r="O624" s="52"/>
      <c r="P624" s="52"/>
      <c r="Q624" s="52"/>
      <c r="R624" s="52">
        <v>140029.66941696001</v>
      </c>
      <c r="S624" s="79">
        <v>24000</v>
      </c>
      <c r="T624" s="80">
        <v>150199.97307447705</v>
      </c>
      <c r="U624" s="31">
        <f t="shared" si="64"/>
        <v>1</v>
      </c>
    </row>
    <row r="625" spans="1:21" x14ac:dyDescent="0.25">
      <c r="A625" s="98">
        <f t="shared" si="65"/>
        <v>609</v>
      </c>
      <c r="B625" s="99">
        <f t="shared" si="66"/>
        <v>154</v>
      </c>
      <c r="C625" s="92" t="s">
        <v>73</v>
      </c>
      <c r="D625" s="92" t="s">
        <v>210</v>
      </c>
      <c r="E625" s="78">
        <f t="shared" si="63"/>
        <v>9199974.4340940006</v>
      </c>
      <c r="F625" s="52">
        <v>0</v>
      </c>
      <c r="G625" s="52"/>
      <c r="H625" s="52">
        <v>2399769.9437850602</v>
      </c>
      <c r="I625" s="52">
        <v>0</v>
      </c>
      <c r="J625" s="52"/>
      <c r="K625" s="52"/>
      <c r="L625" s="52"/>
      <c r="M625" s="52"/>
      <c r="N625" s="52"/>
      <c r="O625" s="52"/>
      <c r="P625" s="52"/>
      <c r="Q625" s="52">
        <v>6599302.6705422606</v>
      </c>
      <c r="R625" s="52"/>
      <c r="S625" s="79"/>
      <c r="T625" s="80">
        <v>200901.81976668001</v>
      </c>
      <c r="U625" s="31">
        <f t="shared" si="64"/>
        <v>2</v>
      </c>
    </row>
    <row r="626" spans="1:21" x14ac:dyDescent="0.25">
      <c r="A626" s="98">
        <f t="shared" si="65"/>
        <v>610</v>
      </c>
      <c r="B626" s="99">
        <f t="shared" si="66"/>
        <v>155</v>
      </c>
      <c r="C626" s="92"/>
      <c r="D626" s="92" t="s">
        <v>672</v>
      </c>
      <c r="E626" s="78">
        <f t="shared" si="63"/>
        <v>24802068.950186882</v>
      </c>
      <c r="F626" s="52">
        <v>5544687.313339171</v>
      </c>
      <c r="G626" s="52">
        <v>1930791.9211917371</v>
      </c>
      <c r="H626" s="52">
        <v>2111313.0814775922</v>
      </c>
      <c r="I626" s="52">
        <v>1270475.5430157371</v>
      </c>
      <c r="J626" s="52">
        <v>907758.96658269316</v>
      </c>
      <c r="K626" s="52"/>
      <c r="L626" s="52">
        <v>204311.91246288078</v>
      </c>
      <c r="M626" s="52"/>
      <c r="N626" s="52"/>
      <c r="O626" s="52"/>
      <c r="P626" s="52">
        <v>5286205.5917699561</v>
      </c>
      <c r="Q626" s="52">
        <v>5808491.8929864354</v>
      </c>
      <c r="R626" s="52">
        <v>1188992.0979114345</v>
      </c>
      <c r="S626" s="79">
        <v>44676.8698248</v>
      </c>
      <c r="T626" s="80">
        <v>504363.75962444372</v>
      </c>
      <c r="U626" s="31">
        <f t="shared" si="64"/>
        <v>8</v>
      </c>
    </row>
    <row r="627" spans="1:21" x14ac:dyDescent="0.25">
      <c r="A627" s="98">
        <f t="shared" si="65"/>
        <v>611</v>
      </c>
      <c r="B627" s="99">
        <f t="shared" si="66"/>
        <v>156</v>
      </c>
      <c r="C627" s="92"/>
      <c r="D627" s="92" t="s">
        <v>673</v>
      </c>
      <c r="E627" s="78">
        <f t="shared" si="63"/>
        <v>74923651.909586757</v>
      </c>
      <c r="F627" s="52">
        <v>11822138.915253168</v>
      </c>
      <c r="G627" s="52">
        <v>4192746.7065505343</v>
      </c>
      <c r="H627" s="52">
        <v>4497893.3018872356</v>
      </c>
      <c r="I627" s="52">
        <v>2796018.8655805346</v>
      </c>
      <c r="J627" s="52">
        <v>2055716.9420669565</v>
      </c>
      <c r="K627" s="52"/>
      <c r="L627" s="52">
        <v>429590.66187959554</v>
      </c>
      <c r="M627" s="52"/>
      <c r="N627" s="52">
        <v>21981498.489577852</v>
      </c>
      <c r="O627" s="52"/>
      <c r="P627" s="52">
        <v>11331624.506706703</v>
      </c>
      <c r="Q627" s="52">
        <v>12368954.783286048</v>
      </c>
      <c r="R627" s="52">
        <v>1836823.8115989452</v>
      </c>
      <c r="S627" s="79">
        <v>47605.562949359999</v>
      </c>
      <c r="T627" s="80">
        <v>1563039.3622498228</v>
      </c>
      <c r="U627" s="31">
        <f t="shared" si="64"/>
        <v>9</v>
      </c>
    </row>
    <row r="628" spans="1:21" x14ac:dyDescent="0.25">
      <c r="A628" s="98">
        <f t="shared" si="65"/>
        <v>612</v>
      </c>
      <c r="B628" s="99">
        <f t="shared" si="66"/>
        <v>157</v>
      </c>
      <c r="C628" s="92" t="s">
        <v>73</v>
      </c>
      <c r="D628" s="92" t="s">
        <v>479</v>
      </c>
      <c r="E628" s="78">
        <f t="shared" si="63"/>
        <v>28692544.751838498</v>
      </c>
      <c r="F628" s="52"/>
      <c r="G628" s="52"/>
      <c r="H628" s="52"/>
      <c r="I628" s="52"/>
      <c r="J628" s="52"/>
      <c r="K628" s="52"/>
      <c r="L628" s="52"/>
      <c r="M628" s="52"/>
      <c r="N628" s="52">
        <v>12083403.596964777</v>
      </c>
      <c r="O628" s="52">
        <v>0</v>
      </c>
      <c r="P628" s="52">
        <v>6273762.6020927802</v>
      </c>
      <c r="Q628" s="52">
        <v>6766980.4627014613</v>
      </c>
      <c r="R628" s="52">
        <v>2732058.4400660531</v>
      </c>
      <c r="S628" s="79">
        <v>286925.44751838496</v>
      </c>
      <c r="T628" s="80">
        <v>549414.20249503676</v>
      </c>
      <c r="U628" s="31">
        <f t="shared" si="64"/>
        <v>3</v>
      </c>
    </row>
    <row r="629" spans="1:21" x14ac:dyDescent="0.25">
      <c r="A629" s="98">
        <f t="shared" si="65"/>
        <v>613</v>
      </c>
      <c r="B629" s="99">
        <f t="shared" si="66"/>
        <v>158</v>
      </c>
      <c r="C629" s="92"/>
      <c r="D629" s="92" t="s">
        <v>674</v>
      </c>
      <c r="E629" s="78">
        <f t="shared" si="63"/>
        <v>2039953.34</v>
      </c>
      <c r="F629" s="52"/>
      <c r="G629" s="52"/>
      <c r="H629" s="52"/>
      <c r="I629" s="52"/>
      <c r="J629" s="52">
        <v>1732566.2449115328</v>
      </c>
      <c r="K629" s="52"/>
      <c r="L629" s="52"/>
      <c r="M629" s="52"/>
      <c r="N629" s="52"/>
      <c r="O629" s="52"/>
      <c r="P629" s="52"/>
      <c r="Q629" s="52"/>
      <c r="R629" s="52">
        <v>245499.38035199995</v>
      </c>
      <c r="S629" s="79">
        <v>24000</v>
      </c>
      <c r="T629" s="80">
        <v>37887.714736467206</v>
      </c>
      <c r="U629" s="31">
        <f t="shared" si="64"/>
        <v>1</v>
      </c>
    </row>
    <row r="630" spans="1:21" x14ac:dyDescent="0.25">
      <c r="A630" s="98">
        <f t="shared" si="65"/>
        <v>614</v>
      </c>
      <c r="B630" s="99">
        <f t="shared" si="66"/>
        <v>159</v>
      </c>
      <c r="C630" s="92"/>
      <c r="D630" s="92" t="s">
        <v>675</v>
      </c>
      <c r="E630" s="78">
        <f t="shared" si="63"/>
        <v>33755644.016001284</v>
      </c>
      <c r="F630" s="52">
        <v>6215154.0490028635</v>
      </c>
      <c r="G630" s="52">
        <v>2143637.4761874913</v>
      </c>
      <c r="H630" s="52">
        <v>2373820.8287424021</v>
      </c>
      <c r="I630" s="52">
        <v>1401136.3128114911</v>
      </c>
      <c r="J630" s="52">
        <v>986806.02311840642</v>
      </c>
      <c r="K630" s="52"/>
      <c r="L630" s="52">
        <v>230299.60996685261</v>
      </c>
      <c r="M630" s="52"/>
      <c r="N630" s="52">
        <v>11655792.165892318</v>
      </c>
      <c r="O630" s="52"/>
      <c r="P630" s="52"/>
      <c r="Q630" s="52">
        <v>6517670.0745251151</v>
      </c>
      <c r="R630" s="52">
        <v>1498477.79318372</v>
      </c>
      <c r="S630" s="79">
        <v>43476.727368</v>
      </c>
      <c r="T630" s="80">
        <v>689372.95520262048</v>
      </c>
      <c r="U630" s="31">
        <f t="shared" si="64"/>
        <v>8</v>
      </c>
    </row>
    <row r="631" spans="1:21" x14ac:dyDescent="0.25">
      <c r="A631" s="98">
        <f t="shared" si="65"/>
        <v>615</v>
      </c>
      <c r="B631" s="99">
        <f t="shared" si="66"/>
        <v>160</v>
      </c>
      <c r="C631" s="92"/>
      <c r="D631" s="92" t="s">
        <v>676</v>
      </c>
      <c r="E631" s="78">
        <f t="shared" si="63"/>
        <v>58958023.002210207</v>
      </c>
      <c r="F631" s="52">
        <v>6142121.8651877278</v>
      </c>
      <c r="G631" s="52">
        <v>3578025.9848233829</v>
      </c>
      <c r="H631" s="52"/>
      <c r="I631" s="52">
        <v>2974577.8532713829</v>
      </c>
      <c r="J631" s="52">
        <v>1375191.617017613</v>
      </c>
      <c r="K631" s="52"/>
      <c r="L631" s="52">
        <v>292554.20428490959</v>
      </c>
      <c r="M631" s="52"/>
      <c r="N631" s="52">
        <v>11168994.283332974</v>
      </c>
      <c r="O631" s="52"/>
      <c r="P631" s="52">
        <v>22105655.477428261</v>
      </c>
      <c r="Q631" s="52">
        <v>8603954.118300084</v>
      </c>
      <c r="R631" s="52">
        <v>1441429.1382704319</v>
      </c>
      <c r="S631" s="79">
        <v>45640.048646160001</v>
      </c>
      <c r="T631" s="80">
        <v>1229878.4116472832</v>
      </c>
      <c r="U631" s="31">
        <f t="shared" si="64"/>
        <v>8</v>
      </c>
    </row>
    <row r="632" spans="1:21" x14ac:dyDescent="0.25">
      <c r="A632" s="98">
        <f t="shared" si="65"/>
        <v>616</v>
      </c>
      <c r="B632" s="99">
        <f t="shared" si="66"/>
        <v>161</v>
      </c>
      <c r="C632" s="92"/>
      <c r="D632" s="92" t="s">
        <v>751</v>
      </c>
      <c r="E632" s="78">
        <f t="shared" si="63"/>
        <v>8914451.7878207974</v>
      </c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>
        <v>7764077.4424096756</v>
      </c>
      <c r="R632" s="52">
        <v>891445.17878207995</v>
      </c>
      <c r="S632" s="79">
        <v>89144.517878207989</v>
      </c>
      <c r="T632" s="80">
        <v>169784.64875083495</v>
      </c>
      <c r="U632" s="31">
        <f t="shared" si="64"/>
        <v>1</v>
      </c>
    </row>
    <row r="633" spans="1:21" x14ac:dyDescent="0.25">
      <c r="A633" s="98">
        <f t="shared" si="65"/>
        <v>617</v>
      </c>
      <c r="B633" s="99">
        <f t="shared" si="66"/>
        <v>162</v>
      </c>
      <c r="C633" s="92" t="s">
        <v>73</v>
      </c>
      <c r="D633" s="92" t="s">
        <v>85</v>
      </c>
      <c r="E633" s="78">
        <f t="shared" si="63"/>
        <v>2304169.0619060001</v>
      </c>
      <c r="F633" s="52"/>
      <c r="G633" s="52">
        <v>0</v>
      </c>
      <c r="H633" s="52">
        <v>2244217.7771235602</v>
      </c>
      <c r="I633" s="52">
        <v>0</v>
      </c>
      <c r="J633" s="52"/>
      <c r="K633" s="52"/>
      <c r="L633" s="52"/>
      <c r="M633" s="52"/>
      <c r="N633" s="52"/>
      <c r="O633" s="52"/>
      <c r="P633" s="52"/>
      <c r="Q633" s="52">
        <v>0</v>
      </c>
      <c r="R633" s="52"/>
      <c r="S633" s="79"/>
      <c r="T633" s="80">
        <v>59951.284782440009</v>
      </c>
      <c r="U633" s="31">
        <f t="shared" si="64"/>
        <v>1</v>
      </c>
    </row>
    <row r="634" spans="1:21" x14ac:dyDescent="0.25">
      <c r="A634" s="98">
        <f t="shared" si="65"/>
        <v>618</v>
      </c>
      <c r="B634" s="99">
        <f t="shared" si="66"/>
        <v>163</v>
      </c>
      <c r="C634" s="92" t="s">
        <v>73</v>
      </c>
      <c r="D634" s="92" t="s">
        <v>620</v>
      </c>
      <c r="E634" s="78">
        <f t="shared" si="63"/>
        <v>80216609.443918288</v>
      </c>
      <c r="F634" s="52">
        <v>8299975.9537642226</v>
      </c>
      <c r="G634" s="52">
        <v>4800122.6970841354</v>
      </c>
      <c r="H634" s="52">
        <v>0</v>
      </c>
      <c r="I634" s="52">
        <v>0</v>
      </c>
      <c r="J634" s="52">
        <v>1545604.2900846084</v>
      </c>
      <c r="K634" s="52"/>
      <c r="L634" s="52">
        <v>412435.57775988925</v>
      </c>
      <c r="M634" s="52">
        <v>0</v>
      </c>
      <c r="N634" s="52">
        <v>14775207.726083936</v>
      </c>
      <c r="O634" s="52">
        <v>0</v>
      </c>
      <c r="P634" s="52">
        <v>28686193.672410153</v>
      </c>
      <c r="Q634" s="52">
        <v>11281898.466324883</v>
      </c>
      <c r="R634" s="52">
        <v>8086588.8803274343</v>
      </c>
      <c r="S634" s="79">
        <v>802166.0944391829</v>
      </c>
      <c r="T634" s="80">
        <v>1526416.085639846</v>
      </c>
      <c r="U634" s="31">
        <f t="shared" si="64"/>
        <v>7</v>
      </c>
    </row>
    <row r="635" spans="1:21" x14ac:dyDescent="0.25">
      <c r="A635" s="98">
        <f t="shared" si="65"/>
        <v>619</v>
      </c>
      <c r="B635" s="99">
        <f t="shared" si="66"/>
        <v>164</v>
      </c>
      <c r="C635" s="92"/>
      <c r="D635" s="92" t="s">
        <v>646</v>
      </c>
      <c r="E635" s="78">
        <f t="shared" si="63"/>
        <v>18114073.308878101</v>
      </c>
      <c r="F635" s="52">
        <v>8730630.6099999994</v>
      </c>
      <c r="G635" s="52">
        <v>3308761.06</v>
      </c>
      <c r="H635" s="52"/>
      <c r="I635" s="52">
        <v>4393629.08</v>
      </c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113">
        <v>1681052.5588781</v>
      </c>
      <c r="U635" s="31">
        <f t="shared" si="64"/>
        <v>3</v>
      </c>
    </row>
    <row r="636" spans="1:21" x14ac:dyDescent="0.25">
      <c r="A636" s="98">
        <f t="shared" si="65"/>
        <v>620</v>
      </c>
      <c r="B636" s="99">
        <f t="shared" si="66"/>
        <v>165</v>
      </c>
      <c r="C636" s="92" t="s">
        <v>73</v>
      </c>
      <c r="D636" s="92" t="s">
        <v>212</v>
      </c>
      <c r="E636" s="78">
        <f t="shared" si="63"/>
        <v>5965802.7400000002</v>
      </c>
      <c r="F636" s="52">
        <v>5838134.5613640007</v>
      </c>
      <c r="G636" s="52">
        <v>0</v>
      </c>
      <c r="H636" s="52">
        <v>0</v>
      </c>
      <c r="I636" s="52">
        <v>0</v>
      </c>
      <c r="J636" s="52">
        <v>0</v>
      </c>
      <c r="K636" s="52"/>
      <c r="L636" s="52"/>
      <c r="M636" s="52">
        <v>0</v>
      </c>
      <c r="N636" s="52">
        <v>0</v>
      </c>
      <c r="O636" s="52">
        <v>0</v>
      </c>
      <c r="P636" s="52">
        <v>0</v>
      </c>
      <c r="Q636" s="52">
        <v>0</v>
      </c>
      <c r="R636" s="52"/>
      <c r="S636" s="52"/>
      <c r="T636" s="80">
        <v>127668.17863600001</v>
      </c>
      <c r="U636" s="31">
        <f t="shared" si="64"/>
        <v>1</v>
      </c>
    </row>
    <row r="637" spans="1:21" x14ac:dyDescent="0.25">
      <c r="A637" s="98">
        <f t="shared" si="65"/>
        <v>621</v>
      </c>
      <c r="B637" s="99">
        <f t="shared" si="66"/>
        <v>166</v>
      </c>
      <c r="C637" s="92" t="s">
        <v>73</v>
      </c>
      <c r="D637" s="92" t="s">
        <v>375</v>
      </c>
      <c r="E637" s="78">
        <f t="shared" si="63"/>
        <v>17172310.390230007</v>
      </c>
      <c r="F637" s="52">
        <v>0</v>
      </c>
      <c r="G637" s="52">
        <v>2080965.3426794703</v>
      </c>
      <c r="H637" s="52">
        <v>0</v>
      </c>
      <c r="I637" s="52">
        <v>1397905.6390375202</v>
      </c>
      <c r="J637" s="52"/>
      <c r="K637" s="52"/>
      <c r="L637" s="52"/>
      <c r="M637" s="52">
        <v>0</v>
      </c>
      <c r="N637" s="52">
        <v>0</v>
      </c>
      <c r="O637" s="52">
        <v>0</v>
      </c>
      <c r="P637" s="52">
        <v>5479231.0429634154</v>
      </c>
      <c r="Q637" s="52">
        <v>5909986.0434617801</v>
      </c>
      <c r="R637" s="52">
        <v>1796136.5285136958</v>
      </c>
      <c r="S637" s="52">
        <v>191715.22968136959</v>
      </c>
      <c r="T637" s="80">
        <v>316370.56389275653</v>
      </c>
      <c r="U637" s="31">
        <f t="shared" si="64"/>
        <v>4</v>
      </c>
    </row>
    <row r="638" spans="1:21" x14ac:dyDescent="0.25">
      <c r="A638" s="98">
        <f t="shared" si="65"/>
        <v>622</v>
      </c>
      <c r="B638" s="99">
        <f t="shared" si="66"/>
        <v>167</v>
      </c>
      <c r="C638" s="92" t="s">
        <v>73</v>
      </c>
      <c r="D638" s="92" t="s">
        <v>214</v>
      </c>
      <c r="E638" s="78">
        <f t="shared" si="63"/>
        <v>15454795.540899998</v>
      </c>
      <c r="F638" s="52"/>
      <c r="G638" s="52"/>
      <c r="H638" s="52"/>
      <c r="I638" s="52"/>
      <c r="J638" s="52"/>
      <c r="K638" s="52"/>
      <c r="L638" s="52"/>
      <c r="M638" s="52">
        <v>0</v>
      </c>
      <c r="N638" s="52">
        <v>0</v>
      </c>
      <c r="O638" s="52">
        <v>0</v>
      </c>
      <c r="P638" s="52">
        <v>15124062.916324738</v>
      </c>
      <c r="Q638" s="52">
        <v>0</v>
      </c>
      <c r="R638" s="52"/>
      <c r="S638" s="79"/>
      <c r="T638" s="80">
        <v>330732.62457525998</v>
      </c>
      <c r="U638" s="31">
        <f t="shared" si="64"/>
        <v>1</v>
      </c>
    </row>
    <row r="639" spans="1:21" x14ac:dyDescent="0.25">
      <c r="A639" s="98">
        <f t="shared" si="65"/>
        <v>623</v>
      </c>
      <c r="B639" s="99">
        <f t="shared" si="66"/>
        <v>168</v>
      </c>
      <c r="C639" s="92" t="s">
        <v>73</v>
      </c>
      <c r="D639" s="92" t="s">
        <v>215</v>
      </c>
      <c r="E639" s="78">
        <f t="shared" si="63"/>
        <v>15497815.610646002</v>
      </c>
      <c r="F639" s="52"/>
      <c r="G639" s="52"/>
      <c r="H639" s="52"/>
      <c r="I639" s="52"/>
      <c r="J639" s="52"/>
      <c r="K639" s="52"/>
      <c r="L639" s="52"/>
      <c r="M639" s="52">
        <v>0</v>
      </c>
      <c r="N639" s="52">
        <v>0</v>
      </c>
      <c r="O639" s="52">
        <v>0</v>
      </c>
      <c r="P639" s="52">
        <v>15131212.272876842</v>
      </c>
      <c r="Q639" s="52">
        <v>0</v>
      </c>
      <c r="R639" s="52"/>
      <c r="S639" s="79"/>
      <c r="T639" s="80">
        <v>366603.33776916005</v>
      </c>
      <c r="U639" s="31">
        <f t="shared" si="64"/>
        <v>1</v>
      </c>
    </row>
    <row r="640" spans="1:21" x14ac:dyDescent="0.25">
      <c r="A640" s="98">
        <f t="shared" si="65"/>
        <v>624</v>
      </c>
      <c r="B640" s="99">
        <f t="shared" si="66"/>
        <v>169</v>
      </c>
      <c r="C640" s="92" t="s">
        <v>73</v>
      </c>
      <c r="D640" s="92" t="s">
        <v>376</v>
      </c>
      <c r="E640" s="78">
        <f t="shared" si="63"/>
        <v>26407589.646799996</v>
      </c>
      <c r="F640" s="52">
        <v>4454647.7270950191</v>
      </c>
      <c r="G640" s="52">
        <v>1587374.11791714</v>
      </c>
      <c r="H640" s="52">
        <v>1658452.76095254</v>
      </c>
      <c r="I640" s="52">
        <v>1038296.2829962799</v>
      </c>
      <c r="J640" s="52"/>
      <c r="K640" s="52"/>
      <c r="L640" s="52">
        <v>170937.02604636003</v>
      </c>
      <c r="M640" s="52">
        <v>0</v>
      </c>
      <c r="N640" s="52">
        <v>8143773.8420052007</v>
      </c>
      <c r="O640" s="52">
        <v>0</v>
      </c>
      <c r="P640" s="52">
        <v>4228285.0782631198</v>
      </c>
      <c r="Q640" s="52">
        <v>4560700.3930828199</v>
      </c>
      <c r="R640" s="52"/>
      <c r="S640" s="79"/>
      <c r="T640" s="80">
        <v>565122.41844152007</v>
      </c>
      <c r="U640" s="31">
        <f t="shared" si="64"/>
        <v>8</v>
      </c>
    </row>
    <row r="641" spans="1:21" x14ac:dyDescent="0.25">
      <c r="A641" s="98">
        <f t="shared" si="65"/>
        <v>625</v>
      </c>
      <c r="B641" s="99">
        <f t="shared" si="66"/>
        <v>170</v>
      </c>
      <c r="C641" s="92" t="s">
        <v>73</v>
      </c>
      <c r="D641" s="92" t="s">
        <v>86</v>
      </c>
      <c r="E641" s="78">
        <f t="shared" si="63"/>
        <v>43094120.582404003</v>
      </c>
      <c r="F641" s="52">
        <v>14487752.111381641</v>
      </c>
      <c r="G641" s="52">
        <v>5162581.6814224795</v>
      </c>
      <c r="H641" s="52">
        <v>5393749.1598622799</v>
      </c>
      <c r="I641" s="52">
        <v>3376828.00437696</v>
      </c>
      <c r="J641" s="52"/>
      <c r="K641" s="52"/>
      <c r="L641" s="52"/>
      <c r="M641" s="52">
        <v>0</v>
      </c>
      <c r="N641" s="52">
        <v>0</v>
      </c>
      <c r="O641" s="52">
        <v>0</v>
      </c>
      <c r="P641" s="52">
        <v>13751557.888197359</v>
      </c>
      <c r="Q641" s="52"/>
      <c r="R641" s="52"/>
      <c r="S641" s="79"/>
      <c r="T641" s="80">
        <v>921651.73716328025</v>
      </c>
      <c r="U641" s="31">
        <f t="shared" si="64"/>
        <v>5</v>
      </c>
    </row>
    <row r="642" spans="1:21" x14ac:dyDescent="0.25">
      <c r="A642" s="98">
        <f t="shared" si="65"/>
        <v>626</v>
      </c>
      <c r="B642" s="99">
        <f t="shared" si="66"/>
        <v>171</v>
      </c>
      <c r="C642" s="92" t="s">
        <v>73</v>
      </c>
      <c r="D642" s="92" t="s">
        <v>377</v>
      </c>
      <c r="E642" s="78">
        <f t="shared" si="63"/>
        <v>13967958.4</v>
      </c>
      <c r="F642" s="52">
        <v>6278778.3834300004</v>
      </c>
      <c r="G642" s="52"/>
      <c r="H642" s="52">
        <v>3922818.876228</v>
      </c>
      <c r="I642" s="52">
        <v>3084097.6605179999</v>
      </c>
      <c r="J642" s="52"/>
      <c r="K642" s="52"/>
      <c r="L642" s="52">
        <v>285559.1703006</v>
      </c>
      <c r="M642" s="52">
        <v>0</v>
      </c>
      <c r="N642" s="52">
        <v>0</v>
      </c>
      <c r="O642" s="52">
        <v>0</v>
      </c>
      <c r="P642" s="52">
        <v>0</v>
      </c>
      <c r="Q642" s="52">
        <v>0</v>
      </c>
      <c r="R642" s="52">
        <v>78950.87950000001</v>
      </c>
      <c r="S642" s="79">
        <v>20977.589500000002</v>
      </c>
      <c r="T642" s="80">
        <v>296775.84052339999</v>
      </c>
      <c r="U642" s="31">
        <f t="shared" si="64"/>
        <v>4</v>
      </c>
    </row>
    <row r="643" spans="1:21" x14ac:dyDescent="0.25">
      <c r="A643" s="98">
        <f t="shared" si="65"/>
        <v>627</v>
      </c>
      <c r="B643" s="99">
        <f t="shared" si="66"/>
        <v>172</v>
      </c>
      <c r="C643" s="92" t="s">
        <v>73</v>
      </c>
      <c r="D643" s="92" t="s">
        <v>379</v>
      </c>
      <c r="E643" s="78">
        <f t="shared" si="63"/>
        <v>62722849.571893282</v>
      </c>
      <c r="F643" s="52">
        <v>10370296.47949386</v>
      </c>
      <c r="G643" s="52">
        <v>5997425.9547111001</v>
      </c>
      <c r="H643" s="52">
        <v>6339723.2965151407</v>
      </c>
      <c r="I643" s="52">
        <v>4834092.9101480395</v>
      </c>
      <c r="J643" s="52"/>
      <c r="K643" s="52"/>
      <c r="L643" s="52">
        <v>515297.3006874001</v>
      </c>
      <c r="M643" s="52">
        <v>0</v>
      </c>
      <c r="N643" s="52">
        <v>18460706.644925997</v>
      </c>
      <c r="O643" s="52">
        <v>0</v>
      </c>
      <c r="P643" s="52"/>
      <c r="Q643" s="52">
        <v>14096028.4779699</v>
      </c>
      <c r="R643" s="52"/>
      <c r="S643" s="79"/>
      <c r="T643" s="80">
        <v>2109278.5074418397</v>
      </c>
      <c r="U643" s="31">
        <f t="shared" si="64"/>
        <v>7</v>
      </c>
    </row>
    <row r="644" spans="1:21" x14ac:dyDescent="0.25">
      <c r="A644" s="98">
        <f t="shared" si="65"/>
        <v>628</v>
      </c>
      <c r="B644" s="99">
        <f t="shared" si="66"/>
        <v>173</v>
      </c>
      <c r="C644" s="92" t="s">
        <v>73</v>
      </c>
      <c r="D644" s="92" t="s">
        <v>217</v>
      </c>
      <c r="E644" s="78">
        <f t="shared" si="63"/>
        <v>15471833.963887997</v>
      </c>
      <c r="F644" s="52"/>
      <c r="G644" s="52"/>
      <c r="H644" s="52"/>
      <c r="I644" s="52"/>
      <c r="J644" s="52"/>
      <c r="K644" s="52"/>
      <c r="L644" s="52"/>
      <c r="M644" s="52">
        <v>0</v>
      </c>
      <c r="N644" s="52">
        <v>0</v>
      </c>
      <c r="O644" s="52">
        <v>0</v>
      </c>
      <c r="P644" s="52">
        <v>15105792.339437097</v>
      </c>
      <c r="Q644" s="52">
        <v>0</v>
      </c>
      <c r="R644" s="52"/>
      <c r="S644" s="79"/>
      <c r="T644" s="80">
        <v>366041.62445090001</v>
      </c>
      <c r="U644" s="31">
        <f t="shared" si="64"/>
        <v>1</v>
      </c>
    </row>
    <row r="645" spans="1:21" x14ac:dyDescent="0.25">
      <c r="A645" s="98">
        <f t="shared" si="65"/>
        <v>629</v>
      </c>
      <c r="B645" s="99">
        <f t="shared" si="66"/>
        <v>174</v>
      </c>
      <c r="C645" s="92" t="s">
        <v>73</v>
      </c>
      <c r="D645" s="92" t="s">
        <v>218</v>
      </c>
      <c r="E645" s="78">
        <f t="shared" si="63"/>
        <v>8700505.9915000014</v>
      </c>
      <c r="F645" s="52">
        <v>4256960.5015337411</v>
      </c>
      <c r="G645" s="52">
        <v>1516930.0345470598</v>
      </c>
      <c r="H645" s="52">
        <v>1584854.3608997399</v>
      </c>
      <c r="I645" s="52">
        <v>992219.03665164008</v>
      </c>
      <c r="J645" s="52">
        <v>0</v>
      </c>
      <c r="K645" s="52"/>
      <c r="L645" s="52">
        <v>163351.22964971996</v>
      </c>
      <c r="M645" s="52">
        <v>0</v>
      </c>
      <c r="N645" s="52"/>
      <c r="O645" s="52"/>
      <c r="P645" s="52"/>
      <c r="Q645" s="52">
        <v>0</v>
      </c>
      <c r="R645" s="52"/>
      <c r="S645" s="79"/>
      <c r="T645" s="80">
        <v>186190.82821810001</v>
      </c>
      <c r="U645" s="31">
        <f t="shared" si="64"/>
        <v>5</v>
      </c>
    </row>
    <row r="646" spans="1:21" x14ac:dyDescent="0.25">
      <c r="A646" s="98">
        <f t="shared" si="65"/>
        <v>630</v>
      </c>
      <c r="B646" s="99">
        <f t="shared" si="66"/>
        <v>175</v>
      </c>
      <c r="C646" s="92" t="s">
        <v>46</v>
      </c>
      <c r="D646" s="92" t="s">
        <v>382</v>
      </c>
      <c r="E646" s="78">
        <f t="shared" si="63"/>
        <v>2524095.1532999999</v>
      </c>
      <c r="F646" s="52"/>
      <c r="G646" s="52"/>
      <c r="H646" s="52">
        <v>2470079.5170193799</v>
      </c>
      <c r="I646" s="52">
        <v>0</v>
      </c>
      <c r="J646" s="52"/>
      <c r="K646" s="52"/>
      <c r="L646" s="52"/>
      <c r="M646" s="52"/>
      <c r="N646" s="52"/>
      <c r="O646" s="52"/>
      <c r="P646" s="52"/>
      <c r="Q646" s="52"/>
      <c r="R646" s="52"/>
      <c r="S646" s="79"/>
      <c r="T646" s="80">
        <v>54015.636280620005</v>
      </c>
      <c r="U646" s="31">
        <f t="shared" si="64"/>
        <v>1</v>
      </c>
    </row>
    <row r="647" spans="1:21" x14ac:dyDescent="0.25">
      <c r="A647" s="98">
        <f t="shared" si="65"/>
        <v>631</v>
      </c>
      <c r="B647" s="99">
        <f t="shared" si="66"/>
        <v>176</v>
      </c>
      <c r="C647" s="92" t="s">
        <v>46</v>
      </c>
      <c r="D647" s="92" t="s">
        <v>87</v>
      </c>
      <c r="E647" s="78">
        <f t="shared" si="63"/>
        <v>420332.95579999994</v>
      </c>
      <c r="F647" s="52">
        <v>0</v>
      </c>
      <c r="G647" s="52"/>
      <c r="H647" s="52">
        <v>411337.83054587996</v>
      </c>
      <c r="I647" s="52"/>
      <c r="J647" s="52">
        <v>0</v>
      </c>
      <c r="K647" s="52"/>
      <c r="L647" s="52"/>
      <c r="M647" s="52">
        <v>0</v>
      </c>
      <c r="N647" s="52"/>
      <c r="O647" s="52">
        <v>0</v>
      </c>
      <c r="P647" s="52">
        <v>0</v>
      </c>
      <c r="Q647" s="52">
        <v>0</v>
      </c>
      <c r="R647" s="52"/>
      <c r="S647" s="79"/>
      <c r="T647" s="80">
        <v>8995.1252541199992</v>
      </c>
      <c r="U647" s="31">
        <f t="shared" si="64"/>
        <v>1</v>
      </c>
    </row>
    <row r="648" spans="1:21" x14ac:dyDescent="0.25">
      <c r="A648" s="98">
        <f t="shared" si="65"/>
        <v>632</v>
      </c>
      <c r="B648" s="99">
        <f t="shared" si="66"/>
        <v>177</v>
      </c>
      <c r="C648" s="92" t="s">
        <v>88</v>
      </c>
      <c r="D648" s="92" t="s">
        <v>220</v>
      </c>
      <c r="E648" s="78">
        <f t="shared" ref="E648:E710" si="67">SUBTOTAL(9,F648:T648)</f>
        <v>522546.69680000003</v>
      </c>
      <c r="F648" s="52"/>
      <c r="G648" s="52"/>
      <c r="H648" s="52">
        <v>511364.19748848001</v>
      </c>
      <c r="I648" s="52"/>
      <c r="J648" s="52"/>
      <c r="K648" s="52"/>
      <c r="L648" s="52"/>
      <c r="M648" s="52">
        <v>0</v>
      </c>
      <c r="N648" s="52">
        <v>0</v>
      </c>
      <c r="O648" s="52">
        <v>0</v>
      </c>
      <c r="P648" s="52">
        <v>0</v>
      </c>
      <c r="Q648" s="52">
        <v>0</v>
      </c>
      <c r="R648" s="52"/>
      <c r="S648" s="79"/>
      <c r="T648" s="80">
        <v>11182.499311520001</v>
      </c>
      <c r="U648" s="31">
        <f t="shared" ref="U648:U710" si="68">COUNTIF(F648:Q648,"&gt;0")</f>
        <v>1</v>
      </c>
    </row>
    <row r="649" spans="1:21" x14ac:dyDescent="0.25">
      <c r="A649" s="98">
        <f t="shared" si="65"/>
        <v>633</v>
      </c>
      <c r="B649" s="99">
        <f t="shared" si="66"/>
        <v>178</v>
      </c>
      <c r="C649" s="92" t="s">
        <v>221</v>
      </c>
      <c r="D649" s="92" t="s">
        <v>222</v>
      </c>
      <c r="E649" s="78">
        <f t="shared" si="67"/>
        <v>3497618.6289000004</v>
      </c>
      <c r="F649" s="52">
        <v>2090429.3526916802</v>
      </c>
      <c r="G649" s="52">
        <v>0</v>
      </c>
      <c r="H649" s="52">
        <v>599365.27642445988</v>
      </c>
      <c r="I649" s="52">
        <v>510794.96876771998</v>
      </c>
      <c r="J649" s="52">
        <v>0</v>
      </c>
      <c r="K649" s="52"/>
      <c r="L649" s="52">
        <v>222179.99235767999</v>
      </c>
      <c r="M649" s="52">
        <v>0</v>
      </c>
      <c r="N649" s="52">
        <v>0</v>
      </c>
      <c r="O649" s="52">
        <v>0</v>
      </c>
      <c r="P649" s="52">
        <v>0</v>
      </c>
      <c r="Q649" s="52">
        <v>0</v>
      </c>
      <c r="R649" s="52"/>
      <c r="S649" s="79"/>
      <c r="T649" s="80">
        <v>74849.038658460006</v>
      </c>
      <c r="U649" s="31">
        <f t="shared" si="68"/>
        <v>4</v>
      </c>
    </row>
    <row r="650" spans="1:21" x14ac:dyDescent="0.25">
      <c r="A650" s="98">
        <f t="shared" si="65"/>
        <v>634</v>
      </c>
      <c r="B650" s="99">
        <f t="shared" si="66"/>
        <v>179</v>
      </c>
      <c r="C650" s="92" t="s">
        <v>221</v>
      </c>
      <c r="D650" s="92" t="s">
        <v>223</v>
      </c>
      <c r="E650" s="78">
        <f t="shared" si="67"/>
        <v>722841.11670000001</v>
      </c>
      <c r="F650" s="52"/>
      <c r="G650" s="52"/>
      <c r="H650" s="52">
        <v>707372.31680261996</v>
      </c>
      <c r="I650" s="52"/>
      <c r="J650" s="52">
        <v>0</v>
      </c>
      <c r="K650" s="52"/>
      <c r="L650" s="52"/>
      <c r="M650" s="52">
        <v>0</v>
      </c>
      <c r="N650" s="52">
        <v>0</v>
      </c>
      <c r="O650" s="52">
        <v>0</v>
      </c>
      <c r="P650" s="52">
        <v>0</v>
      </c>
      <c r="Q650" s="52">
        <v>0</v>
      </c>
      <c r="R650" s="52"/>
      <c r="S650" s="79"/>
      <c r="T650" s="80">
        <v>15468.79989738</v>
      </c>
      <c r="U650" s="31">
        <f t="shared" si="68"/>
        <v>1</v>
      </c>
    </row>
    <row r="651" spans="1:21" x14ac:dyDescent="0.25">
      <c r="A651" s="98">
        <f t="shared" si="65"/>
        <v>635</v>
      </c>
      <c r="B651" s="99">
        <f t="shared" si="66"/>
        <v>180</v>
      </c>
      <c r="C651" s="92" t="s">
        <v>89</v>
      </c>
      <c r="D651" s="92" t="s">
        <v>224</v>
      </c>
      <c r="E651" s="78">
        <f t="shared" si="67"/>
        <v>3973408.8198000011</v>
      </c>
      <c r="F651" s="52">
        <v>1731370.4004597</v>
      </c>
      <c r="G651" s="52">
        <v>1053514.3282679403</v>
      </c>
      <c r="H651" s="52">
        <v>496416.34494900005</v>
      </c>
      <c r="I651" s="52">
        <v>423059.16646896006</v>
      </c>
      <c r="J651" s="52">
        <v>0</v>
      </c>
      <c r="K651" s="52"/>
      <c r="L651" s="52">
        <v>184017.63091067999</v>
      </c>
      <c r="M651" s="52">
        <v>0</v>
      </c>
      <c r="N651" s="52">
        <v>0</v>
      </c>
      <c r="O651" s="52">
        <v>0</v>
      </c>
      <c r="P651" s="52">
        <v>0</v>
      </c>
      <c r="Q651" s="52">
        <v>0</v>
      </c>
      <c r="R651" s="52"/>
      <c r="S651" s="79"/>
      <c r="T651" s="80">
        <v>85030.948743720015</v>
      </c>
      <c r="U651" s="31">
        <f t="shared" si="68"/>
        <v>5</v>
      </c>
    </row>
    <row r="652" spans="1:21" x14ac:dyDescent="0.25">
      <c r="A652" s="98">
        <f t="shared" si="65"/>
        <v>636</v>
      </c>
      <c r="B652" s="99">
        <f t="shared" si="66"/>
        <v>181</v>
      </c>
      <c r="C652" s="92" t="s">
        <v>90</v>
      </c>
      <c r="D652" s="92" t="s">
        <v>91</v>
      </c>
      <c r="E652" s="78">
        <f t="shared" si="67"/>
        <v>546650.25530000008</v>
      </c>
      <c r="F652" s="52">
        <v>0</v>
      </c>
      <c r="G652" s="52">
        <v>0</v>
      </c>
      <c r="H652" s="52">
        <v>534951.93983658007</v>
      </c>
      <c r="I652" s="52">
        <v>0</v>
      </c>
      <c r="J652" s="52">
        <v>0</v>
      </c>
      <c r="K652" s="52"/>
      <c r="L652" s="52"/>
      <c r="M652" s="52">
        <v>0</v>
      </c>
      <c r="N652" s="52">
        <v>0</v>
      </c>
      <c r="O652" s="52">
        <v>0</v>
      </c>
      <c r="P652" s="52">
        <v>0</v>
      </c>
      <c r="Q652" s="52">
        <v>0</v>
      </c>
      <c r="R652" s="52"/>
      <c r="S652" s="79"/>
      <c r="T652" s="80">
        <v>11698.315463420002</v>
      </c>
      <c r="U652" s="31">
        <f t="shared" si="68"/>
        <v>1</v>
      </c>
    </row>
    <row r="653" spans="1:21" x14ac:dyDescent="0.25">
      <c r="A653" s="98">
        <f t="shared" si="65"/>
        <v>637</v>
      </c>
      <c r="B653" s="99">
        <f t="shared" si="66"/>
        <v>182</v>
      </c>
      <c r="C653" s="92" t="s">
        <v>90</v>
      </c>
      <c r="D653" s="92" t="s">
        <v>92</v>
      </c>
      <c r="E653" s="78">
        <f t="shared" si="67"/>
        <v>510906.35119999998</v>
      </c>
      <c r="F653" s="52">
        <v>0</v>
      </c>
      <c r="G653" s="52">
        <v>0</v>
      </c>
      <c r="H653" s="52">
        <v>499972.95528431999</v>
      </c>
      <c r="I653" s="52">
        <v>0</v>
      </c>
      <c r="J653" s="52">
        <v>0</v>
      </c>
      <c r="K653" s="52"/>
      <c r="L653" s="52"/>
      <c r="M653" s="52">
        <v>0</v>
      </c>
      <c r="N653" s="52">
        <v>0</v>
      </c>
      <c r="O653" s="52">
        <v>0</v>
      </c>
      <c r="P653" s="52">
        <v>0</v>
      </c>
      <c r="Q653" s="52">
        <v>0</v>
      </c>
      <c r="R653" s="52"/>
      <c r="S653" s="79"/>
      <c r="T653" s="80">
        <v>10933.395915679999</v>
      </c>
      <c r="U653" s="31">
        <f t="shared" si="68"/>
        <v>1</v>
      </c>
    </row>
    <row r="654" spans="1:21" x14ac:dyDescent="0.25">
      <c r="A654" s="98">
        <f t="shared" si="65"/>
        <v>638</v>
      </c>
      <c r="B654" s="99">
        <f t="shared" si="66"/>
        <v>183</v>
      </c>
      <c r="C654" s="92" t="s">
        <v>90</v>
      </c>
      <c r="D654" s="92" t="s">
        <v>225</v>
      </c>
      <c r="E654" s="78">
        <f t="shared" si="67"/>
        <v>536929.96900000004</v>
      </c>
      <c r="F654" s="52">
        <v>0</v>
      </c>
      <c r="G654" s="52">
        <v>0</v>
      </c>
      <c r="H654" s="52">
        <v>525439.66766340006</v>
      </c>
      <c r="I654" s="52">
        <v>0</v>
      </c>
      <c r="J654" s="52">
        <v>0</v>
      </c>
      <c r="K654" s="52"/>
      <c r="L654" s="52"/>
      <c r="M654" s="52">
        <v>0</v>
      </c>
      <c r="N654" s="52">
        <v>0</v>
      </c>
      <c r="O654" s="52">
        <v>0</v>
      </c>
      <c r="P654" s="52">
        <v>0</v>
      </c>
      <c r="Q654" s="52">
        <v>0</v>
      </c>
      <c r="R654" s="52"/>
      <c r="S654" s="79"/>
      <c r="T654" s="80">
        <v>11490.301336600001</v>
      </c>
      <c r="U654" s="31">
        <f t="shared" si="68"/>
        <v>1</v>
      </c>
    </row>
    <row r="655" spans="1:21" x14ac:dyDescent="0.25">
      <c r="A655" s="98">
        <f t="shared" si="65"/>
        <v>639</v>
      </c>
      <c r="B655" s="99">
        <f t="shared" si="66"/>
        <v>184</v>
      </c>
      <c r="C655" s="92" t="s">
        <v>90</v>
      </c>
      <c r="D655" s="92" t="s">
        <v>226</v>
      </c>
      <c r="E655" s="78">
        <f t="shared" si="67"/>
        <v>1607331.617505694</v>
      </c>
      <c r="F655" s="52">
        <v>0</v>
      </c>
      <c r="G655" s="52">
        <v>0</v>
      </c>
      <c r="H655" s="52"/>
      <c r="I655" s="52">
        <v>0</v>
      </c>
      <c r="J655" s="52">
        <v>0</v>
      </c>
      <c r="K655" s="52"/>
      <c r="L655" s="52"/>
      <c r="M655" s="52">
        <v>0</v>
      </c>
      <c r="N655" s="52">
        <v>0</v>
      </c>
      <c r="O655" s="52">
        <v>0</v>
      </c>
      <c r="P655" s="52">
        <v>0</v>
      </c>
      <c r="Q655" s="52">
        <v>1572934.7208910722</v>
      </c>
      <c r="R655" s="52"/>
      <c r="S655" s="79"/>
      <c r="T655" s="80">
        <v>34396.896614621852</v>
      </c>
      <c r="U655" s="31">
        <f t="shared" si="68"/>
        <v>1</v>
      </c>
    </row>
    <row r="656" spans="1:21" x14ac:dyDescent="0.25">
      <c r="A656" s="98">
        <f t="shared" si="65"/>
        <v>640</v>
      </c>
      <c r="B656" s="99">
        <f t="shared" si="66"/>
        <v>185</v>
      </c>
      <c r="C656" s="92" t="s">
        <v>90</v>
      </c>
      <c r="D656" s="92" t="s">
        <v>227</v>
      </c>
      <c r="E656" s="78">
        <f t="shared" si="67"/>
        <v>1011727.4448999999</v>
      </c>
      <c r="F656" s="52">
        <v>0</v>
      </c>
      <c r="G656" s="52">
        <v>0</v>
      </c>
      <c r="H656" s="52">
        <v>990076.47757913987</v>
      </c>
      <c r="I656" s="52">
        <v>0</v>
      </c>
      <c r="J656" s="52">
        <v>0</v>
      </c>
      <c r="K656" s="52"/>
      <c r="L656" s="52"/>
      <c r="M656" s="52">
        <v>0</v>
      </c>
      <c r="N656" s="52">
        <v>0</v>
      </c>
      <c r="O656" s="52">
        <v>0</v>
      </c>
      <c r="P656" s="52">
        <v>0</v>
      </c>
      <c r="Q656" s="52">
        <v>0</v>
      </c>
      <c r="R656" s="52"/>
      <c r="S656" s="79"/>
      <c r="T656" s="80">
        <v>21650.96732086</v>
      </c>
      <c r="U656" s="31">
        <f t="shared" si="68"/>
        <v>1</v>
      </c>
    </row>
    <row r="657" spans="1:21" x14ac:dyDescent="0.25">
      <c r="A657" s="98">
        <f t="shared" si="65"/>
        <v>641</v>
      </c>
      <c r="B657" s="99">
        <f t="shared" si="66"/>
        <v>186</v>
      </c>
      <c r="C657" s="92" t="s">
        <v>90</v>
      </c>
      <c r="D657" s="92" t="s">
        <v>234</v>
      </c>
      <c r="E657" s="78">
        <f t="shared" si="67"/>
        <v>3172147.2374999998</v>
      </c>
      <c r="F657" s="52">
        <v>1382229.2362897198</v>
      </c>
      <c r="G657" s="52">
        <v>841066.88252748002</v>
      </c>
      <c r="H657" s="52">
        <v>396311.02602629998</v>
      </c>
      <c r="I657" s="52">
        <v>337746.75668411993</v>
      </c>
      <c r="J657" s="52">
        <v>0</v>
      </c>
      <c r="K657" s="52"/>
      <c r="L657" s="52">
        <v>146909.38508988</v>
      </c>
      <c r="M657" s="52">
        <v>0</v>
      </c>
      <c r="N657" s="52">
        <v>0</v>
      </c>
      <c r="O657" s="52">
        <v>0</v>
      </c>
      <c r="P657" s="52">
        <v>0</v>
      </c>
      <c r="Q657" s="52">
        <v>0</v>
      </c>
      <c r="R657" s="52"/>
      <c r="S657" s="79"/>
      <c r="T657" s="80">
        <v>67883.950882499994</v>
      </c>
      <c r="U657" s="31">
        <f t="shared" si="68"/>
        <v>5</v>
      </c>
    </row>
    <row r="658" spans="1:21" x14ac:dyDescent="0.25">
      <c r="A658" s="98">
        <f t="shared" si="65"/>
        <v>642</v>
      </c>
      <c r="B658" s="99">
        <f t="shared" si="66"/>
        <v>187</v>
      </c>
      <c r="C658" s="92" t="s">
        <v>90</v>
      </c>
      <c r="D658" s="92" t="s">
        <v>93</v>
      </c>
      <c r="E658" s="78">
        <f t="shared" si="67"/>
        <v>546007.38159999996</v>
      </c>
      <c r="F658" s="52">
        <v>0</v>
      </c>
      <c r="G658" s="52">
        <v>0</v>
      </c>
      <c r="H658" s="52">
        <v>534322.82363375998</v>
      </c>
      <c r="I658" s="52">
        <v>0</v>
      </c>
      <c r="J658" s="52">
        <v>0</v>
      </c>
      <c r="K658" s="52"/>
      <c r="L658" s="52"/>
      <c r="M658" s="52">
        <v>0</v>
      </c>
      <c r="N658" s="52">
        <v>0</v>
      </c>
      <c r="O658" s="52">
        <v>0</v>
      </c>
      <c r="P658" s="52">
        <v>0</v>
      </c>
      <c r="Q658" s="52">
        <v>0</v>
      </c>
      <c r="R658" s="52"/>
      <c r="S658" s="79"/>
      <c r="T658" s="80">
        <v>11684.55796624</v>
      </c>
      <c r="U658" s="31">
        <f t="shared" si="68"/>
        <v>1</v>
      </c>
    </row>
    <row r="659" spans="1:21" x14ac:dyDescent="0.25">
      <c r="A659" s="98">
        <f t="shared" si="65"/>
        <v>643</v>
      </c>
      <c r="B659" s="99">
        <f t="shared" si="66"/>
        <v>188</v>
      </c>
      <c r="C659" s="92" t="s">
        <v>90</v>
      </c>
      <c r="D659" s="92" t="s">
        <v>94</v>
      </c>
      <c r="E659" s="78">
        <f t="shared" si="67"/>
        <v>531478.38079999993</v>
      </c>
      <c r="F659" s="52">
        <v>0</v>
      </c>
      <c r="G659" s="52">
        <v>0</v>
      </c>
      <c r="H659" s="52">
        <v>520104.74345087993</v>
      </c>
      <c r="I659" s="52">
        <v>0</v>
      </c>
      <c r="J659" s="52">
        <v>0</v>
      </c>
      <c r="K659" s="52"/>
      <c r="L659" s="52"/>
      <c r="M659" s="52">
        <v>0</v>
      </c>
      <c r="N659" s="52">
        <v>0</v>
      </c>
      <c r="O659" s="52">
        <v>0</v>
      </c>
      <c r="P659" s="52">
        <v>0</v>
      </c>
      <c r="Q659" s="52">
        <v>0</v>
      </c>
      <c r="R659" s="52"/>
      <c r="S659" s="79"/>
      <c r="T659" s="80">
        <v>11373.637349119999</v>
      </c>
      <c r="U659" s="31">
        <f t="shared" si="68"/>
        <v>1</v>
      </c>
    </row>
    <row r="660" spans="1:21" x14ac:dyDescent="0.25">
      <c r="A660" s="98">
        <f t="shared" si="65"/>
        <v>644</v>
      </c>
      <c r="B660" s="99">
        <f t="shared" si="66"/>
        <v>189</v>
      </c>
      <c r="C660" s="92" t="s">
        <v>90</v>
      </c>
      <c r="D660" s="92" t="s">
        <v>95</v>
      </c>
      <c r="E660" s="78">
        <f t="shared" si="67"/>
        <v>526763.96180000005</v>
      </c>
      <c r="F660" s="52">
        <v>0</v>
      </c>
      <c r="G660" s="52">
        <v>0</v>
      </c>
      <c r="H660" s="52">
        <v>515491.21301748004</v>
      </c>
      <c r="I660" s="52">
        <v>0</v>
      </c>
      <c r="J660" s="52">
        <v>0</v>
      </c>
      <c r="K660" s="52"/>
      <c r="L660" s="52"/>
      <c r="M660" s="52">
        <v>0</v>
      </c>
      <c r="N660" s="52">
        <v>0</v>
      </c>
      <c r="O660" s="52">
        <v>0</v>
      </c>
      <c r="P660" s="52">
        <v>0</v>
      </c>
      <c r="Q660" s="52">
        <v>0</v>
      </c>
      <c r="R660" s="52"/>
      <c r="S660" s="79"/>
      <c r="T660" s="80">
        <v>11272.748782520001</v>
      </c>
      <c r="U660" s="31">
        <f t="shared" si="68"/>
        <v>1</v>
      </c>
    </row>
    <row r="661" spans="1:21" x14ac:dyDescent="0.25">
      <c r="A661" s="98">
        <f t="shared" si="65"/>
        <v>645</v>
      </c>
      <c r="B661" s="99">
        <f t="shared" si="66"/>
        <v>190</v>
      </c>
      <c r="C661" s="92" t="s">
        <v>89</v>
      </c>
      <c r="D661" s="92" t="s">
        <v>384</v>
      </c>
      <c r="E661" s="78">
        <f t="shared" si="67"/>
        <v>2160923.4899999998</v>
      </c>
      <c r="F661" s="52">
        <v>1751498.5321852199</v>
      </c>
      <c r="G661" s="52"/>
      <c r="H661" s="52"/>
      <c r="I661" s="52"/>
      <c r="J661" s="52">
        <v>0</v>
      </c>
      <c r="K661" s="52"/>
      <c r="L661" s="52">
        <v>186156.94426056001</v>
      </c>
      <c r="M661" s="52">
        <v>0</v>
      </c>
      <c r="N661" s="52">
        <v>0</v>
      </c>
      <c r="O661" s="52">
        <v>0</v>
      </c>
      <c r="P661" s="52">
        <v>0</v>
      </c>
      <c r="Q661" s="52">
        <v>0</v>
      </c>
      <c r="R661" s="52">
        <v>159286.17779999998</v>
      </c>
      <c r="S661" s="79">
        <v>21609.234899999999</v>
      </c>
      <c r="T661" s="80">
        <v>42372.60085422</v>
      </c>
      <c r="U661" s="31">
        <f t="shared" si="68"/>
        <v>2</v>
      </c>
    </row>
    <row r="662" spans="1:21" x14ac:dyDescent="0.25">
      <c r="A662" s="98">
        <f t="shared" si="65"/>
        <v>646</v>
      </c>
      <c r="B662" s="99">
        <f t="shared" si="66"/>
        <v>191</v>
      </c>
      <c r="C662" s="92" t="s">
        <v>89</v>
      </c>
      <c r="D662" s="92" t="s">
        <v>385</v>
      </c>
      <c r="E662" s="78">
        <f t="shared" si="67"/>
        <v>2736423.6600000006</v>
      </c>
      <c r="F662" s="52">
        <v>1161013.0461300001</v>
      </c>
      <c r="G662" s="52">
        <v>715280.41599000001</v>
      </c>
      <c r="H662" s="52">
        <v>333617.54987400002</v>
      </c>
      <c r="I662" s="52">
        <v>289368.19367399998</v>
      </c>
      <c r="J662" s="52">
        <v>0</v>
      </c>
      <c r="K662" s="52"/>
      <c r="L662" s="52">
        <v>113967.79944983998</v>
      </c>
      <c r="M662" s="52">
        <v>0</v>
      </c>
      <c r="N662" s="52">
        <v>0</v>
      </c>
      <c r="O662" s="52">
        <v>0</v>
      </c>
      <c r="P662" s="52">
        <v>0</v>
      </c>
      <c r="Q662" s="52">
        <v>0</v>
      </c>
      <c r="R662" s="52">
        <v>40841.8678</v>
      </c>
      <c r="S662" s="79">
        <v>25188.3678</v>
      </c>
      <c r="T662" s="80">
        <v>57146.419282159994</v>
      </c>
      <c r="U662" s="31">
        <f t="shared" si="68"/>
        <v>5</v>
      </c>
    </row>
    <row r="663" spans="1:21" x14ac:dyDescent="0.25">
      <c r="A663" s="98">
        <f t="shared" si="65"/>
        <v>647</v>
      </c>
      <c r="B663" s="99">
        <f t="shared" si="66"/>
        <v>192</v>
      </c>
      <c r="C663" s="92" t="s">
        <v>89</v>
      </c>
      <c r="D663" s="92" t="s">
        <v>386</v>
      </c>
      <c r="E663" s="78">
        <f t="shared" si="67"/>
        <v>3376959.49</v>
      </c>
      <c r="F663" s="52">
        <v>2328768.9691980002</v>
      </c>
      <c r="G663" s="52">
        <v>822740.57006399997</v>
      </c>
      <c r="H663" s="52"/>
      <c r="I663" s="52">
        <v>0</v>
      </c>
      <c r="J663" s="52">
        <v>0</v>
      </c>
      <c r="K663" s="52"/>
      <c r="L663" s="52">
        <v>85315.658345399992</v>
      </c>
      <c r="M663" s="52">
        <v>0</v>
      </c>
      <c r="N663" s="52">
        <v>0</v>
      </c>
      <c r="O663" s="52">
        <v>0</v>
      </c>
      <c r="P663" s="52">
        <v>0</v>
      </c>
      <c r="Q663" s="52">
        <v>0</v>
      </c>
      <c r="R663" s="52">
        <v>52461.875500000002</v>
      </c>
      <c r="S663" s="79">
        <v>16889.605499999998</v>
      </c>
      <c r="T663" s="80">
        <v>70782.811392599993</v>
      </c>
      <c r="U663" s="31">
        <f t="shared" si="68"/>
        <v>3</v>
      </c>
    </row>
    <row r="664" spans="1:21" x14ac:dyDescent="0.25">
      <c r="A664" s="98">
        <f t="shared" si="65"/>
        <v>648</v>
      </c>
      <c r="B664" s="99">
        <f t="shared" si="66"/>
        <v>193</v>
      </c>
      <c r="C664" s="92" t="s">
        <v>48</v>
      </c>
      <c r="D664" s="92" t="s">
        <v>50</v>
      </c>
      <c r="E664" s="78">
        <f t="shared" si="67"/>
        <v>1384114.0804000001</v>
      </c>
      <c r="F664" s="52"/>
      <c r="G664" s="52"/>
      <c r="H664" s="52">
        <v>1354494.0390794401</v>
      </c>
      <c r="I664" s="52">
        <v>0</v>
      </c>
      <c r="J664" s="52">
        <v>0</v>
      </c>
      <c r="K664" s="52"/>
      <c r="L664" s="52"/>
      <c r="M664" s="52">
        <v>0</v>
      </c>
      <c r="N664" s="52">
        <v>0</v>
      </c>
      <c r="O664" s="52">
        <v>0</v>
      </c>
      <c r="P664" s="52">
        <v>0</v>
      </c>
      <c r="Q664" s="52">
        <v>0</v>
      </c>
      <c r="R664" s="52"/>
      <c r="S664" s="79"/>
      <c r="T664" s="80">
        <v>29620.041320560002</v>
      </c>
      <c r="U664" s="31">
        <f t="shared" si="68"/>
        <v>1</v>
      </c>
    </row>
    <row r="665" spans="1:21" x14ac:dyDescent="0.25">
      <c r="A665" s="98">
        <f t="shared" si="65"/>
        <v>649</v>
      </c>
      <c r="B665" s="99">
        <f t="shared" si="66"/>
        <v>194</v>
      </c>
      <c r="C665" s="92" t="s">
        <v>48</v>
      </c>
      <c r="D665" s="92" t="s">
        <v>402</v>
      </c>
      <c r="E665" s="78">
        <f t="shared" si="67"/>
        <v>5341683.8354999991</v>
      </c>
      <c r="F665" s="52">
        <v>0</v>
      </c>
      <c r="G665" s="52">
        <v>0</v>
      </c>
      <c r="H665" s="52">
        <v>1189999.01255088</v>
      </c>
      <c r="I665" s="52">
        <v>0</v>
      </c>
      <c r="J665" s="52">
        <v>0</v>
      </c>
      <c r="K665" s="52"/>
      <c r="L665" s="52"/>
      <c r="M665" s="52">
        <v>0</v>
      </c>
      <c r="N665" s="52">
        <v>0</v>
      </c>
      <c r="O665" s="52">
        <v>764864.79162029992</v>
      </c>
      <c r="P665" s="52">
        <v>0</v>
      </c>
      <c r="Q665" s="52">
        <v>3272507.9972491194</v>
      </c>
      <c r="R665" s="52"/>
      <c r="S665" s="79"/>
      <c r="T665" s="80">
        <v>114312.03407969998</v>
      </c>
      <c r="U665" s="31">
        <f t="shared" si="68"/>
        <v>3</v>
      </c>
    </row>
    <row r="666" spans="1:21" x14ac:dyDescent="0.25">
      <c r="A666" s="98">
        <f t="shared" si="65"/>
        <v>650</v>
      </c>
      <c r="B666" s="99">
        <f t="shared" si="66"/>
        <v>195</v>
      </c>
      <c r="C666" s="92" t="s">
        <v>48</v>
      </c>
      <c r="D666" s="92" t="s">
        <v>403</v>
      </c>
      <c r="E666" s="78">
        <f t="shared" si="67"/>
        <v>6055299.0787000004</v>
      </c>
      <c r="F666" s="52">
        <v>0</v>
      </c>
      <c r="G666" s="52">
        <v>0</v>
      </c>
      <c r="H666" s="52">
        <v>1348975.3697015401</v>
      </c>
      <c r="I666" s="52">
        <v>0</v>
      </c>
      <c r="J666" s="52">
        <v>0</v>
      </c>
      <c r="K666" s="52"/>
      <c r="L666" s="52"/>
      <c r="M666" s="52">
        <v>0</v>
      </c>
      <c r="N666" s="52">
        <v>0</v>
      </c>
      <c r="O666" s="52">
        <v>867045.8987589</v>
      </c>
      <c r="P666" s="52">
        <v>0</v>
      </c>
      <c r="Q666" s="52">
        <v>3709694.4099553796</v>
      </c>
      <c r="R666" s="52"/>
      <c r="S666" s="79"/>
      <c r="T666" s="80">
        <v>129583.40028418</v>
      </c>
      <c r="U666" s="31">
        <f t="shared" si="68"/>
        <v>3</v>
      </c>
    </row>
    <row r="667" spans="1:21" x14ac:dyDescent="0.25">
      <c r="A667" s="98">
        <f t="shared" si="65"/>
        <v>651</v>
      </c>
      <c r="B667" s="99">
        <f t="shared" si="66"/>
        <v>196</v>
      </c>
      <c r="C667" s="92" t="s">
        <v>48</v>
      </c>
      <c r="D667" s="92" t="s">
        <v>404</v>
      </c>
      <c r="E667" s="78">
        <f t="shared" si="67"/>
        <v>8964551.3562646136</v>
      </c>
      <c r="F667" s="52">
        <v>1142632.8508740603</v>
      </c>
      <c r="G667" s="52">
        <v>1017995.5664428447</v>
      </c>
      <c r="H667" s="52">
        <v>1063558.0770065908</v>
      </c>
      <c r="I667" s="52">
        <v>665876.94500377658</v>
      </c>
      <c r="J667" s="52">
        <v>0</v>
      </c>
      <c r="K667" s="52"/>
      <c r="L667" s="52"/>
      <c r="M667" s="52">
        <v>0</v>
      </c>
      <c r="N667" s="52">
        <v>1175707.708623</v>
      </c>
      <c r="O667" s="52">
        <v>782154.09752215364</v>
      </c>
      <c r="P667" s="52">
        <v>0</v>
      </c>
      <c r="Q667" s="52">
        <v>2924784.7117681261</v>
      </c>
      <c r="R667" s="52"/>
      <c r="S667" s="79"/>
      <c r="T667" s="80">
        <v>191841.39902406279</v>
      </c>
      <c r="U667" s="31">
        <f t="shared" si="68"/>
        <v>7</v>
      </c>
    </row>
    <row r="668" spans="1:21" x14ac:dyDescent="0.25">
      <c r="A668" s="98">
        <f t="shared" si="65"/>
        <v>652</v>
      </c>
      <c r="B668" s="99">
        <f t="shared" si="66"/>
        <v>197</v>
      </c>
      <c r="C668" s="92" t="s">
        <v>48</v>
      </c>
      <c r="D668" s="92" t="s">
        <v>405</v>
      </c>
      <c r="E668" s="78">
        <f t="shared" si="67"/>
        <v>7055254.3934000004</v>
      </c>
      <c r="F668" s="52"/>
      <c r="G668" s="52"/>
      <c r="H668" s="52">
        <v>1168117.9829516402</v>
      </c>
      <c r="I668" s="52"/>
      <c r="J668" s="52"/>
      <c r="K668" s="52"/>
      <c r="L668" s="52"/>
      <c r="M668" s="52">
        <v>0</v>
      </c>
      <c r="N668" s="52">
        <v>5736153.9664296005</v>
      </c>
      <c r="O668" s="52">
        <v>0</v>
      </c>
      <c r="P668" s="52"/>
      <c r="Q668" s="52"/>
      <c r="R668" s="52"/>
      <c r="S668" s="79"/>
      <c r="T668" s="80">
        <v>150982.44401876003</v>
      </c>
      <c r="U668" s="31">
        <f t="shared" si="68"/>
        <v>2</v>
      </c>
    </row>
    <row r="669" spans="1:21" x14ac:dyDescent="0.25">
      <c r="A669" s="98">
        <f t="shared" si="65"/>
        <v>653</v>
      </c>
      <c r="B669" s="99">
        <f t="shared" si="66"/>
        <v>198</v>
      </c>
      <c r="C669" s="92" t="s">
        <v>48</v>
      </c>
      <c r="D669" s="92" t="s">
        <v>406</v>
      </c>
      <c r="E669" s="78">
        <f t="shared" si="67"/>
        <v>10250824.942299999</v>
      </c>
      <c r="F669" s="52">
        <v>3073518.7891098596</v>
      </c>
      <c r="G669" s="52"/>
      <c r="H669" s="52">
        <v>1158436.1099060399</v>
      </c>
      <c r="I669" s="52"/>
      <c r="J669" s="52">
        <v>0</v>
      </c>
      <c r="K669" s="52"/>
      <c r="L669" s="52">
        <v>110892.17747327998</v>
      </c>
      <c r="M669" s="52">
        <v>0</v>
      </c>
      <c r="N669" s="52">
        <v>5688610.2120455997</v>
      </c>
      <c r="O669" s="52">
        <v>0</v>
      </c>
      <c r="P669" s="52"/>
      <c r="Q669" s="52"/>
      <c r="R669" s="52"/>
      <c r="S669" s="79"/>
      <c r="T669" s="80">
        <v>219367.65376522005</v>
      </c>
      <c r="U669" s="31">
        <f t="shared" si="68"/>
        <v>4</v>
      </c>
    </row>
    <row r="670" spans="1:21" x14ac:dyDescent="0.25">
      <c r="A670" s="98">
        <f t="shared" si="65"/>
        <v>654</v>
      </c>
      <c r="B670" s="99">
        <f t="shared" si="66"/>
        <v>199</v>
      </c>
      <c r="C670" s="92" t="s">
        <v>48</v>
      </c>
      <c r="D670" s="92" t="s">
        <v>407</v>
      </c>
      <c r="E670" s="78">
        <f t="shared" si="67"/>
        <v>36148005.414999992</v>
      </c>
      <c r="F670" s="52">
        <v>3583619.264736</v>
      </c>
      <c r="G670" s="52">
        <v>2218742.4464100003</v>
      </c>
      <c r="H670" s="52">
        <v>1040167.9144080001</v>
      </c>
      <c r="I670" s="52">
        <v>906414.55938600004</v>
      </c>
      <c r="J670" s="52">
        <v>0</v>
      </c>
      <c r="K670" s="52"/>
      <c r="L670" s="52">
        <v>312478.89445500006</v>
      </c>
      <c r="M670" s="52">
        <v>0</v>
      </c>
      <c r="N670" s="52">
        <v>10499304.299651999</v>
      </c>
      <c r="O670" s="52">
        <v>0</v>
      </c>
      <c r="P670" s="52">
        <v>8671328.1752159987</v>
      </c>
      <c r="Q670" s="52">
        <v>8142382.5448560007</v>
      </c>
      <c r="R670" s="52"/>
      <c r="S670" s="79"/>
      <c r="T670" s="80">
        <v>773567.3158809999</v>
      </c>
      <c r="U670" s="31">
        <f t="shared" si="68"/>
        <v>8</v>
      </c>
    </row>
    <row r="671" spans="1:21" x14ac:dyDescent="0.25">
      <c r="A671" s="98">
        <f t="shared" si="65"/>
        <v>655</v>
      </c>
      <c r="B671" s="99">
        <f t="shared" si="66"/>
        <v>200</v>
      </c>
      <c r="C671" s="92" t="s">
        <v>48</v>
      </c>
      <c r="D671" s="92" t="s">
        <v>408</v>
      </c>
      <c r="E671" s="78">
        <f t="shared" si="67"/>
        <v>36523083.032605998</v>
      </c>
      <c r="F671" s="52">
        <v>3617984.0269859997</v>
      </c>
      <c r="G671" s="52">
        <v>2231790.3844320001</v>
      </c>
      <c r="H671" s="52">
        <v>1050168.4431</v>
      </c>
      <c r="I671" s="52">
        <v>912769.65628799994</v>
      </c>
      <c r="J671" s="52">
        <v>0</v>
      </c>
      <c r="K671" s="52"/>
      <c r="L671" s="52">
        <v>315453.97193603998</v>
      </c>
      <c r="M671" s="52">
        <v>0</v>
      </c>
      <c r="N671" s="52">
        <v>10614144.820062</v>
      </c>
      <c r="O671" s="52">
        <v>0</v>
      </c>
      <c r="P671" s="52">
        <v>8769141.9461520016</v>
      </c>
      <c r="Q671" s="52">
        <v>8229942.0850500017</v>
      </c>
      <c r="R671" s="52"/>
      <c r="S671" s="79"/>
      <c r="T671" s="80">
        <v>781687.69859996007</v>
      </c>
      <c r="U671" s="31">
        <f t="shared" si="68"/>
        <v>8</v>
      </c>
    </row>
    <row r="672" spans="1:21" x14ac:dyDescent="0.25">
      <c r="A672" s="98">
        <f t="shared" si="65"/>
        <v>656</v>
      </c>
      <c r="B672" s="99">
        <f t="shared" si="66"/>
        <v>201</v>
      </c>
      <c r="C672" s="92" t="s">
        <v>48</v>
      </c>
      <c r="D672" s="92" t="s">
        <v>409</v>
      </c>
      <c r="E672" s="78">
        <f t="shared" si="67"/>
        <v>19329020.200000003</v>
      </c>
      <c r="F672" s="52"/>
      <c r="G672" s="52"/>
      <c r="H672" s="52">
        <v>970374.21133800002</v>
      </c>
      <c r="I672" s="52">
        <v>0</v>
      </c>
      <c r="J672" s="52">
        <v>0</v>
      </c>
      <c r="K672" s="52"/>
      <c r="L672" s="52">
        <v>0</v>
      </c>
      <c r="M672" s="52">
        <v>0</v>
      </c>
      <c r="N672" s="52">
        <v>9849605.5063979998</v>
      </c>
      <c r="O672" s="52">
        <v>0</v>
      </c>
      <c r="P672" s="52">
        <v>8095399.4499840001</v>
      </c>
      <c r="Q672" s="52">
        <v>0</v>
      </c>
      <c r="R672" s="52"/>
      <c r="S672" s="79"/>
      <c r="T672" s="80">
        <v>413641.03227999998</v>
      </c>
      <c r="U672" s="31">
        <f t="shared" si="68"/>
        <v>3</v>
      </c>
    </row>
    <row r="673" spans="1:21" x14ac:dyDescent="0.25">
      <c r="A673" s="98">
        <f t="shared" si="65"/>
        <v>657</v>
      </c>
      <c r="B673" s="99">
        <f t="shared" si="66"/>
        <v>202</v>
      </c>
      <c r="C673" s="92" t="s">
        <v>48</v>
      </c>
      <c r="D673" s="92" t="s">
        <v>410</v>
      </c>
      <c r="E673" s="78">
        <f t="shared" si="67"/>
        <v>33239094.227299996</v>
      </c>
      <c r="F673" s="52">
        <v>3347005.1922762003</v>
      </c>
      <c r="G673" s="52">
        <v>2036602.79352348</v>
      </c>
      <c r="H673" s="52">
        <v>959676.47271510004</v>
      </c>
      <c r="I673" s="52">
        <v>817834.93398936011</v>
      </c>
      <c r="J673" s="52">
        <v>0</v>
      </c>
      <c r="K673" s="52"/>
      <c r="L673" s="52">
        <v>317258.01868739998</v>
      </c>
      <c r="M673" s="52">
        <v>0</v>
      </c>
      <c r="N673" s="52">
        <v>9682310.3290956002</v>
      </c>
      <c r="O673" s="52">
        <v>0</v>
      </c>
      <c r="P673" s="52">
        <v>7916887.847777158</v>
      </c>
      <c r="Q673" s="52">
        <v>7450202.0227714796</v>
      </c>
      <c r="R673" s="52"/>
      <c r="S673" s="79"/>
      <c r="T673" s="80">
        <v>711316.6164642201</v>
      </c>
      <c r="U673" s="31">
        <f t="shared" si="68"/>
        <v>8</v>
      </c>
    </row>
    <row r="674" spans="1:21" x14ac:dyDescent="0.25">
      <c r="A674" s="98">
        <f t="shared" si="65"/>
        <v>658</v>
      </c>
      <c r="B674" s="99">
        <f t="shared" si="66"/>
        <v>203</v>
      </c>
      <c r="C674" s="92" t="s">
        <v>48</v>
      </c>
      <c r="D674" s="92" t="s">
        <v>411</v>
      </c>
      <c r="E674" s="78">
        <f t="shared" si="67"/>
        <v>5128955.3972830009</v>
      </c>
      <c r="F674" s="52">
        <v>3459603.0948952204</v>
      </c>
      <c r="G674" s="52"/>
      <c r="H674" s="52">
        <v>1437441.799164</v>
      </c>
      <c r="I674" s="52"/>
      <c r="J674" s="52">
        <v>0</v>
      </c>
      <c r="K674" s="52"/>
      <c r="L674" s="52">
        <v>124822.049583</v>
      </c>
      <c r="M674" s="52">
        <v>0</v>
      </c>
      <c r="N674" s="52"/>
      <c r="O674" s="52"/>
      <c r="P674" s="52"/>
      <c r="Q674" s="52"/>
      <c r="R674" s="52"/>
      <c r="S674" s="79"/>
      <c r="T674" s="80">
        <v>107088.45364078002</v>
      </c>
      <c r="U674" s="31">
        <f t="shared" si="68"/>
        <v>3</v>
      </c>
    </row>
    <row r="675" spans="1:21" x14ac:dyDescent="0.25">
      <c r="A675" s="98">
        <f t="shared" si="65"/>
        <v>659</v>
      </c>
      <c r="B675" s="99">
        <f t="shared" si="66"/>
        <v>204</v>
      </c>
      <c r="C675" s="92" t="s">
        <v>48</v>
      </c>
      <c r="D675" s="92" t="s">
        <v>412</v>
      </c>
      <c r="E675" s="78">
        <f t="shared" si="67"/>
        <v>9473346.4440000001</v>
      </c>
      <c r="F675" s="52">
        <v>2602991.9676180002</v>
      </c>
      <c r="G675" s="52">
        <v>0</v>
      </c>
      <c r="H675" s="52">
        <v>753234.37967399997</v>
      </c>
      <c r="I675" s="52"/>
      <c r="J675" s="52">
        <v>0</v>
      </c>
      <c r="K675" s="52"/>
      <c r="L675" s="52">
        <v>227878.8628032</v>
      </c>
      <c r="M675" s="52">
        <v>0</v>
      </c>
      <c r="N675" s="52"/>
      <c r="O675" s="52">
        <v>0</v>
      </c>
      <c r="P675" s="52">
        <v>5686511.6200032001</v>
      </c>
      <c r="Q675" s="52"/>
      <c r="R675" s="52"/>
      <c r="S675" s="79"/>
      <c r="T675" s="80">
        <v>202729.61390160001</v>
      </c>
      <c r="U675" s="31">
        <f t="shared" si="68"/>
        <v>4</v>
      </c>
    </row>
    <row r="676" spans="1:21" x14ac:dyDescent="0.25">
      <c r="A676" s="98">
        <f t="shared" ref="A676:A739" si="69">+A675+1</f>
        <v>660</v>
      </c>
      <c r="B676" s="99">
        <f t="shared" ref="B676:B739" si="70">+B675+1</f>
        <v>205</v>
      </c>
      <c r="C676" s="92" t="s">
        <v>48</v>
      </c>
      <c r="D676" s="92" t="s">
        <v>413</v>
      </c>
      <c r="E676" s="78">
        <f t="shared" si="67"/>
        <v>18198573.6325</v>
      </c>
      <c r="F676" s="52">
        <v>3621078.2721119998</v>
      </c>
      <c r="G676" s="52">
        <v>1205189.5738415401</v>
      </c>
      <c r="H676" s="52">
        <v>1387071.4761120002</v>
      </c>
      <c r="I676" s="52">
        <v>876899.75830800005</v>
      </c>
      <c r="J676" s="52">
        <v>0</v>
      </c>
      <c r="K676" s="52"/>
      <c r="L676" s="52">
        <v>120530.94592896002</v>
      </c>
      <c r="M676" s="52">
        <v>0</v>
      </c>
      <c r="N676" s="52">
        <v>6781012.0992600005</v>
      </c>
      <c r="O676" s="52">
        <v>0</v>
      </c>
      <c r="P676" s="52">
        <v>0</v>
      </c>
      <c r="Q676" s="52">
        <v>3817342.0312019996</v>
      </c>
      <c r="R676" s="52"/>
      <c r="S676" s="79"/>
      <c r="T676" s="80">
        <v>389449.47573549999</v>
      </c>
      <c r="U676" s="31">
        <f t="shared" si="68"/>
        <v>7</v>
      </c>
    </row>
    <row r="677" spans="1:21" x14ac:dyDescent="0.25">
      <c r="A677" s="98">
        <f t="shared" si="69"/>
        <v>661</v>
      </c>
      <c r="B677" s="99">
        <f t="shared" si="70"/>
        <v>206</v>
      </c>
      <c r="C677" s="92" t="s">
        <v>48</v>
      </c>
      <c r="D677" s="92" t="s">
        <v>486</v>
      </c>
      <c r="E677" s="78">
        <f t="shared" si="67"/>
        <v>18481458.828001961</v>
      </c>
      <c r="F677" s="52">
        <v>3661472.2518719994</v>
      </c>
      <c r="G677" s="52">
        <v>1317876.0443460001</v>
      </c>
      <c r="H677" s="52">
        <v>1401977.6916540002</v>
      </c>
      <c r="I677" s="52">
        <v>886159.65735600004</v>
      </c>
      <c r="J677" s="52">
        <v>0</v>
      </c>
      <c r="K677" s="52"/>
      <c r="L677" s="52">
        <v>124380.97009799999</v>
      </c>
      <c r="M677" s="52">
        <v>0</v>
      </c>
      <c r="N677" s="52">
        <v>6856026.5788080012</v>
      </c>
      <c r="O677" s="52"/>
      <c r="P677" s="52"/>
      <c r="Q677" s="52">
        <v>3838143.5148840002</v>
      </c>
      <c r="R677" s="52"/>
      <c r="S677" s="52"/>
      <c r="T677" s="80">
        <v>395422.11898395995</v>
      </c>
      <c r="U677" s="31">
        <f t="shared" si="68"/>
        <v>7</v>
      </c>
    </row>
    <row r="678" spans="1:21" x14ac:dyDescent="0.25">
      <c r="A678" s="98">
        <f t="shared" si="69"/>
        <v>662</v>
      </c>
      <c r="B678" s="99">
        <f t="shared" si="70"/>
        <v>207</v>
      </c>
      <c r="C678" s="92" t="s">
        <v>48</v>
      </c>
      <c r="D678" s="92" t="s">
        <v>487</v>
      </c>
      <c r="E678" s="78">
        <f t="shared" si="67"/>
        <v>52108784.005023412</v>
      </c>
      <c r="F678" s="52">
        <v>10289258.887333037</v>
      </c>
      <c r="G678" s="52">
        <v>3743163.2397435009</v>
      </c>
      <c r="H678" s="52">
        <v>3946494.7367781834</v>
      </c>
      <c r="I678" s="52">
        <v>2525483.2241929346</v>
      </c>
      <c r="J678" s="52">
        <v>0</v>
      </c>
      <c r="K678" s="52"/>
      <c r="L678" s="52">
        <v>347129.27930819179</v>
      </c>
      <c r="M678" s="52">
        <v>0</v>
      </c>
      <c r="N678" s="52">
        <v>19311208.02055205</v>
      </c>
      <c r="O678" s="52">
        <v>0</v>
      </c>
      <c r="P678" s="52"/>
      <c r="Q678" s="52">
        <v>10831087.386440508</v>
      </c>
      <c r="R678" s="52"/>
      <c r="S678" s="52"/>
      <c r="T678" s="80">
        <v>1114959.2306750074</v>
      </c>
      <c r="U678" s="31">
        <f t="shared" si="68"/>
        <v>7</v>
      </c>
    </row>
    <row r="679" spans="1:21" x14ac:dyDescent="0.25">
      <c r="A679" s="98">
        <f t="shared" si="69"/>
        <v>663</v>
      </c>
      <c r="B679" s="99">
        <f t="shared" si="70"/>
        <v>208</v>
      </c>
      <c r="C679" s="92" t="s">
        <v>48</v>
      </c>
      <c r="D679" s="92" t="s">
        <v>488</v>
      </c>
      <c r="E679" s="78">
        <f t="shared" si="67"/>
        <v>53282617.340654321</v>
      </c>
      <c r="F679" s="52">
        <v>10537075.366258001</v>
      </c>
      <c r="G679" s="52">
        <v>3835013.4758320004</v>
      </c>
      <c r="H679" s="52">
        <v>4042843.3866100004</v>
      </c>
      <c r="I679" s="52">
        <v>2587058.6111860005</v>
      </c>
      <c r="J679" s="52">
        <v>0</v>
      </c>
      <c r="K679" s="52"/>
      <c r="L679" s="52">
        <v>355628.19171599997</v>
      </c>
      <c r="M679" s="52">
        <v>0</v>
      </c>
      <c r="N679" s="52">
        <v>19695633.831831999</v>
      </c>
      <c r="O679" s="52"/>
      <c r="P679" s="52"/>
      <c r="Q679" s="52">
        <v>11089164.4332</v>
      </c>
      <c r="R679" s="52"/>
      <c r="S679" s="52"/>
      <c r="T679" s="80">
        <v>1140200.0440203198</v>
      </c>
      <c r="U679" s="31">
        <f t="shared" si="68"/>
        <v>7</v>
      </c>
    </row>
    <row r="680" spans="1:21" x14ac:dyDescent="0.25">
      <c r="A680" s="98">
        <f t="shared" si="69"/>
        <v>664</v>
      </c>
      <c r="B680" s="99">
        <f t="shared" si="70"/>
        <v>209</v>
      </c>
      <c r="C680" s="92" t="s">
        <v>48</v>
      </c>
      <c r="D680" s="92" t="s">
        <v>489</v>
      </c>
      <c r="E680" s="78">
        <f t="shared" si="67"/>
        <v>19313313.5727886</v>
      </c>
      <c r="F680" s="52">
        <v>3823646.7931139995</v>
      </c>
      <c r="G680" s="52">
        <v>1377432.691104</v>
      </c>
      <c r="H680" s="52">
        <v>1464223.795434</v>
      </c>
      <c r="I680" s="52">
        <v>926339.45652600005</v>
      </c>
      <c r="J680" s="52">
        <v>0</v>
      </c>
      <c r="K680" s="52"/>
      <c r="L680" s="52">
        <v>129828.30785400001</v>
      </c>
      <c r="M680" s="52">
        <v>0</v>
      </c>
      <c r="N680" s="52">
        <v>7205871.6359640006</v>
      </c>
      <c r="O680" s="52"/>
      <c r="P680" s="52"/>
      <c r="Q680" s="52">
        <v>4008332.672693999</v>
      </c>
      <c r="R680" s="52"/>
      <c r="S680" s="52"/>
      <c r="T680" s="80">
        <v>377638.22009860002</v>
      </c>
      <c r="U680" s="31">
        <f t="shared" si="68"/>
        <v>7</v>
      </c>
    </row>
    <row r="681" spans="1:21" x14ac:dyDescent="0.25">
      <c r="A681" s="98">
        <f t="shared" si="69"/>
        <v>665</v>
      </c>
      <c r="B681" s="99">
        <f t="shared" si="70"/>
        <v>210</v>
      </c>
      <c r="C681" s="92" t="s">
        <v>48</v>
      </c>
      <c r="D681" s="92" t="s">
        <v>490</v>
      </c>
      <c r="E681" s="78">
        <f t="shared" si="67"/>
        <v>46230178.072141834</v>
      </c>
      <c r="F681" s="52">
        <v>9150018.9223740008</v>
      </c>
      <c r="G681" s="52">
        <v>3322771.2370799994</v>
      </c>
      <c r="H681" s="52">
        <v>3507760.1149860001</v>
      </c>
      <c r="I681" s="52">
        <v>2240831.5174499997</v>
      </c>
      <c r="J681" s="52">
        <v>0</v>
      </c>
      <c r="K681" s="52"/>
      <c r="L681" s="52">
        <v>308956.957092</v>
      </c>
      <c r="M681" s="52">
        <v>0</v>
      </c>
      <c r="N681" s="52">
        <v>17090431.012025997</v>
      </c>
      <c r="O681" s="52"/>
      <c r="P681" s="52"/>
      <c r="Q681" s="52">
        <v>9620247.9809520002</v>
      </c>
      <c r="R681" s="52"/>
      <c r="S681" s="52"/>
      <c r="T681" s="80">
        <v>989160.33018183988</v>
      </c>
      <c r="U681" s="31">
        <f t="shared" si="68"/>
        <v>7</v>
      </c>
    </row>
    <row r="682" spans="1:21" x14ac:dyDescent="0.25">
      <c r="A682" s="98">
        <f t="shared" si="69"/>
        <v>666</v>
      </c>
      <c r="B682" s="99">
        <f t="shared" si="70"/>
        <v>211</v>
      </c>
      <c r="C682" s="92" t="s">
        <v>48</v>
      </c>
      <c r="D682" s="92" t="s">
        <v>491</v>
      </c>
      <c r="E682" s="78">
        <f t="shared" si="67"/>
        <v>18372220.31548094</v>
      </c>
      <c r="F682" s="52">
        <v>3639720.4511280004</v>
      </c>
      <c r="G682" s="52">
        <v>1310198.586234</v>
      </c>
      <c r="H682" s="52">
        <v>1393886.8533300001</v>
      </c>
      <c r="I682" s="52">
        <v>881139.78326399997</v>
      </c>
      <c r="J682" s="52">
        <v>0</v>
      </c>
      <c r="K682" s="52"/>
      <c r="L682" s="52">
        <v>123633.848142</v>
      </c>
      <c r="M682" s="52">
        <v>0</v>
      </c>
      <c r="N682" s="52">
        <v>6816774.9733499996</v>
      </c>
      <c r="O682" s="52"/>
      <c r="P682" s="52"/>
      <c r="Q682" s="52">
        <v>3815904.5950200004</v>
      </c>
      <c r="R682" s="52"/>
      <c r="S682" s="52"/>
      <c r="T682" s="80">
        <v>390961.22501294001</v>
      </c>
      <c r="U682" s="31">
        <f t="shared" si="68"/>
        <v>7</v>
      </c>
    </row>
    <row r="683" spans="1:21" x14ac:dyDescent="0.25">
      <c r="A683" s="98">
        <f t="shared" si="69"/>
        <v>667</v>
      </c>
      <c r="B683" s="99">
        <f t="shared" si="70"/>
        <v>212</v>
      </c>
      <c r="C683" s="92" t="s">
        <v>51</v>
      </c>
      <c r="D683" s="92" t="s">
        <v>245</v>
      </c>
      <c r="E683" s="78">
        <f t="shared" si="67"/>
        <v>23076397.004355598</v>
      </c>
      <c r="F683" s="52">
        <v>10992944.493307142</v>
      </c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>
        <v>11581851.384142619</v>
      </c>
      <c r="R683" s="52"/>
      <c r="S683" s="79"/>
      <c r="T683" s="80">
        <v>501601.12690584006</v>
      </c>
      <c r="U683" s="31">
        <f t="shared" si="68"/>
        <v>2</v>
      </c>
    </row>
    <row r="684" spans="1:21" x14ac:dyDescent="0.25">
      <c r="A684" s="98">
        <f t="shared" si="69"/>
        <v>668</v>
      </c>
      <c r="B684" s="99">
        <f t="shared" si="70"/>
        <v>213</v>
      </c>
      <c r="C684" s="92" t="s">
        <v>51</v>
      </c>
      <c r="D684" s="92" t="s">
        <v>414</v>
      </c>
      <c r="E684" s="78">
        <f t="shared" si="67"/>
        <v>5271181.1505000005</v>
      </c>
      <c r="F684" s="52"/>
      <c r="G684" s="52"/>
      <c r="H684" s="52"/>
      <c r="I684" s="52"/>
      <c r="J684" s="52">
        <v>0</v>
      </c>
      <c r="K684" s="52"/>
      <c r="L684" s="52"/>
      <c r="M684" s="52">
        <v>0</v>
      </c>
      <c r="N684" s="52"/>
      <c r="O684" s="52">
        <v>0</v>
      </c>
      <c r="P684" s="52"/>
      <c r="Q684" s="52">
        <v>5158377.8738793004</v>
      </c>
      <c r="R684" s="52"/>
      <c r="S684" s="79"/>
      <c r="T684" s="80">
        <v>112803.27662070002</v>
      </c>
      <c r="U684" s="31">
        <f t="shared" si="68"/>
        <v>1</v>
      </c>
    </row>
    <row r="685" spans="1:21" x14ac:dyDescent="0.25">
      <c r="A685" s="98">
        <f t="shared" si="69"/>
        <v>669</v>
      </c>
      <c r="B685" s="99">
        <f t="shared" si="70"/>
        <v>214</v>
      </c>
      <c r="C685" s="92"/>
      <c r="D685" s="92" t="s">
        <v>703</v>
      </c>
      <c r="E685" s="78">
        <f t="shared" si="67"/>
        <v>7182720</v>
      </c>
      <c r="F685" s="52"/>
      <c r="G685" s="52"/>
      <c r="H685" s="52"/>
      <c r="I685" s="52"/>
      <c r="J685" s="52"/>
      <c r="K685" s="52"/>
      <c r="L685" s="52"/>
      <c r="M685" s="52">
        <f>7182720-R685-S685-T685</f>
        <v>6903600.9078471232</v>
      </c>
      <c r="N685" s="52"/>
      <c r="O685" s="52"/>
      <c r="P685" s="52"/>
      <c r="Q685" s="52"/>
      <c r="R685" s="52">
        <v>104919.11907839999</v>
      </c>
      <c r="S685" s="79">
        <v>24000</v>
      </c>
      <c r="T685" s="80">
        <v>150199.97307447705</v>
      </c>
      <c r="U685" s="31">
        <f t="shared" si="68"/>
        <v>1</v>
      </c>
    </row>
    <row r="686" spans="1:21" x14ac:dyDescent="0.25">
      <c r="A686" s="98">
        <f t="shared" si="69"/>
        <v>670</v>
      </c>
      <c r="B686" s="99">
        <f t="shared" si="70"/>
        <v>215</v>
      </c>
      <c r="C686" s="92"/>
      <c r="D686" s="92" t="s">
        <v>247</v>
      </c>
      <c r="E686" s="78">
        <f t="shared" si="67"/>
        <v>7182720</v>
      </c>
      <c r="F686" s="52"/>
      <c r="G686" s="52"/>
      <c r="H686" s="52"/>
      <c r="I686" s="52"/>
      <c r="J686" s="52"/>
      <c r="K686" s="52"/>
      <c r="L686" s="52"/>
      <c r="M686" s="52">
        <v>6868490.3575085625</v>
      </c>
      <c r="N686" s="52"/>
      <c r="O686" s="52"/>
      <c r="P686" s="52"/>
      <c r="Q686" s="52"/>
      <c r="R686" s="52">
        <v>140029.66941696001</v>
      </c>
      <c r="S686" s="79">
        <v>24000</v>
      </c>
      <c r="T686" s="80">
        <v>150199.97307447705</v>
      </c>
      <c r="U686" s="31">
        <f t="shared" si="68"/>
        <v>1</v>
      </c>
    </row>
    <row r="687" spans="1:21" x14ac:dyDescent="0.25">
      <c r="A687" s="98">
        <f t="shared" si="69"/>
        <v>671</v>
      </c>
      <c r="B687" s="99">
        <f t="shared" si="70"/>
        <v>216</v>
      </c>
      <c r="C687" s="92" t="s">
        <v>51</v>
      </c>
      <c r="D687" s="92" t="s">
        <v>246</v>
      </c>
      <c r="E687" s="78">
        <f t="shared" ref="E687" si="71">SUBTOTAL(9,F687:T687)</f>
        <v>141844165.87275687</v>
      </c>
      <c r="F687" s="52">
        <v>19995076.98376888</v>
      </c>
      <c r="G687" s="52">
        <v>14063497.518532902</v>
      </c>
      <c r="H687" s="52">
        <v>8382937.8851902802</v>
      </c>
      <c r="I687" s="52">
        <v>7936918.6642275155</v>
      </c>
      <c r="J687" s="52">
        <v>0</v>
      </c>
      <c r="K687" s="52"/>
      <c r="L687" s="52">
        <v>890798.91763439786</v>
      </c>
      <c r="M687" s="52">
        <v>0</v>
      </c>
      <c r="N687" s="52">
        <v>0</v>
      </c>
      <c r="O687" s="52">
        <v>0</v>
      </c>
      <c r="P687" s="52">
        <v>87539470.753725901</v>
      </c>
      <c r="Q687" s="52">
        <v>0</v>
      </c>
      <c r="R687" s="52"/>
      <c r="S687" s="79"/>
      <c r="T687" s="80">
        <v>3035465.1496769972</v>
      </c>
      <c r="U687" s="31">
        <f t="shared" ref="U687" si="72">COUNTIF(F687:Q687,"&gt;0")</f>
        <v>6</v>
      </c>
    </row>
    <row r="688" spans="1:21" x14ac:dyDescent="0.25">
      <c r="A688" s="98">
        <f t="shared" si="69"/>
        <v>672</v>
      </c>
      <c r="B688" s="99">
        <f t="shared" si="70"/>
        <v>217</v>
      </c>
      <c r="C688" s="92" t="s">
        <v>51</v>
      </c>
      <c r="D688" s="92" t="s">
        <v>493</v>
      </c>
      <c r="E688" s="78">
        <f t="shared" si="67"/>
        <v>2305199.3400000003</v>
      </c>
      <c r="F688" s="52">
        <v>0</v>
      </c>
      <c r="G688" s="52">
        <v>0</v>
      </c>
      <c r="H688" s="52">
        <v>0</v>
      </c>
      <c r="I688" s="52">
        <v>0</v>
      </c>
      <c r="J688" s="52">
        <v>0</v>
      </c>
      <c r="K688" s="52"/>
      <c r="L688" s="52"/>
      <c r="M688" s="52">
        <v>0</v>
      </c>
      <c r="N688" s="52">
        <v>2255868.0741240005</v>
      </c>
      <c r="O688" s="52">
        <v>0</v>
      </c>
      <c r="P688" s="52">
        <v>0</v>
      </c>
      <c r="Q688" s="52">
        <v>0</v>
      </c>
      <c r="R688" s="52"/>
      <c r="S688" s="79"/>
      <c r="T688" s="80">
        <v>49331.265876000012</v>
      </c>
      <c r="U688" s="31">
        <f t="shared" si="68"/>
        <v>1</v>
      </c>
    </row>
    <row r="689" spans="1:21" x14ac:dyDescent="0.25">
      <c r="A689" s="98">
        <f t="shared" si="69"/>
        <v>673</v>
      </c>
      <c r="B689" s="99">
        <f t="shared" si="70"/>
        <v>218</v>
      </c>
      <c r="C689" s="92" t="s">
        <v>51</v>
      </c>
      <c r="D689" s="92" t="s">
        <v>495</v>
      </c>
      <c r="E689" s="78">
        <f t="shared" si="67"/>
        <v>22037286.195506003</v>
      </c>
      <c r="F689" s="52">
        <v>7338416.0047800001</v>
      </c>
      <c r="G689" s="52"/>
      <c r="H689" s="52"/>
      <c r="I689" s="52"/>
      <c r="J689" s="52">
        <v>0</v>
      </c>
      <c r="K689" s="52"/>
      <c r="L689" s="52">
        <v>222240.79473288002</v>
      </c>
      <c r="M689" s="52">
        <v>0</v>
      </c>
      <c r="N689" s="52">
        <v>14005782.708666001</v>
      </c>
      <c r="O689" s="52">
        <v>0</v>
      </c>
      <c r="P689" s="52">
        <v>0</v>
      </c>
      <c r="Q689" s="52">
        <v>0</v>
      </c>
      <c r="R689" s="52"/>
      <c r="S689" s="79"/>
      <c r="T689" s="80">
        <v>470846.6873271201</v>
      </c>
      <c r="U689" s="31">
        <f t="shared" si="68"/>
        <v>3</v>
      </c>
    </row>
    <row r="690" spans="1:21" x14ac:dyDescent="0.25">
      <c r="A690" s="98">
        <f t="shared" si="69"/>
        <v>674</v>
      </c>
      <c r="B690" s="99">
        <f t="shared" si="70"/>
        <v>219</v>
      </c>
      <c r="C690" s="92" t="s">
        <v>51</v>
      </c>
      <c r="D690" s="92" t="s">
        <v>497</v>
      </c>
      <c r="E690" s="78">
        <f t="shared" si="67"/>
        <v>30938743.942612</v>
      </c>
      <c r="F690" s="52">
        <v>6541685.2820339995</v>
      </c>
      <c r="G690" s="52">
        <v>4051261.6039140001</v>
      </c>
      <c r="H690" s="52"/>
      <c r="I690" s="52"/>
      <c r="J690" s="52">
        <v>0</v>
      </c>
      <c r="K690" s="52"/>
      <c r="L690" s="52">
        <v>511593.88939176005</v>
      </c>
      <c r="M690" s="52">
        <v>0</v>
      </c>
      <c r="N690" s="52">
        <v>19172709.856734</v>
      </c>
      <c r="O690" s="52">
        <v>0</v>
      </c>
      <c r="P690" s="52">
        <v>0</v>
      </c>
      <c r="Q690" s="52">
        <v>0</v>
      </c>
      <c r="R690" s="52"/>
      <c r="S690" s="79"/>
      <c r="T690" s="80">
        <v>661493.31053824001</v>
      </c>
      <c r="U690" s="31">
        <f t="shared" si="68"/>
        <v>4</v>
      </c>
    </row>
    <row r="691" spans="1:21" x14ac:dyDescent="0.25">
      <c r="A691" s="98">
        <f t="shared" si="69"/>
        <v>675</v>
      </c>
      <c r="B691" s="99">
        <f t="shared" si="70"/>
        <v>220</v>
      </c>
      <c r="C691" s="92" t="s">
        <v>51</v>
      </c>
      <c r="D691" s="92" t="s">
        <v>498</v>
      </c>
      <c r="E691" s="78">
        <f t="shared" si="67"/>
        <v>11150428.548839999</v>
      </c>
      <c r="F691" s="52">
        <v>3724324.4375819997</v>
      </c>
      <c r="G691" s="52"/>
      <c r="H691" s="52"/>
      <c r="I691" s="52"/>
      <c r="J691" s="52">
        <v>0</v>
      </c>
      <c r="K691" s="52"/>
      <c r="L691" s="52">
        <v>113301.62983020001</v>
      </c>
      <c r="M691" s="52">
        <v>0</v>
      </c>
      <c r="N691" s="52">
        <v>7074795.119616</v>
      </c>
      <c r="O691" s="52">
        <v>0</v>
      </c>
      <c r="P691" s="52">
        <v>0</v>
      </c>
      <c r="Q691" s="52">
        <v>0</v>
      </c>
      <c r="R691" s="52"/>
      <c r="S691" s="79"/>
      <c r="T691" s="80">
        <v>238007.36181180002</v>
      </c>
      <c r="U691" s="31">
        <f t="shared" si="68"/>
        <v>3</v>
      </c>
    </row>
    <row r="692" spans="1:21" x14ac:dyDescent="0.25">
      <c r="A692" s="98">
        <f t="shared" si="69"/>
        <v>676</v>
      </c>
      <c r="B692" s="99">
        <f t="shared" si="70"/>
        <v>221</v>
      </c>
      <c r="C692" s="92" t="s">
        <v>51</v>
      </c>
      <c r="D692" s="92" t="s">
        <v>499</v>
      </c>
      <c r="E692" s="78">
        <f t="shared" si="67"/>
        <v>11026809.225987999</v>
      </c>
      <c r="F692" s="52">
        <v>6357413.6689979993</v>
      </c>
      <c r="G692" s="52">
        <v>3936738.962142</v>
      </c>
      <c r="H692" s="52"/>
      <c r="I692" s="52"/>
      <c r="J692" s="52">
        <v>0</v>
      </c>
      <c r="K692" s="52"/>
      <c r="L692" s="52">
        <v>497262.94218215998</v>
      </c>
      <c r="M692" s="52">
        <v>0</v>
      </c>
      <c r="N692" s="52">
        <v>0</v>
      </c>
      <c r="O692" s="52">
        <v>0</v>
      </c>
      <c r="P692" s="52">
        <v>0</v>
      </c>
      <c r="Q692" s="52">
        <v>0</v>
      </c>
      <c r="R692" s="52"/>
      <c r="S692" s="79"/>
      <c r="T692" s="80">
        <v>235393.65266584005</v>
      </c>
      <c r="U692" s="31">
        <f t="shared" si="68"/>
        <v>3</v>
      </c>
    </row>
    <row r="693" spans="1:21" x14ac:dyDescent="0.25">
      <c r="A693" s="98">
        <f t="shared" si="69"/>
        <v>677</v>
      </c>
      <c r="B693" s="99">
        <f t="shared" si="70"/>
        <v>222</v>
      </c>
      <c r="C693" s="92"/>
      <c r="D693" s="92" t="s">
        <v>678</v>
      </c>
      <c r="E693" s="78">
        <f t="shared" si="67"/>
        <v>21548160</v>
      </c>
      <c r="F693" s="52"/>
      <c r="G693" s="52"/>
      <c r="H693" s="52"/>
      <c r="I693" s="52"/>
      <c r="J693" s="52"/>
      <c r="K693" s="52"/>
      <c r="L693" s="52"/>
      <c r="M693" s="52">
        <v>20805246.184281066</v>
      </c>
      <c r="N693" s="52"/>
      <c r="O693" s="52"/>
      <c r="P693" s="52"/>
      <c r="Q693" s="52"/>
      <c r="R693" s="52">
        <v>263945.2194144</v>
      </c>
      <c r="S693" s="79">
        <v>24000</v>
      </c>
      <c r="T693" s="80">
        <v>454968.59630453185</v>
      </c>
      <c r="U693" s="31">
        <f t="shared" si="68"/>
        <v>1</v>
      </c>
    </row>
    <row r="694" spans="1:21" x14ac:dyDescent="0.25">
      <c r="A694" s="98">
        <f t="shared" si="69"/>
        <v>678</v>
      </c>
      <c r="B694" s="99">
        <f t="shared" si="70"/>
        <v>223</v>
      </c>
      <c r="C694" s="92" t="s">
        <v>51</v>
      </c>
      <c r="D694" s="92" t="s">
        <v>500</v>
      </c>
      <c r="E694" s="78">
        <f t="shared" si="67"/>
        <v>4064823.6560380002</v>
      </c>
      <c r="F694" s="52">
        <v>3860931.116196</v>
      </c>
      <c r="G694" s="52"/>
      <c r="H694" s="52"/>
      <c r="I694" s="52"/>
      <c r="J694" s="52">
        <v>0</v>
      </c>
      <c r="K694" s="52"/>
      <c r="L694" s="52">
        <v>117503.58224136</v>
      </c>
      <c r="M694" s="52">
        <v>0</v>
      </c>
      <c r="N694" s="52">
        <v>0</v>
      </c>
      <c r="O694" s="52">
        <v>0</v>
      </c>
      <c r="P694" s="52">
        <v>0</v>
      </c>
      <c r="Q694" s="52">
        <v>0</v>
      </c>
      <c r="R694" s="52"/>
      <c r="S694" s="79"/>
      <c r="T694" s="80">
        <v>86388.957600640002</v>
      </c>
      <c r="U694" s="31">
        <f t="shared" si="68"/>
        <v>2</v>
      </c>
    </row>
    <row r="695" spans="1:21" x14ac:dyDescent="0.25">
      <c r="A695" s="98">
        <f t="shared" si="69"/>
        <v>679</v>
      </c>
      <c r="B695" s="99">
        <f t="shared" si="70"/>
        <v>224</v>
      </c>
      <c r="C695" s="92" t="s">
        <v>51</v>
      </c>
      <c r="D695" s="92" t="s">
        <v>502</v>
      </c>
      <c r="E695" s="78">
        <f t="shared" si="67"/>
        <v>11763667.369848</v>
      </c>
      <c r="F695" s="52">
        <v>3907411.9739759997</v>
      </c>
      <c r="G695" s="52"/>
      <c r="H695" s="52"/>
      <c r="I695" s="52"/>
      <c r="J695" s="52">
        <v>0</v>
      </c>
      <c r="K695" s="52"/>
      <c r="L695" s="52">
        <v>118919.97069456</v>
      </c>
      <c r="M695" s="52">
        <v>0</v>
      </c>
      <c r="N695" s="52">
        <v>7486206.9364320002</v>
      </c>
      <c r="O695" s="52">
        <v>0</v>
      </c>
      <c r="P695" s="52">
        <v>0</v>
      </c>
      <c r="Q695" s="52">
        <v>0</v>
      </c>
      <c r="R695" s="52"/>
      <c r="S695" s="79"/>
      <c r="T695" s="80">
        <v>251128.48874544003</v>
      </c>
      <c r="U695" s="31">
        <f t="shared" si="68"/>
        <v>3</v>
      </c>
    </row>
    <row r="696" spans="1:21" x14ac:dyDescent="0.25">
      <c r="A696" s="98">
        <f t="shared" si="69"/>
        <v>680</v>
      </c>
      <c r="B696" s="99">
        <f t="shared" si="70"/>
        <v>225</v>
      </c>
      <c r="C696" s="92" t="s">
        <v>51</v>
      </c>
      <c r="D696" s="92" t="s">
        <v>503</v>
      </c>
      <c r="E696" s="78">
        <f t="shared" si="67"/>
        <v>3984511.2353214002</v>
      </c>
      <c r="F696" s="52">
        <v>3897320.435484</v>
      </c>
      <c r="G696" s="52"/>
      <c r="H696" s="52"/>
      <c r="I696" s="52"/>
      <c r="J696" s="52">
        <v>0</v>
      </c>
      <c r="K696" s="52"/>
      <c r="L696" s="52"/>
      <c r="M696" s="52">
        <v>0</v>
      </c>
      <c r="N696" s="52"/>
      <c r="O696" s="52">
        <v>0</v>
      </c>
      <c r="P696" s="52">
        <v>0</v>
      </c>
      <c r="Q696" s="52">
        <v>0</v>
      </c>
      <c r="R696" s="52"/>
      <c r="S696" s="79"/>
      <c r="T696" s="80">
        <v>87190.799837400002</v>
      </c>
      <c r="U696" s="31">
        <f t="shared" si="68"/>
        <v>1</v>
      </c>
    </row>
    <row r="697" spans="1:21" x14ac:dyDescent="0.25">
      <c r="A697" s="98">
        <f t="shared" si="69"/>
        <v>681</v>
      </c>
      <c r="B697" s="99">
        <f t="shared" si="70"/>
        <v>226</v>
      </c>
      <c r="C697" s="92" t="s">
        <v>51</v>
      </c>
      <c r="D697" s="92" t="s">
        <v>504</v>
      </c>
      <c r="E697" s="78">
        <f t="shared" si="67"/>
        <v>16319133.116</v>
      </c>
      <c r="F697" s="52">
        <v>4903713.1158539997</v>
      </c>
      <c r="G697" s="52">
        <v>3409820.697402</v>
      </c>
      <c r="H697" s="52">
        <v>0</v>
      </c>
      <c r="I697" s="52">
        <v>1911644.1932280001</v>
      </c>
      <c r="J697" s="52">
        <v>0</v>
      </c>
      <c r="K697" s="52"/>
      <c r="L697" s="52">
        <v>218511.8445216</v>
      </c>
      <c r="M697" s="52">
        <v>0</v>
      </c>
      <c r="N697" s="52"/>
      <c r="O697" s="52"/>
      <c r="P697" s="52"/>
      <c r="Q697" s="52">
        <v>5526213.8163120002</v>
      </c>
      <c r="R697" s="52"/>
      <c r="S697" s="79"/>
      <c r="T697" s="80">
        <v>349229.44868240005</v>
      </c>
      <c r="U697" s="31">
        <f t="shared" si="68"/>
        <v>5</v>
      </c>
    </row>
    <row r="698" spans="1:21" x14ac:dyDescent="0.25">
      <c r="A698" s="98">
        <f t="shared" si="69"/>
        <v>682</v>
      </c>
      <c r="B698" s="99">
        <f t="shared" si="70"/>
        <v>227</v>
      </c>
      <c r="C698" s="92" t="s">
        <v>51</v>
      </c>
      <c r="D698" s="92" t="s">
        <v>507</v>
      </c>
      <c r="E698" s="78">
        <f t="shared" si="67"/>
        <v>9116126.8326507602</v>
      </c>
      <c r="F698" s="52">
        <v>6199194.5115240002</v>
      </c>
      <c r="G698" s="52">
        <v>2285392.4459100002</v>
      </c>
      <c r="H698" s="52"/>
      <c r="I698" s="52"/>
      <c r="J698" s="52">
        <v>0</v>
      </c>
      <c r="K698" s="52"/>
      <c r="L698" s="52">
        <v>187860.32184275999</v>
      </c>
      <c r="M698" s="52">
        <v>0</v>
      </c>
      <c r="N698" s="52"/>
      <c r="O698" s="52">
        <v>0</v>
      </c>
      <c r="P698" s="52">
        <v>0</v>
      </c>
      <c r="Q698" s="52">
        <v>0</v>
      </c>
      <c r="R698" s="52"/>
      <c r="S698" s="79"/>
      <c r="T698" s="80">
        <v>443679.55337399995</v>
      </c>
      <c r="U698" s="31">
        <f t="shared" si="68"/>
        <v>3</v>
      </c>
    </row>
    <row r="699" spans="1:21" x14ac:dyDescent="0.25">
      <c r="A699" s="98">
        <f t="shared" si="69"/>
        <v>683</v>
      </c>
      <c r="B699" s="99">
        <f t="shared" si="70"/>
        <v>228</v>
      </c>
      <c r="C699" s="92" t="s">
        <v>51</v>
      </c>
      <c r="D699" s="92" t="s">
        <v>508</v>
      </c>
      <c r="E699" s="78">
        <f t="shared" si="67"/>
        <v>4191335.3761740001</v>
      </c>
      <c r="F699" s="52">
        <v>3982032.6019740002</v>
      </c>
      <c r="G699" s="52"/>
      <c r="H699" s="52"/>
      <c r="I699" s="52"/>
      <c r="J699" s="52">
        <v>0</v>
      </c>
      <c r="K699" s="52"/>
      <c r="L699" s="52">
        <v>121162.59054059999</v>
      </c>
      <c r="M699" s="52">
        <v>0</v>
      </c>
      <c r="N699" s="52"/>
      <c r="O699" s="52">
        <v>0</v>
      </c>
      <c r="P699" s="52">
        <v>0</v>
      </c>
      <c r="Q699" s="52">
        <v>0</v>
      </c>
      <c r="R699" s="52"/>
      <c r="S699" s="79"/>
      <c r="T699" s="80">
        <v>88140.183659400005</v>
      </c>
      <c r="U699" s="31">
        <f t="shared" si="68"/>
        <v>2</v>
      </c>
    </row>
    <row r="700" spans="1:21" x14ac:dyDescent="0.25">
      <c r="A700" s="98">
        <f t="shared" si="69"/>
        <v>684</v>
      </c>
      <c r="B700" s="99">
        <f t="shared" si="70"/>
        <v>229</v>
      </c>
      <c r="C700" s="92" t="s">
        <v>51</v>
      </c>
      <c r="D700" s="92" t="s">
        <v>509</v>
      </c>
      <c r="E700" s="78">
        <f t="shared" si="67"/>
        <v>3861710.0242000003</v>
      </c>
      <c r="F700" s="52">
        <v>3658298.7075726003</v>
      </c>
      <c r="G700" s="52"/>
      <c r="H700" s="52"/>
      <c r="I700" s="52"/>
      <c r="J700" s="52">
        <v>0</v>
      </c>
      <c r="K700" s="52"/>
      <c r="L700" s="52">
        <v>120770.72210951999</v>
      </c>
      <c r="M700" s="52">
        <v>0</v>
      </c>
      <c r="N700" s="52"/>
      <c r="O700" s="52">
        <v>0</v>
      </c>
      <c r="P700" s="52">
        <v>0</v>
      </c>
      <c r="Q700" s="52">
        <v>0</v>
      </c>
      <c r="R700" s="52"/>
      <c r="S700" s="79"/>
      <c r="T700" s="80">
        <v>82640.594517880003</v>
      </c>
      <c r="U700" s="31">
        <f t="shared" si="68"/>
        <v>2</v>
      </c>
    </row>
    <row r="701" spans="1:21" x14ac:dyDescent="0.25">
      <c r="A701" s="98">
        <f t="shared" si="69"/>
        <v>685</v>
      </c>
      <c r="B701" s="99">
        <f t="shared" si="70"/>
        <v>230</v>
      </c>
      <c r="C701" s="92" t="s">
        <v>51</v>
      </c>
      <c r="D701" s="92" t="s">
        <v>510</v>
      </c>
      <c r="E701" s="78">
        <f t="shared" si="67"/>
        <v>3861106.1622000006</v>
      </c>
      <c r="F701" s="52">
        <v>3657726.6514807204</v>
      </c>
      <c r="G701" s="52"/>
      <c r="H701" s="52"/>
      <c r="I701" s="52"/>
      <c r="J701" s="52">
        <v>0</v>
      </c>
      <c r="K701" s="52"/>
      <c r="L701" s="52">
        <v>120751.8388482</v>
      </c>
      <c r="M701" s="52">
        <v>0</v>
      </c>
      <c r="N701" s="52"/>
      <c r="O701" s="52">
        <v>0</v>
      </c>
      <c r="P701" s="52">
        <v>0</v>
      </c>
      <c r="Q701" s="52">
        <v>0</v>
      </c>
      <c r="R701" s="52"/>
      <c r="S701" s="79"/>
      <c r="T701" s="80">
        <v>82627.671871080005</v>
      </c>
      <c r="U701" s="31">
        <f t="shared" si="68"/>
        <v>2</v>
      </c>
    </row>
    <row r="702" spans="1:21" x14ac:dyDescent="0.25">
      <c r="A702" s="98">
        <f t="shared" si="69"/>
        <v>686</v>
      </c>
      <c r="B702" s="99">
        <f t="shared" si="70"/>
        <v>231</v>
      </c>
      <c r="C702" s="92" t="s">
        <v>51</v>
      </c>
      <c r="D702" s="92" t="s">
        <v>511</v>
      </c>
      <c r="E702" s="78">
        <f t="shared" si="67"/>
        <v>4238137.3835959993</v>
      </c>
      <c r="F702" s="52">
        <v>4026579.3155699996</v>
      </c>
      <c r="G702" s="52"/>
      <c r="H702" s="52"/>
      <c r="I702" s="52"/>
      <c r="J702" s="52">
        <v>0</v>
      </c>
      <c r="K702" s="52"/>
      <c r="L702" s="52">
        <v>122527.0476276</v>
      </c>
      <c r="M702" s="52">
        <v>0</v>
      </c>
      <c r="N702" s="52"/>
      <c r="O702" s="52">
        <v>0</v>
      </c>
      <c r="P702" s="52">
        <v>0</v>
      </c>
      <c r="Q702" s="52">
        <v>0</v>
      </c>
      <c r="R702" s="52"/>
      <c r="S702" s="79"/>
      <c r="T702" s="80">
        <v>89031.020398399996</v>
      </c>
      <c r="U702" s="31">
        <f t="shared" si="68"/>
        <v>2</v>
      </c>
    </row>
    <row r="703" spans="1:21" x14ac:dyDescent="0.25">
      <c r="A703" s="98">
        <f t="shared" si="69"/>
        <v>687</v>
      </c>
      <c r="B703" s="99">
        <f t="shared" si="70"/>
        <v>232</v>
      </c>
      <c r="C703" s="92" t="s">
        <v>51</v>
      </c>
      <c r="D703" s="92" t="s">
        <v>512</v>
      </c>
      <c r="E703" s="78">
        <f t="shared" si="67"/>
        <v>4089147.5498060002</v>
      </c>
      <c r="F703" s="52">
        <v>3885914.2848959998</v>
      </c>
      <c r="G703" s="52"/>
      <c r="H703" s="52"/>
      <c r="I703" s="52"/>
      <c r="J703" s="52">
        <v>0</v>
      </c>
      <c r="K703" s="52"/>
      <c r="L703" s="52">
        <v>118276.93283028001</v>
      </c>
      <c r="M703" s="52">
        <v>0</v>
      </c>
      <c r="N703" s="52"/>
      <c r="O703" s="52">
        <v>0</v>
      </c>
      <c r="P703" s="52">
        <v>0</v>
      </c>
      <c r="Q703" s="52">
        <v>0</v>
      </c>
      <c r="R703" s="52"/>
      <c r="S703" s="79"/>
      <c r="T703" s="80">
        <v>84956.332079719999</v>
      </c>
      <c r="U703" s="31">
        <f t="shared" si="68"/>
        <v>2</v>
      </c>
    </row>
    <row r="704" spans="1:21" x14ac:dyDescent="0.25">
      <c r="A704" s="98">
        <f t="shared" si="69"/>
        <v>688</v>
      </c>
      <c r="B704" s="99">
        <f t="shared" si="70"/>
        <v>233</v>
      </c>
      <c r="C704" s="92" t="s">
        <v>51</v>
      </c>
      <c r="D704" s="92" t="s">
        <v>513</v>
      </c>
      <c r="E704" s="78">
        <f t="shared" si="67"/>
        <v>4157310.9491940001</v>
      </c>
      <c r="F704" s="52">
        <v>3950676.9662219998</v>
      </c>
      <c r="G704" s="52"/>
      <c r="H704" s="52"/>
      <c r="I704" s="52"/>
      <c r="J704" s="52">
        <v>0</v>
      </c>
      <c r="K704" s="52"/>
      <c r="L704" s="52">
        <v>120223.04998956002</v>
      </c>
      <c r="M704" s="52">
        <v>0</v>
      </c>
      <c r="N704" s="52"/>
      <c r="O704" s="52">
        <v>0</v>
      </c>
      <c r="P704" s="52">
        <v>0</v>
      </c>
      <c r="Q704" s="52">
        <v>0</v>
      </c>
      <c r="R704" s="52"/>
      <c r="S704" s="79"/>
      <c r="T704" s="80">
        <v>86410.93298243999</v>
      </c>
      <c r="U704" s="31">
        <f t="shared" si="68"/>
        <v>2</v>
      </c>
    </row>
    <row r="705" spans="1:21" x14ac:dyDescent="0.25">
      <c r="A705" s="98">
        <f t="shared" si="69"/>
        <v>689</v>
      </c>
      <c r="B705" s="99">
        <f t="shared" si="70"/>
        <v>234</v>
      </c>
      <c r="C705" s="92" t="s">
        <v>51</v>
      </c>
      <c r="D705" s="92" t="s">
        <v>515</v>
      </c>
      <c r="E705" s="78">
        <f t="shared" si="67"/>
        <v>3931333.1229040008</v>
      </c>
      <c r="F705" s="52">
        <v>3735025.2035040008</v>
      </c>
      <c r="G705" s="52"/>
      <c r="H705" s="52"/>
      <c r="I705" s="52"/>
      <c r="J705" s="52">
        <v>0</v>
      </c>
      <c r="K705" s="52"/>
      <c r="L705" s="52">
        <v>113745.43921776001</v>
      </c>
      <c r="M705" s="52">
        <v>0</v>
      </c>
      <c r="N705" s="52"/>
      <c r="O705" s="52">
        <v>0</v>
      </c>
      <c r="P705" s="52">
        <v>0</v>
      </c>
      <c r="Q705" s="52">
        <v>0</v>
      </c>
      <c r="R705" s="52"/>
      <c r="S705" s="79"/>
      <c r="T705" s="80">
        <v>82562.480182240004</v>
      </c>
      <c r="U705" s="31">
        <f t="shared" si="68"/>
        <v>2</v>
      </c>
    </row>
    <row r="706" spans="1:21" x14ac:dyDescent="0.25">
      <c r="A706" s="98">
        <f t="shared" si="69"/>
        <v>690</v>
      </c>
      <c r="B706" s="99">
        <f t="shared" si="70"/>
        <v>235</v>
      </c>
      <c r="C706" s="92" t="s">
        <v>51</v>
      </c>
      <c r="D706" s="92" t="s">
        <v>420</v>
      </c>
      <c r="E706" s="78">
        <f t="shared" si="67"/>
        <v>21500334.586100001</v>
      </c>
      <c r="F706" s="52"/>
      <c r="G706" s="52"/>
      <c r="H706" s="52"/>
      <c r="I706" s="52">
        <v>5320168.0919898003</v>
      </c>
      <c r="J706" s="52">
        <v>0</v>
      </c>
      <c r="K706" s="52"/>
      <c r="L706" s="52"/>
      <c r="M706" s="52">
        <v>0</v>
      </c>
      <c r="N706" s="52"/>
      <c r="O706" s="52">
        <v>0</v>
      </c>
      <c r="P706" s="52"/>
      <c r="Q706" s="52">
        <v>15720059.33396766</v>
      </c>
      <c r="R706" s="52"/>
      <c r="S706" s="79"/>
      <c r="T706" s="80">
        <v>460107.16014254006</v>
      </c>
      <c r="U706" s="31">
        <f t="shared" si="68"/>
        <v>2</v>
      </c>
    </row>
    <row r="707" spans="1:21" x14ac:dyDescent="0.25">
      <c r="A707" s="98">
        <f t="shared" si="69"/>
        <v>691</v>
      </c>
      <c r="B707" s="99">
        <f t="shared" si="70"/>
        <v>236</v>
      </c>
      <c r="C707" s="92" t="s">
        <v>51</v>
      </c>
      <c r="D707" s="92" t="s">
        <v>248</v>
      </c>
      <c r="E707" s="78">
        <f t="shared" si="67"/>
        <v>51456537.748100005</v>
      </c>
      <c r="F707" s="52">
        <v>13823112.483911639</v>
      </c>
      <c r="G707" s="52">
        <v>9486870.9391226396</v>
      </c>
      <c r="H707" s="52">
        <v>5774829.8742573597</v>
      </c>
      <c r="I707" s="52">
        <v>5210257.3459977591</v>
      </c>
      <c r="J707" s="52">
        <v>0</v>
      </c>
      <c r="K707" s="52"/>
      <c r="L707" s="52">
        <v>665002.67436960002</v>
      </c>
      <c r="M707" s="52">
        <v>0</v>
      </c>
      <c r="N707" s="52">
        <v>0</v>
      </c>
      <c r="O707" s="52">
        <v>0</v>
      </c>
      <c r="P707" s="52">
        <v>0</v>
      </c>
      <c r="Q707" s="52">
        <v>15395294.52263166</v>
      </c>
      <c r="R707" s="52"/>
      <c r="S707" s="79"/>
      <c r="T707" s="80">
        <v>1101169.9078093402</v>
      </c>
      <c r="U707" s="31">
        <f t="shared" si="68"/>
        <v>6</v>
      </c>
    </row>
    <row r="708" spans="1:21" x14ac:dyDescent="0.25">
      <c r="A708" s="98">
        <f t="shared" si="69"/>
        <v>692</v>
      </c>
      <c r="B708" s="99">
        <f t="shared" si="70"/>
        <v>237</v>
      </c>
      <c r="C708" s="92" t="s">
        <v>51</v>
      </c>
      <c r="D708" s="92" t="s">
        <v>252</v>
      </c>
      <c r="E708" s="78">
        <f t="shared" si="67"/>
        <v>4344120.7939999998</v>
      </c>
      <c r="F708" s="52">
        <v>0</v>
      </c>
      <c r="G708" s="52">
        <v>0</v>
      </c>
      <c r="H708" s="52">
        <v>4251156.6090083998</v>
      </c>
      <c r="I708" s="52">
        <v>0</v>
      </c>
      <c r="J708" s="52">
        <v>0</v>
      </c>
      <c r="K708" s="52"/>
      <c r="L708" s="52"/>
      <c r="M708" s="52">
        <v>0</v>
      </c>
      <c r="N708" s="52">
        <v>0</v>
      </c>
      <c r="O708" s="52">
        <v>0</v>
      </c>
      <c r="P708" s="52">
        <v>0</v>
      </c>
      <c r="Q708" s="52">
        <v>0</v>
      </c>
      <c r="R708" s="52"/>
      <c r="S708" s="79"/>
      <c r="T708" s="80">
        <v>92964.184991599992</v>
      </c>
      <c r="U708" s="31">
        <f t="shared" si="68"/>
        <v>1</v>
      </c>
    </row>
    <row r="709" spans="1:21" x14ac:dyDescent="0.25">
      <c r="A709" s="98">
        <f t="shared" si="69"/>
        <v>693</v>
      </c>
      <c r="B709" s="99">
        <f t="shared" si="70"/>
        <v>238</v>
      </c>
      <c r="C709" s="92" t="s">
        <v>51</v>
      </c>
      <c r="D709" s="92" t="s">
        <v>516</v>
      </c>
      <c r="E709" s="78">
        <f t="shared" si="67"/>
        <v>3266851.3906</v>
      </c>
      <c r="F709" s="52"/>
      <c r="G709" s="52">
        <v>3196940.7708411599</v>
      </c>
      <c r="H709" s="52">
        <v>0</v>
      </c>
      <c r="I709" s="52">
        <v>0</v>
      </c>
      <c r="J709" s="52">
        <v>0</v>
      </c>
      <c r="K709" s="52"/>
      <c r="L709" s="52"/>
      <c r="M709" s="52">
        <v>0</v>
      </c>
      <c r="N709" s="52">
        <v>0</v>
      </c>
      <c r="O709" s="52">
        <v>0</v>
      </c>
      <c r="P709" s="52">
        <v>0</v>
      </c>
      <c r="Q709" s="52">
        <v>0</v>
      </c>
      <c r="R709" s="52"/>
      <c r="S709" s="79"/>
      <c r="T709" s="80">
        <v>69910.61975884001</v>
      </c>
      <c r="U709" s="31">
        <f t="shared" si="68"/>
        <v>1</v>
      </c>
    </row>
    <row r="710" spans="1:21" x14ac:dyDescent="0.25">
      <c r="A710" s="98">
        <f t="shared" si="69"/>
        <v>694</v>
      </c>
      <c r="B710" s="99">
        <f t="shared" si="70"/>
        <v>239</v>
      </c>
      <c r="C710" s="92" t="s">
        <v>51</v>
      </c>
      <c r="D710" s="92" t="s">
        <v>517</v>
      </c>
      <c r="E710" s="78">
        <f t="shared" si="67"/>
        <v>3137273.6384000001</v>
      </c>
      <c r="F710" s="52"/>
      <c r="G710" s="52">
        <v>3070135.98253824</v>
      </c>
      <c r="H710" s="52">
        <v>0</v>
      </c>
      <c r="I710" s="52">
        <v>0</v>
      </c>
      <c r="J710" s="52">
        <v>0</v>
      </c>
      <c r="K710" s="52"/>
      <c r="L710" s="52"/>
      <c r="M710" s="52">
        <v>0</v>
      </c>
      <c r="N710" s="52">
        <v>0</v>
      </c>
      <c r="O710" s="52">
        <v>0</v>
      </c>
      <c r="P710" s="52">
        <v>0</v>
      </c>
      <c r="Q710" s="52">
        <v>0</v>
      </c>
      <c r="R710" s="52"/>
      <c r="S710" s="79"/>
      <c r="T710" s="80">
        <v>67137.655861760009</v>
      </c>
      <c r="U710" s="31">
        <f t="shared" si="68"/>
        <v>1</v>
      </c>
    </row>
    <row r="711" spans="1:21" x14ac:dyDescent="0.25">
      <c r="A711" s="98">
        <f t="shared" si="69"/>
        <v>695</v>
      </c>
      <c r="B711" s="99">
        <f t="shared" si="70"/>
        <v>240</v>
      </c>
      <c r="C711" s="92" t="s">
        <v>51</v>
      </c>
      <c r="D711" s="92" t="s">
        <v>518</v>
      </c>
      <c r="E711" s="78">
        <f t="shared" ref="E711:E742" si="73">SUBTOTAL(9,F711:T711)</f>
        <v>3602238.3189560003</v>
      </c>
      <c r="F711" s="52"/>
      <c r="G711" s="52">
        <v>3526312.8793200003</v>
      </c>
      <c r="H711" s="52"/>
      <c r="I711" s="52">
        <v>0</v>
      </c>
      <c r="J711" s="52">
        <v>0</v>
      </c>
      <c r="K711" s="52"/>
      <c r="L711" s="52"/>
      <c r="M711" s="52">
        <v>0</v>
      </c>
      <c r="N711" s="52">
        <v>0</v>
      </c>
      <c r="O711" s="52">
        <v>0</v>
      </c>
      <c r="P711" s="52">
        <v>0</v>
      </c>
      <c r="Q711" s="52">
        <v>0</v>
      </c>
      <c r="R711" s="52"/>
      <c r="S711" s="79"/>
      <c r="T711" s="80">
        <v>75925.43963600001</v>
      </c>
      <c r="U711" s="31">
        <f t="shared" ref="U711:U742" si="74">COUNTIF(F711:Q711,"&gt;0")</f>
        <v>1</v>
      </c>
    </row>
    <row r="712" spans="1:21" x14ac:dyDescent="0.25">
      <c r="A712" s="98">
        <f t="shared" si="69"/>
        <v>696</v>
      </c>
      <c r="B712" s="99">
        <f t="shared" si="70"/>
        <v>241</v>
      </c>
      <c r="C712" s="92"/>
      <c r="D712" s="92" t="s">
        <v>661</v>
      </c>
      <c r="E712" s="78">
        <f t="shared" si="73"/>
        <v>3591360</v>
      </c>
      <c r="F712" s="52"/>
      <c r="G712" s="52"/>
      <c r="H712" s="52"/>
      <c r="I712" s="52"/>
      <c r="J712" s="52"/>
      <c r="K712" s="52"/>
      <c r="L712" s="52"/>
      <c r="M712" s="52">
        <v>3388344.6460698778</v>
      </c>
      <c r="N712" s="52"/>
      <c r="O712" s="52"/>
      <c r="P712" s="52"/>
      <c r="Q712" s="52"/>
      <c r="R712" s="52">
        <v>104919.11907839999</v>
      </c>
      <c r="S712" s="79">
        <v>24000</v>
      </c>
      <c r="T712" s="80">
        <v>74096.234851722242</v>
      </c>
      <c r="U712" s="31">
        <f t="shared" si="74"/>
        <v>1</v>
      </c>
    </row>
    <row r="713" spans="1:21" x14ac:dyDescent="0.25">
      <c r="A713" s="98">
        <f t="shared" si="69"/>
        <v>697</v>
      </c>
      <c r="B713" s="99">
        <f t="shared" si="70"/>
        <v>242</v>
      </c>
      <c r="C713" s="92" t="s">
        <v>103</v>
      </c>
      <c r="D713" s="92" t="s">
        <v>428</v>
      </c>
      <c r="E713" s="78">
        <f t="shared" si="73"/>
        <v>6448840.0972000007</v>
      </c>
      <c r="F713" s="52">
        <v>3861288.8462639404</v>
      </c>
      <c r="G713" s="52">
        <v>2292533.9415640198</v>
      </c>
      <c r="H713" s="52">
        <v>0</v>
      </c>
      <c r="I713" s="52">
        <v>0</v>
      </c>
      <c r="J713" s="52">
        <v>0</v>
      </c>
      <c r="K713" s="52"/>
      <c r="L713" s="52">
        <v>157012.13129196005</v>
      </c>
      <c r="M713" s="52">
        <v>0</v>
      </c>
      <c r="N713" s="52">
        <v>0</v>
      </c>
      <c r="O713" s="52">
        <v>0</v>
      </c>
      <c r="P713" s="52">
        <v>0</v>
      </c>
      <c r="Q713" s="52">
        <v>0</v>
      </c>
      <c r="R713" s="52"/>
      <c r="S713" s="79"/>
      <c r="T713" s="80">
        <v>138005.17808008002</v>
      </c>
      <c r="U713" s="31">
        <f t="shared" si="74"/>
        <v>3</v>
      </c>
    </row>
    <row r="714" spans="1:21" x14ac:dyDescent="0.25">
      <c r="A714" s="98">
        <f t="shared" si="69"/>
        <v>698</v>
      </c>
      <c r="B714" s="99">
        <f t="shared" si="70"/>
        <v>243</v>
      </c>
      <c r="C714" s="92" t="s">
        <v>104</v>
      </c>
      <c r="D714" s="92" t="s">
        <v>431</v>
      </c>
      <c r="E714" s="78">
        <f t="shared" si="73"/>
        <v>7325775.6327</v>
      </c>
      <c r="F714" s="52">
        <v>6939898.4786422197</v>
      </c>
      <c r="G714" s="52"/>
      <c r="H714" s="52">
        <v>0</v>
      </c>
      <c r="I714" s="52">
        <v>0</v>
      </c>
      <c r="J714" s="52">
        <v>0</v>
      </c>
      <c r="K714" s="52"/>
      <c r="L714" s="52">
        <v>229105.55551800001</v>
      </c>
      <c r="M714" s="52">
        <v>0</v>
      </c>
      <c r="N714" s="52"/>
      <c r="O714" s="52">
        <v>0</v>
      </c>
      <c r="P714" s="52">
        <v>0</v>
      </c>
      <c r="Q714" s="52">
        <v>0</v>
      </c>
      <c r="R714" s="52"/>
      <c r="S714" s="79"/>
      <c r="T714" s="80">
        <v>156771.59853977998</v>
      </c>
      <c r="U714" s="31">
        <f t="shared" si="74"/>
        <v>2</v>
      </c>
    </row>
    <row r="715" spans="1:21" x14ac:dyDescent="0.25">
      <c r="A715" s="98">
        <f t="shared" si="69"/>
        <v>699</v>
      </c>
      <c r="B715" s="99">
        <f t="shared" si="70"/>
        <v>244</v>
      </c>
      <c r="C715" s="92" t="s">
        <v>104</v>
      </c>
      <c r="D715" s="92" t="s">
        <v>432</v>
      </c>
      <c r="E715" s="78">
        <f t="shared" si="73"/>
        <v>7269616.2805000003</v>
      </c>
      <c r="F715" s="52">
        <v>6886697.2620973801</v>
      </c>
      <c r="G715" s="52"/>
      <c r="H715" s="52">
        <v>0</v>
      </c>
      <c r="I715" s="52">
        <v>0</v>
      </c>
      <c r="J715" s="52">
        <v>0</v>
      </c>
      <c r="K715" s="52"/>
      <c r="L715" s="52">
        <v>227349.22999992</v>
      </c>
      <c r="M715" s="52">
        <v>0</v>
      </c>
      <c r="N715" s="52"/>
      <c r="O715" s="52">
        <v>0</v>
      </c>
      <c r="P715" s="52">
        <v>0</v>
      </c>
      <c r="Q715" s="52">
        <v>0</v>
      </c>
      <c r="R715" s="52"/>
      <c r="S715" s="79"/>
      <c r="T715" s="80">
        <v>155569.78840269998</v>
      </c>
      <c r="U715" s="31">
        <f t="shared" si="74"/>
        <v>2</v>
      </c>
    </row>
    <row r="716" spans="1:21" x14ac:dyDescent="0.25">
      <c r="A716" s="98">
        <f t="shared" si="69"/>
        <v>700</v>
      </c>
      <c r="B716" s="99">
        <f t="shared" si="70"/>
        <v>245</v>
      </c>
      <c r="C716" s="92"/>
      <c r="D716" s="92" t="s">
        <v>704</v>
      </c>
      <c r="E716" s="78">
        <f t="shared" si="73"/>
        <v>13493543.713220477</v>
      </c>
      <c r="F716" s="52">
        <v>5551531.9403609177</v>
      </c>
      <c r="G716" s="52">
        <v>2560521.6985019348</v>
      </c>
      <c r="H716" s="52">
        <v>2678283.0435968651</v>
      </c>
      <c r="I716" s="52">
        <v>1699212.2027279346</v>
      </c>
      <c r="J716" s="52"/>
      <c r="K716" s="52"/>
      <c r="L716" s="52">
        <v>207388.49321190882</v>
      </c>
      <c r="M716" s="52"/>
      <c r="N716" s="52"/>
      <c r="O716" s="52"/>
      <c r="P716" s="52"/>
      <c r="Q716" s="52"/>
      <c r="R716" s="52">
        <v>518950.03</v>
      </c>
      <c r="S716" s="79"/>
      <c r="T716" s="80">
        <v>277656.3048209183</v>
      </c>
      <c r="U716" s="31">
        <f t="shared" si="74"/>
        <v>5</v>
      </c>
    </row>
    <row r="717" spans="1:21" x14ac:dyDescent="0.25">
      <c r="A717" s="98">
        <f t="shared" si="69"/>
        <v>701</v>
      </c>
      <c r="B717" s="99">
        <f t="shared" si="70"/>
        <v>246</v>
      </c>
      <c r="C717" s="92"/>
      <c r="D717" s="92" t="s">
        <v>705</v>
      </c>
      <c r="E717" s="78">
        <f t="shared" si="73"/>
        <v>17483382.935169917</v>
      </c>
      <c r="F717" s="52">
        <v>7236891.7417667126</v>
      </c>
      <c r="G717" s="52">
        <v>3349337.1770725711</v>
      </c>
      <c r="H717" s="52">
        <v>3482256.4633805514</v>
      </c>
      <c r="I717" s="52">
        <v>2233125.1141765704</v>
      </c>
      <c r="J717" s="52"/>
      <c r="K717" s="52"/>
      <c r="L717" s="52">
        <v>268700.9284648766</v>
      </c>
      <c r="M717" s="52"/>
      <c r="N717" s="52"/>
      <c r="O717" s="52"/>
      <c r="P717" s="52"/>
      <c r="Q717" s="52"/>
      <c r="R717" s="52">
        <v>550712.36</v>
      </c>
      <c r="S717" s="79"/>
      <c r="T717" s="80">
        <v>362359.15030863637</v>
      </c>
      <c r="U717" s="31">
        <f t="shared" si="74"/>
        <v>5</v>
      </c>
    </row>
    <row r="718" spans="1:21" x14ac:dyDescent="0.25">
      <c r="A718" s="98">
        <f t="shared" si="69"/>
        <v>702</v>
      </c>
      <c r="B718" s="99">
        <f t="shared" si="70"/>
        <v>247</v>
      </c>
      <c r="C718" s="92"/>
      <c r="D718" s="92" t="s">
        <v>707</v>
      </c>
      <c r="E718" s="78">
        <f t="shared" si="73"/>
        <v>25951484.897758067</v>
      </c>
      <c r="F718" s="52">
        <v>7588162.5095821442</v>
      </c>
      <c r="G718" s="52">
        <v>3513749.8885165155</v>
      </c>
      <c r="H718" s="52">
        <v>3648800.90724076</v>
      </c>
      <c r="I718" s="52"/>
      <c r="J718" s="52"/>
      <c r="K718" s="52"/>
      <c r="L718" s="52">
        <v>281551.16212344577</v>
      </c>
      <c r="M718" s="52"/>
      <c r="N718" s="52"/>
      <c r="O718" s="52"/>
      <c r="P718" s="52"/>
      <c r="Q718" s="52">
        <v>9770786.1871471778</v>
      </c>
      <c r="R718" s="52">
        <v>606041.76</v>
      </c>
      <c r="S718" s="79"/>
      <c r="T718" s="80">
        <v>542392.48314802255</v>
      </c>
      <c r="U718" s="31">
        <f t="shared" si="74"/>
        <v>5</v>
      </c>
    </row>
    <row r="719" spans="1:21" x14ac:dyDescent="0.25">
      <c r="A719" s="98">
        <f t="shared" si="69"/>
        <v>703</v>
      </c>
      <c r="B719" s="99">
        <f t="shared" si="70"/>
        <v>248</v>
      </c>
      <c r="C719" s="92"/>
      <c r="D719" s="92" t="s">
        <v>706</v>
      </c>
      <c r="E719" s="78">
        <f t="shared" si="73"/>
        <v>33770714.155886941</v>
      </c>
      <c r="F719" s="52">
        <v>8973350.9449416008</v>
      </c>
      <c r="G719" s="52">
        <v>4153394.8612312796</v>
      </c>
      <c r="H719" s="52">
        <v>4321667.2967556482</v>
      </c>
      <c r="I719" s="52">
        <v>2763510.5168512799</v>
      </c>
      <c r="J719" s="52"/>
      <c r="K719" s="52"/>
      <c r="L719" s="52">
        <v>333724.67549366411</v>
      </c>
      <c r="M719" s="52"/>
      <c r="N719" s="52"/>
      <c r="O719" s="52"/>
      <c r="P719" s="52"/>
      <c r="Q719" s="52">
        <v>11566981.319995483</v>
      </c>
      <c r="R719" s="52">
        <v>955846.37</v>
      </c>
      <c r="S719" s="79"/>
      <c r="T719" s="80">
        <v>702238.17061798053</v>
      </c>
      <c r="U719" s="31">
        <f t="shared" si="74"/>
        <v>6</v>
      </c>
    </row>
    <row r="720" spans="1:21" x14ac:dyDescent="0.25">
      <c r="A720" s="98">
        <f t="shared" si="69"/>
        <v>704</v>
      </c>
      <c r="B720" s="99">
        <f t="shared" si="70"/>
        <v>249</v>
      </c>
      <c r="C720" s="92"/>
      <c r="D720" s="92" t="s">
        <v>708</v>
      </c>
      <c r="E720" s="78">
        <f t="shared" si="73"/>
        <v>11745078.045090696</v>
      </c>
      <c r="F720" s="52"/>
      <c r="G720" s="52"/>
      <c r="H720" s="52"/>
      <c r="I720" s="52"/>
      <c r="J720" s="52"/>
      <c r="K720" s="52"/>
      <c r="L720" s="52"/>
      <c r="M720" s="52"/>
      <c r="N720" s="52">
        <v>11243583.877789754</v>
      </c>
      <c r="O720" s="52"/>
      <c r="P720" s="52"/>
      <c r="Q720" s="52"/>
      <c r="R720" s="52">
        <v>255619.76</v>
      </c>
      <c r="S720" s="79"/>
      <c r="T720" s="80">
        <v>245874.40730094089</v>
      </c>
      <c r="U720" s="31">
        <f t="shared" si="74"/>
        <v>1</v>
      </c>
    </row>
    <row r="721" spans="1:21" x14ac:dyDescent="0.25">
      <c r="A721" s="98">
        <f t="shared" si="69"/>
        <v>705</v>
      </c>
      <c r="B721" s="99">
        <f t="shared" si="70"/>
        <v>250</v>
      </c>
      <c r="C721" s="92"/>
      <c r="D721" s="92" t="s">
        <v>709</v>
      </c>
      <c r="E721" s="78">
        <f t="shared" si="73"/>
        <v>33271124.889648609</v>
      </c>
      <c r="F721" s="52">
        <v>5279497.5508409571</v>
      </c>
      <c r="G721" s="52">
        <v>2417886.2464283649</v>
      </c>
      <c r="H721" s="52">
        <v>2558845.4595542033</v>
      </c>
      <c r="I721" s="52">
        <v>1591295.1398003653</v>
      </c>
      <c r="J721" s="52"/>
      <c r="K721" s="52"/>
      <c r="L721" s="52">
        <v>199139.50379714233</v>
      </c>
      <c r="M721" s="52"/>
      <c r="N721" s="52">
        <v>12823226.490161531</v>
      </c>
      <c r="O721" s="52"/>
      <c r="P721" s="52">
        <v>6517783.6975435661</v>
      </c>
      <c r="Q721" s="52"/>
      <c r="R721" s="52">
        <v>1197065.94</v>
      </c>
      <c r="S721" s="79"/>
      <c r="T721" s="80">
        <v>686384.86152248038</v>
      </c>
      <c r="U721" s="31">
        <f t="shared" si="74"/>
        <v>7</v>
      </c>
    </row>
    <row r="722" spans="1:21" x14ac:dyDescent="0.25">
      <c r="A722" s="98">
        <f t="shared" si="69"/>
        <v>706</v>
      </c>
      <c r="B722" s="99">
        <f t="shared" si="70"/>
        <v>251</v>
      </c>
      <c r="C722" s="92"/>
      <c r="D722" s="92" t="s">
        <v>710</v>
      </c>
      <c r="E722" s="78">
        <f t="shared" si="73"/>
        <v>8451712.6778820977</v>
      </c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>
        <v>7987989.2220094213</v>
      </c>
      <c r="R722" s="52">
        <v>289042.31</v>
      </c>
      <c r="S722" s="79"/>
      <c r="T722" s="80">
        <v>174681.14587267689</v>
      </c>
      <c r="U722" s="31">
        <f t="shared" si="74"/>
        <v>1</v>
      </c>
    </row>
    <row r="723" spans="1:21" x14ac:dyDescent="0.25">
      <c r="A723" s="98">
        <f t="shared" si="69"/>
        <v>707</v>
      </c>
      <c r="B723" s="99">
        <f t="shared" si="70"/>
        <v>252</v>
      </c>
      <c r="C723" s="92"/>
      <c r="D723" s="92" t="s">
        <v>711</v>
      </c>
      <c r="E723" s="78">
        <f t="shared" si="73"/>
        <v>7524757.6654845187</v>
      </c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>
        <v>7090316.1613531495</v>
      </c>
      <c r="R723" s="52">
        <v>279390.65000000002</v>
      </c>
      <c r="S723" s="79"/>
      <c r="T723" s="80">
        <v>155050.85413136869</v>
      </c>
      <c r="U723" s="31">
        <f t="shared" si="74"/>
        <v>1</v>
      </c>
    </row>
    <row r="724" spans="1:21" x14ac:dyDescent="0.25">
      <c r="A724" s="98">
        <f t="shared" si="69"/>
        <v>708</v>
      </c>
      <c r="B724" s="99">
        <f t="shared" si="70"/>
        <v>253</v>
      </c>
      <c r="C724" s="92"/>
      <c r="D724" s="92" t="s">
        <v>527</v>
      </c>
      <c r="E724" s="78">
        <f t="shared" si="73"/>
        <v>3595741.0432031201</v>
      </c>
      <c r="F724" s="52">
        <v>0</v>
      </c>
      <c r="G724" s="52">
        <v>0</v>
      </c>
      <c r="H724" s="96">
        <v>0</v>
      </c>
      <c r="I724" s="96">
        <v>0</v>
      </c>
      <c r="J724" s="52">
        <v>0</v>
      </c>
      <c r="K724" s="52"/>
      <c r="L724" s="52"/>
      <c r="M724" s="52">
        <v>0</v>
      </c>
      <c r="N724" s="52"/>
      <c r="O724" s="52">
        <v>0</v>
      </c>
      <c r="P724" s="52">
        <v>0</v>
      </c>
      <c r="Q724" s="52">
        <v>3525835.391022</v>
      </c>
      <c r="R724" s="52"/>
      <c r="S724" s="79"/>
      <c r="T724" s="80">
        <v>69905.652181120007</v>
      </c>
      <c r="U724" s="31">
        <f t="shared" si="74"/>
        <v>1</v>
      </c>
    </row>
    <row r="725" spans="1:21" x14ac:dyDescent="0.25">
      <c r="A725" s="98">
        <f t="shared" si="69"/>
        <v>709</v>
      </c>
      <c r="B725" s="99">
        <f t="shared" si="70"/>
        <v>254</v>
      </c>
      <c r="C725" s="92"/>
      <c r="D725" s="92" t="s">
        <v>449</v>
      </c>
      <c r="E725" s="78">
        <f t="shared" si="73"/>
        <v>107632.58387867997</v>
      </c>
      <c r="F725" s="52">
        <v>0</v>
      </c>
      <c r="G725" s="52">
        <v>0</v>
      </c>
      <c r="H725" s="52">
        <v>105075.60923999998</v>
      </c>
      <c r="I725" s="52">
        <v>0</v>
      </c>
      <c r="J725" s="52">
        <v>0</v>
      </c>
      <c r="K725" s="52"/>
      <c r="L725" s="52"/>
      <c r="M725" s="52">
        <v>0</v>
      </c>
      <c r="N725" s="52">
        <v>0</v>
      </c>
      <c r="O725" s="52">
        <v>0</v>
      </c>
      <c r="P725" s="52"/>
      <c r="Q725" s="52">
        <v>0</v>
      </c>
      <c r="R725" s="52"/>
      <c r="S725" s="79"/>
      <c r="T725" s="80">
        <v>2556.9746386799998</v>
      </c>
      <c r="U725" s="31">
        <f t="shared" si="74"/>
        <v>1</v>
      </c>
    </row>
    <row r="726" spans="1:21" x14ac:dyDescent="0.25">
      <c r="A726" s="98">
        <f t="shared" si="69"/>
        <v>710</v>
      </c>
      <c r="B726" s="99">
        <f t="shared" si="70"/>
        <v>255</v>
      </c>
      <c r="C726" s="92"/>
      <c r="D726" s="92" t="s">
        <v>528</v>
      </c>
      <c r="E726" s="78">
        <f t="shared" si="73"/>
        <v>6001006.839799501</v>
      </c>
      <c r="F726" s="52"/>
      <c r="G726" s="52">
        <v>0</v>
      </c>
      <c r="H726" s="52">
        <v>377369.21947199997</v>
      </c>
      <c r="I726" s="52"/>
      <c r="J726" s="52"/>
      <c r="K726" s="52"/>
      <c r="L726" s="52"/>
      <c r="M726" s="52"/>
      <c r="N726" s="52"/>
      <c r="O726" s="52"/>
      <c r="P726" s="52"/>
      <c r="Q726" s="52">
        <v>5507536.2469260003</v>
      </c>
      <c r="R726" s="52"/>
      <c r="S726" s="79"/>
      <c r="T726" s="80">
        <v>116101.37340150001</v>
      </c>
      <c r="U726" s="31">
        <f t="shared" si="74"/>
        <v>2</v>
      </c>
    </row>
    <row r="727" spans="1:21" x14ac:dyDescent="0.25">
      <c r="A727" s="98">
        <f t="shared" si="69"/>
        <v>711</v>
      </c>
      <c r="B727" s="99">
        <f t="shared" si="70"/>
        <v>256</v>
      </c>
      <c r="C727" s="92"/>
      <c r="D727" s="92" t="s">
        <v>529</v>
      </c>
      <c r="E727" s="78">
        <f t="shared" si="73"/>
        <v>3580147.76291</v>
      </c>
      <c r="F727" s="52"/>
      <c r="G727" s="52">
        <v>0</v>
      </c>
      <c r="H727" s="52">
        <v>0</v>
      </c>
      <c r="I727" s="52">
        <v>760379.17506936006</v>
      </c>
      <c r="J727" s="52">
        <v>0</v>
      </c>
      <c r="K727" s="52"/>
      <c r="L727" s="52"/>
      <c r="M727" s="52"/>
      <c r="N727" s="52"/>
      <c r="O727" s="52"/>
      <c r="P727" s="52"/>
      <c r="Q727" s="52">
        <v>2745980.9435167201</v>
      </c>
      <c r="R727" s="52"/>
      <c r="S727" s="79"/>
      <c r="T727" s="80">
        <v>73787.644323920016</v>
      </c>
      <c r="U727" s="31">
        <f t="shared" si="74"/>
        <v>2</v>
      </c>
    </row>
    <row r="728" spans="1:21" x14ac:dyDescent="0.25">
      <c r="A728" s="98">
        <f t="shared" si="69"/>
        <v>712</v>
      </c>
      <c r="B728" s="99">
        <f t="shared" si="70"/>
        <v>257</v>
      </c>
      <c r="C728" s="92"/>
      <c r="D728" s="92" t="s">
        <v>109</v>
      </c>
      <c r="E728" s="78">
        <f t="shared" si="73"/>
        <v>2428220.8694842998</v>
      </c>
      <c r="F728" s="52"/>
      <c r="G728" s="52"/>
      <c r="H728" s="52"/>
      <c r="I728" s="52"/>
      <c r="J728" s="52">
        <v>0</v>
      </c>
      <c r="K728" s="52"/>
      <c r="L728" s="52"/>
      <c r="M728" s="52"/>
      <c r="N728" s="52"/>
      <c r="O728" s="52"/>
      <c r="P728" s="52"/>
      <c r="Q728" s="52">
        <v>2380773.3781019999</v>
      </c>
      <c r="R728" s="52"/>
      <c r="S728" s="79"/>
      <c r="T728" s="80">
        <v>47447.49138230001</v>
      </c>
      <c r="U728" s="31">
        <f t="shared" si="74"/>
        <v>1</v>
      </c>
    </row>
    <row r="729" spans="1:21" x14ac:dyDescent="0.25">
      <c r="A729" s="98">
        <f t="shared" si="69"/>
        <v>713</v>
      </c>
      <c r="B729" s="99">
        <f t="shared" si="70"/>
        <v>258</v>
      </c>
      <c r="C729" s="92" t="s">
        <v>111</v>
      </c>
      <c r="D729" s="92" t="s">
        <v>270</v>
      </c>
      <c r="E729" s="78">
        <f t="shared" si="73"/>
        <v>1513766.7257999999</v>
      </c>
      <c r="F729" s="52">
        <v>0</v>
      </c>
      <c r="G729" s="52">
        <v>0</v>
      </c>
      <c r="H729" s="52">
        <v>0</v>
      </c>
      <c r="I729" s="52">
        <v>0</v>
      </c>
      <c r="J729" s="52">
        <v>1481372.1178678798</v>
      </c>
      <c r="K729" s="52"/>
      <c r="L729" s="52"/>
      <c r="M729" s="52">
        <v>0</v>
      </c>
      <c r="N729" s="52">
        <v>0</v>
      </c>
      <c r="O729" s="52">
        <v>0</v>
      </c>
      <c r="P729" s="52">
        <v>0</v>
      </c>
      <c r="Q729" s="52">
        <v>0</v>
      </c>
      <c r="R729" s="52"/>
      <c r="S729" s="79"/>
      <c r="T729" s="80">
        <v>32394.607932119998</v>
      </c>
      <c r="U729" s="31">
        <f t="shared" si="74"/>
        <v>1</v>
      </c>
    </row>
    <row r="730" spans="1:21" x14ac:dyDescent="0.25">
      <c r="A730" s="98">
        <f t="shared" si="69"/>
        <v>714</v>
      </c>
      <c r="B730" s="99">
        <f t="shared" si="70"/>
        <v>259</v>
      </c>
      <c r="C730" s="92" t="s">
        <v>111</v>
      </c>
      <c r="D730" s="92" t="s">
        <v>112</v>
      </c>
      <c r="E730" s="78">
        <f t="shared" si="73"/>
        <v>543894.30090000003</v>
      </c>
      <c r="F730" s="52">
        <v>0</v>
      </c>
      <c r="G730" s="52">
        <v>0</v>
      </c>
      <c r="H730" s="52">
        <v>0</v>
      </c>
      <c r="I730" s="52">
        <v>0</v>
      </c>
      <c r="J730" s="52">
        <v>532254.96286074002</v>
      </c>
      <c r="K730" s="52"/>
      <c r="L730" s="52"/>
      <c r="M730" s="52">
        <v>0</v>
      </c>
      <c r="N730" s="52">
        <v>0</v>
      </c>
      <c r="O730" s="52">
        <v>0</v>
      </c>
      <c r="P730" s="52">
        <v>0</v>
      </c>
      <c r="Q730" s="52">
        <v>0</v>
      </c>
      <c r="R730" s="52"/>
      <c r="S730" s="79"/>
      <c r="T730" s="80">
        <v>11639.338039260001</v>
      </c>
      <c r="U730" s="31">
        <f t="shared" si="74"/>
        <v>1</v>
      </c>
    </row>
    <row r="731" spans="1:21" x14ac:dyDescent="0.25">
      <c r="A731" s="98">
        <f t="shared" si="69"/>
        <v>715</v>
      </c>
      <c r="B731" s="99">
        <f t="shared" si="70"/>
        <v>260</v>
      </c>
      <c r="C731" s="92" t="s">
        <v>111</v>
      </c>
      <c r="D731" s="92" t="s">
        <v>113</v>
      </c>
      <c r="E731" s="78">
        <f t="shared" si="73"/>
        <v>536732.4389999999</v>
      </c>
      <c r="F731" s="52">
        <v>0</v>
      </c>
      <c r="G731" s="52">
        <v>0</v>
      </c>
      <c r="H731" s="52">
        <v>0</v>
      </c>
      <c r="I731" s="52">
        <v>0</v>
      </c>
      <c r="J731" s="52">
        <v>525246.36480539991</v>
      </c>
      <c r="K731" s="52"/>
      <c r="L731" s="52"/>
      <c r="M731" s="52">
        <v>0</v>
      </c>
      <c r="N731" s="52">
        <v>0</v>
      </c>
      <c r="O731" s="52">
        <v>0</v>
      </c>
      <c r="P731" s="52">
        <v>0</v>
      </c>
      <c r="Q731" s="52">
        <v>0</v>
      </c>
      <c r="R731" s="52"/>
      <c r="S731" s="79"/>
      <c r="T731" s="80">
        <v>11486.074194599998</v>
      </c>
      <c r="U731" s="31">
        <f t="shared" si="74"/>
        <v>1</v>
      </c>
    </row>
    <row r="732" spans="1:21" x14ac:dyDescent="0.25">
      <c r="A732" s="98">
        <f t="shared" si="69"/>
        <v>716</v>
      </c>
      <c r="B732" s="99">
        <f t="shared" si="70"/>
        <v>261</v>
      </c>
      <c r="C732" s="92" t="s">
        <v>111</v>
      </c>
      <c r="D732" s="92" t="s">
        <v>114</v>
      </c>
      <c r="E732" s="78">
        <f t="shared" si="73"/>
        <v>367776.86744473106</v>
      </c>
      <c r="F732" s="52"/>
      <c r="G732" s="52">
        <v>0</v>
      </c>
      <c r="H732" s="52">
        <v>0</v>
      </c>
      <c r="I732" s="52">
        <v>0</v>
      </c>
      <c r="J732" s="52">
        <v>359906.44733063993</v>
      </c>
      <c r="K732" s="52"/>
      <c r="L732" s="52"/>
      <c r="M732" s="52">
        <v>0</v>
      </c>
      <c r="N732" s="52">
        <v>0</v>
      </c>
      <c r="O732" s="52">
        <v>0</v>
      </c>
      <c r="P732" s="52">
        <v>0</v>
      </c>
      <c r="Q732" s="52">
        <v>0</v>
      </c>
      <c r="R732" s="52"/>
      <c r="S732" s="79"/>
      <c r="T732" s="80">
        <v>7870.4201140911273</v>
      </c>
      <c r="U732" s="31">
        <f t="shared" si="74"/>
        <v>1</v>
      </c>
    </row>
    <row r="733" spans="1:21" x14ac:dyDescent="0.25">
      <c r="A733" s="98">
        <f t="shared" si="69"/>
        <v>717</v>
      </c>
      <c r="B733" s="99">
        <f t="shared" si="70"/>
        <v>262</v>
      </c>
      <c r="C733" s="92" t="s">
        <v>111</v>
      </c>
      <c r="D733" s="92" t="s">
        <v>272</v>
      </c>
      <c r="E733" s="78">
        <f t="shared" si="73"/>
        <v>2143162.1283</v>
      </c>
      <c r="F733" s="52">
        <v>0</v>
      </c>
      <c r="G733" s="52">
        <v>0</v>
      </c>
      <c r="H733" s="52">
        <v>0</v>
      </c>
      <c r="I733" s="52">
        <v>0</v>
      </c>
      <c r="J733" s="52">
        <v>2097298.4587543798</v>
      </c>
      <c r="K733" s="52"/>
      <c r="L733" s="52"/>
      <c r="M733" s="52">
        <v>0</v>
      </c>
      <c r="N733" s="52">
        <v>0</v>
      </c>
      <c r="O733" s="52">
        <v>0</v>
      </c>
      <c r="P733" s="52">
        <v>0</v>
      </c>
      <c r="Q733" s="52">
        <v>0</v>
      </c>
      <c r="R733" s="52"/>
      <c r="S733" s="79"/>
      <c r="T733" s="80">
        <v>45863.669545620003</v>
      </c>
      <c r="U733" s="31">
        <f t="shared" si="74"/>
        <v>1</v>
      </c>
    </row>
    <row r="734" spans="1:21" x14ac:dyDescent="0.25">
      <c r="A734" s="98">
        <f t="shared" si="69"/>
        <v>718</v>
      </c>
      <c r="B734" s="99">
        <f t="shared" si="70"/>
        <v>263</v>
      </c>
      <c r="C734" s="92" t="s">
        <v>111</v>
      </c>
      <c r="D734" s="92" t="s">
        <v>273</v>
      </c>
      <c r="E734" s="78">
        <f t="shared" si="73"/>
        <v>1668917.8005000001</v>
      </c>
      <c r="F734" s="52">
        <v>0</v>
      </c>
      <c r="G734" s="52">
        <v>0</v>
      </c>
      <c r="H734" s="52">
        <v>0</v>
      </c>
      <c r="I734" s="52">
        <v>0</v>
      </c>
      <c r="J734" s="52">
        <v>1633202.9595693001</v>
      </c>
      <c r="K734" s="52"/>
      <c r="L734" s="52"/>
      <c r="M734" s="52">
        <v>0</v>
      </c>
      <c r="N734" s="52">
        <v>0</v>
      </c>
      <c r="O734" s="52">
        <v>0</v>
      </c>
      <c r="P734" s="52">
        <v>0</v>
      </c>
      <c r="Q734" s="52">
        <v>0</v>
      </c>
      <c r="R734" s="52"/>
      <c r="S734" s="79"/>
      <c r="T734" s="80">
        <v>35714.840930700004</v>
      </c>
      <c r="U734" s="31">
        <f t="shared" si="74"/>
        <v>1</v>
      </c>
    </row>
    <row r="735" spans="1:21" x14ac:dyDescent="0.25">
      <c r="A735" s="98">
        <f t="shared" si="69"/>
        <v>719</v>
      </c>
      <c r="B735" s="99">
        <f t="shared" si="70"/>
        <v>264</v>
      </c>
      <c r="C735" s="92" t="s">
        <v>111</v>
      </c>
      <c r="D735" s="92" t="s">
        <v>117</v>
      </c>
      <c r="E735" s="78">
        <f t="shared" si="73"/>
        <v>1090164.3753000002</v>
      </c>
      <c r="F735" s="52">
        <v>0</v>
      </c>
      <c r="G735" s="52">
        <v>0</v>
      </c>
      <c r="H735" s="52">
        <v>0</v>
      </c>
      <c r="I735" s="52">
        <v>0</v>
      </c>
      <c r="J735" s="52">
        <v>1066834.8576685803</v>
      </c>
      <c r="K735" s="52"/>
      <c r="L735" s="52"/>
      <c r="M735" s="52">
        <v>0</v>
      </c>
      <c r="N735" s="52">
        <v>0</v>
      </c>
      <c r="O735" s="52">
        <v>0</v>
      </c>
      <c r="P735" s="52">
        <v>0</v>
      </c>
      <c r="Q735" s="52">
        <v>0</v>
      </c>
      <c r="R735" s="52"/>
      <c r="S735" s="79"/>
      <c r="T735" s="80">
        <v>23329.517631420003</v>
      </c>
      <c r="U735" s="31">
        <f t="shared" si="74"/>
        <v>1</v>
      </c>
    </row>
    <row r="736" spans="1:21" x14ac:dyDescent="0.25">
      <c r="A736" s="98">
        <f t="shared" si="69"/>
        <v>720</v>
      </c>
      <c r="B736" s="99">
        <f t="shared" si="70"/>
        <v>265</v>
      </c>
      <c r="C736" s="92" t="s">
        <v>111</v>
      </c>
      <c r="D736" s="92" t="s">
        <v>274</v>
      </c>
      <c r="E736" s="78">
        <f t="shared" si="73"/>
        <v>1458644.1368999998</v>
      </c>
      <c r="F736" s="52">
        <v>0</v>
      </c>
      <c r="G736" s="52">
        <v>0</v>
      </c>
      <c r="H736" s="52">
        <v>0</v>
      </c>
      <c r="I736" s="52">
        <v>0</v>
      </c>
      <c r="J736" s="52">
        <v>1427429.1523703397</v>
      </c>
      <c r="K736" s="52"/>
      <c r="L736" s="52"/>
      <c r="M736" s="52">
        <v>0</v>
      </c>
      <c r="N736" s="52">
        <v>0</v>
      </c>
      <c r="O736" s="52">
        <v>0</v>
      </c>
      <c r="P736" s="52">
        <v>0</v>
      </c>
      <c r="Q736" s="52">
        <v>0</v>
      </c>
      <c r="R736" s="52"/>
      <c r="S736" s="79"/>
      <c r="T736" s="80">
        <v>31214.98452966</v>
      </c>
      <c r="U736" s="31">
        <f t="shared" si="74"/>
        <v>1</v>
      </c>
    </row>
    <row r="737" spans="1:21" x14ac:dyDescent="0.25">
      <c r="A737" s="98">
        <f t="shared" si="69"/>
        <v>721</v>
      </c>
      <c r="B737" s="99">
        <f t="shared" si="70"/>
        <v>266</v>
      </c>
      <c r="C737" s="92" t="s">
        <v>110</v>
      </c>
      <c r="D737" s="92" t="s">
        <v>681</v>
      </c>
      <c r="E737" s="78">
        <f t="shared" si="73"/>
        <v>4258070.3745964803</v>
      </c>
      <c r="F737" s="52">
        <v>0</v>
      </c>
      <c r="G737" s="52">
        <v>0</v>
      </c>
      <c r="H737" s="52"/>
      <c r="I737" s="52"/>
      <c r="J737" s="52"/>
      <c r="K737" s="52"/>
      <c r="L737" s="52"/>
      <c r="M737" s="52">
        <v>0</v>
      </c>
      <c r="N737" s="52">
        <v>0</v>
      </c>
      <c r="O737" s="52">
        <v>0</v>
      </c>
      <c r="P737" s="52">
        <v>0</v>
      </c>
      <c r="Q737" s="52">
        <v>4053675.3840281158</v>
      </c>
      <c r="R737" s="52">
        <v>87235.48</v>
      </c>
      <c r="S737" s="79">
        <v>28513.84</v>
      </c>
      <c r="T737" s="80">
        <v>88645.670568364687</v>
      </c>
      <c r="U737" s="31">
        <f t="shared" si="74"/>
        <v>1</v>
      </c>
    </row>
    <row r="738" spans="1:21" x14ac:dyDescent="0.25">
      <c r="A738" s="98">
        <f t="shared" si="69"/>
        <v>722</v>
      </c>
      <c r="B738" s="99">
        <f t="shared" si="70"/>
        <v>267</v>
      </c>
      <c r="C738" s="92"/>
      <c r="D738" s="92" t="s">
        <v>679</v>
      </c>
      <c r="E738" s="78">
        <f t="shared" si="73"/>
        <v>10942766.959917923</v>
      </c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>
        <v>10595319.46242368</v>
      </c>
      <c r="R738" s="52">
        <v>87235.48</v>
      </c>
      <c r="S738" s="79">
        <v>28513.84</v>
      </c>
      <c r="T738" s="80">
        <v>231698.17749424357</v>
      </c>
      <c r="U738" s="31">
        <f t="shared" si="74"/>
        <v>1</v>
      </c>
    </row>
    <row r="739" spans="1:21" x14ac:dyDescent="0.25">
      <c r="A739" s="98">
        <f t="shared" si="69"/>
        <v>723</v>
      </c>
      <c r="B739" s="99">
        <f t="shared" si="70"/>
        <v>268</v>
      </c>
      <c r="C739" s="92" t="s">
        <v>110</v>
      </c>
      <c r="D739" s="92" t="s">
        <v>267</v>
      </c>
      <c r="E739" s="78">
        <f t="shared" si="73"/>
        <v>5037776.7369999997</v>
      </c>
      <c r="F739" s="52">
        <v>0</v>
      </c>
      <c r="G739" s="52">
        <v>0</v>
      </c>
      <c r="H739" s="52">
        <v>0</v>
      </c>
      <c r="I739" s="52">
        <v>0</v>
      </c>
      <c r="J739" s="52">
        <v>0</v>
      </c>
      <c r="K739" s="52"/>
      <c r="L739" s="52"/>
      <c r="M739" s="52">
        <v>0</v>
      </c>
      <c r="N739" s="52">
        <v>0</v>
      </c>
      <c r="O739" s="52">
        <v>0</v>
      </c>
      <c r="P739" s="52">
        <v>0</v>
      </c>
      <c r="Q739" s="52">
        <v>4929968.3148281993</v>
      </c>
      <c r="R739" s="52"/>
      <c r="S739" s="79"/>
      <c r="T739" s="80">
        <v>107808.4221718</v>
      </c>
      <c r="U739" s="31">
        <f t="shared" si="74"/>
        <v>1</v>
      </c>
    </row>
    <row r="740" spans="1:21" x14ac:dyDescent="0.25">
      <c r="A740" s="98">
        <f t="shared" ref="A740:A742" si="75">+A739+1</f>
        <v>724</v>
      </c>
      <c r="B740" s="99">
        <f t="shared" ref="B740:B742" si="76">+B739+1</f>
        <v>269</v>
      </c>
      <c r="C740" s="92" t="s">
        <v>110</v>
      </c>
      <c r="D740" s="92" t="s">
        <v>268</v>
      </c>
      <c r="E740" s="78">
        <f t="shared" si="73"/>
        <v>4996855.5961000007</v>
      </c>
      <c r="F740" s="52">
        <v>0</v>
      </c>
      <c r="G740" s="52">
        <v>0</v>
      </c>
      <c r="H740" s="52">
        <v>0</v>
      </c>
      <c r="I740" s="52">
        <v>0</v>
      </c>
      <c r="J740" s="52">
        <v>0</v>
      </c>
      <c r="K740" s="52"/>
      <c r="L740" s="52"/>
      <c r="M740" s="52">
        <v>0</v>
      </c>
      <c r="N740" s="52">
        <v>0</v>
      </c>
      <c r="O740" s="52">
        <v>0</v>
      </c>
      <c r="P740" s="52">
        <v>0</v>
      </c>
      <c r="Q740" s="52">
        <v>4889922.8863434605</v>
      </c>
      <c r="R740" s="52"/>
      <c r="S740" s="79"/>
      <c r="T740" s="80">
        <v>106932.70975654002</v>
      </c>
      <c r="U740" s="31">
        <f t="shared" si="74"/>
        <v>1</v>
      </c>
    </row>
    <row r="741" spans="1:21" x14ac:dyDescent="0.25">
      <c r="A741" s="98">
        <f t="shared" si="75"/>
        <v>725</v>
      </c>
      <c r="B741" s="99">
        <f t="shared" si="76"/>
        <v>270</v>
      </c>
      <c r="C741" s="92"/>
      <c r="D741" s="92" t="s">
        <v>680</v>
      </c>
      <c r="E741" s="78">
        <f t="shared" si="73"/>
        <v>6815055.1868583523</v>
      </c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>
        <v>6540166.4526155833</v>
      </c>
      <c r="R741" s="52">
        <v>90475.4</v>
      </c>
      <c r="S741" s="79">
        <v>41393.14</v>
      </c>
      <c r="T741" s="80">
        <v>143020.19424276875</v>
      </c>
      <c r="U741" s="31">
        <f t="shared" si="74"/>
        <v>1</v>
      </c>
    </row>
    <row r="742" spans="1:21" x14ac:dyDescent="0.25">
      <c r="A742" s="98">
        <f t="shared" si="75"/>
        <v>726</v>
      </c>
      <c r="B742" s="99">
        <f t="shared" si="76"/>
        <v>271</v>
      </c>
      <c r="C742" s="92" t="s">
        <v>535</v>
      </c>
      <c r="D742" s="92" t="s">
        <v>536</v>
      </c>
      <c r="E742" s="78">
        <f t="shared" si="73"/>
        <v>4904397.8896157993</v>
      </c>
      <c r="F742" s="52">
        <v>735304.27475400001</v>
      </c>
      <c r="G742" s="52"/>
      <c r="H742" s="52">
        <v>206096.46766800003</v>
      </c>
      <c r="I742" s="52">
        <v>0</v>
      </c>
      <c r="J742" s="52">
        <v>0</v>
      </c>
      <c r="K742" s="52"/>
      <c r="L742" s="52">
        <v>69083.30797200001</v>
      </c>
      <c r="M742" s="52">
        <v>0</v>
      </c>
      <c r="N742" s="52"/>
      <c r="O742" s="52">
        <v>0</v>
      </c>
      <c r="P742" s="52">
        <v>1764502.807326</v>
      </c>
      <c r="Q742" s="52">
        <v>1553997.7564439997</v>
      </c>
      <c r="R742" s="52">
        <v>440587.55700000003</v>
      </c>
      <c r="S742" s="52">
        <v>46256.106</v>
      </c>
      <c r="T742" s="80">
        <v>88569.6124518</v>
      </c>
      <c r="U742" s="31">
        <f t="shared" si="74"/>
        <v>5</v>
      </c>
    </row>
    <row r="747" spans="1:21" hidden="1" x14ac:dyDescent="0.25">
      <c r="D747" s="1">
        <v>2022</v>
      </c>
      <c r="E747" s="51">
        <f>SUM(F747:J747,M747:Q747)</f>
        <v>410</v>
      </c>
      <c r="F747" s="31">
        <f>COUNTIF(F15:F209,"&gt;0")</f>
        <v>62</v>
      </c>
      <c r="G747" s="31">
        <f>COUNTIF(G15:G209,"&gt;0")</f>
        <v>45</v>
      </c>
      <c r="H747" s="31">
        <f>COUNTIF(H15:H209,"&gt;0")</f>
        <v>63</v>
      </c>
      <c r="I747" s="31">
        <f>COUNTIF(I15:I209,"&gt;0")</f>
        <v>66</v>
      </c>
      <c r="J747" s="31">
        <f>COUNTIF(J15:J209,"&gt;0")</f>
        <v>18</v>
      </c>
      <c r="K747" s="31">
        <f>COUNTIF(K15:K206,"&gt;0")</f>
        <v>0</v>
      </c>
      <c r="L747" s="31">
        <f>COUNTIF(L15:L206,"&gt;0")</f>
        <v>0</v>
      </c>
      <c r="M747" s="31">
        <f>COUNTIF(M15:M209,"&gt;0")</f>
        <v>6</v>
      </c>
      <c r="N747" s="31">
        <f>COUNTIF(N15:N209,"&gt;0")</f>
        <v>62</v>
      </c>
      <c r="O747" s="31">
        <f>COUNTIF(O15:O209,"&gt;0")</f>
        <v>17</v>
      </c>
      <c r="P747" s="31">
        <f>COUNTIF(P15:P209,"&gt;0")</f>
        <v>30</v>
      </c>
      <c r="Q747" s="31">
        <f>COUNTIF(Q15:Q209,"&gt;0")</f>
        <v>41</v>
      </c>
      <c r="R747" s="4">
        <f>+E747-11-5</f>
        <v>394</v>
      </c>
    </row>
    <row r="748" spans="1:21" hidden="1" x14ac:dyDescent="0.25">
      <c r="D748" s="1">
        <v>2023</v>
      </c>
      <c r="E748" s="51">
        <f t="shared" ref="E748:E749" si="77">SUM(F748:J748,M748:Q748)</f>
        <v>482</v>
      </c>
      <c r="F748" s="31">
        <f>COUNTIF(F211:F470,"&gt;0")</f>
        <v>81</v>
      </c>
      <c r="G748" s="31">
        <f>COUNTIF(G211:G470,"&gt;0")</f>
        <v>48</v>
      </c>
      <c r="H748" s="31">
        <f>COUNTIF(H211:H470,"&gt;0")</f>
        <v>104</v>
      </c>
      <c r="I748" s="31">
        <f>COUNTIF(I211:I470,"&gt;0")</f>
        <v>56</v>
      </c>
      <c r="J748" s="31">
        <f>COUNTIF(J211:J470,"&gt;0")</f>
        <v>40</v>
      </c>
      <c r="K748" s="31">
        <f>COUNTIF(K212:K468,"&gt;0")</f>
        <v>0</v>
      </c>
      <c r="L748" s="31">
        <f t="shared" ref="L748:Q748" si="78">COUNTIF(L211:L470,"&gt;0")</f>
        <v>49</v>
      </c>
      <c r="M748" s="31">
        <f t="shared" si="78"/>
        <v>1</v>
      </c>
      <c r="N748" s="31">
        <f t="shared" si="78"/>
        <v>67</v>
      </c>
      <c r="O748" s="31">
        <f t="shared" si="78"/>
        <v>10</v>
      </c>
      <c r="P748" s="31">
        <f t="shared" si="78"/>
        <v>40</v>
      </c>
      <c r="Q748" s="31">
        <f t="shared" si="78"/>
        <v>35</v>
      </c>
    </row>
    <row r="749" spans="1:21" hidden="1" x14ac:dyDescent="0.25">
      <c r="D749" s="1">
        <v>2024</v>
      </c>
      <c r="E749" s="51">
        <f t="shared" si="77"/>
        <v>592</v>
      </c>
      <c r="F749" s="31">
        <f t="shared" ref="F749:Q749" si="79">COUNTIF(F472:F742,"&gt;0")</f>
        <v>105</v>
      </c>
      <c r="G749" s="31">
        <f t="shared" si="79"/>
        <v>70</v>
      </c>
      <c r="H749" s="31">
        <f t="shared" si="79"/>
        <v>102</v>
      </c>
      <c r="I749" s="31">
        <f t="shared" si="79"/>
        <v>71</v>
      </c>
      <c r="J749" s="31">
        <f t="shared" si="79"/>
        <v>29</v>
      </c>
      <c r="K749" s="31">
        <f t="shared" si="79"/>
        <v>0</v>
      </c>
      <c r="L749" s="31">
        <f t="shared" si="79"/>
        <v>84</v>
      </c>
      <c r="M749" s="31">
        <f t="shared" si="79"/>
        <v>30</v>
      </c>
      <c r="N749" s="31">
        <f t="shared" si="79"/>
        <v>54</v>
      </c>
      <c r="O749" s="31">
        <f t="shared" si="79"/>
        <v>16</v>
      </c>
      <c r="P749" s="31">
        <f t="shared" si="79"/>
        <v>57</v>
      </c>
      <c r="Q749" s="31">
        <f t="shared" si="79"/>
        <v>58</v>
      </c>
    </row>
    <row r="750" spans="1:21" hidden="1" x14ac:dyDescent="0.25">
      <c r="E750" s="4">
        <f>SUM(E747:E749)</f>
        <v>1484</v>
      </c>
      <c r="I750" s="1" t="s">
        <v>725</v>
      </c>
    </row>
    <row r="751" spans="1:21" hidden="1" x14ac:dyDescent="0.25">
      <c r="D751" s="81"/>
      <c r="E751" s="1" t="s">
        <v>722</v>
      </c>
    </row>
    <row r="752" spans="1:21" hidden="1" x14ac:dyDescent="0.25">
      <c r="D752" s="82"/>
      <c r="E752" s="1" t="s">
        <v>723</v>
      </c>
    </row>
    <row r="753" spans="4:5" hidden="1" x14ac:dyDescent="0.25">
      <c r="D753" s="83"/>
      <c r="E753" s="1" t="s">
        <v>724</v>
      </c>
    </row>
    <row r="796" spans="7:7" x14ac:dyDescent="0.25">
      <c r="G796" s="1" t="s">
        <v>554</v>
      </c>
    </row>
  </sheetData>
  <autoFilter ref="A12:WXO741"/>
  <mergeCells count="16">
    <mergeCell ref="D9:D12"/>
    <mergeCell ref="S10:S11"/>
    <mergeCell ref="T10:T11"/>
    <mergeCell ref="A6:T6"/>
    <mergeCell ref="M10:M11"/>
    <mergeCell ref="N10:N11"/>
    <mergeCell ref="O10:O11"/>
    <mergeCell ref="P10:P11"/>
    <mergeCell ref="Q10:Q11"/>
    <mergeCell ref="R10:R11"/>
    <mergeCell ref="E9:E11"/>
    <mergeCell ref="F9:T9"/>
    <mergeCell ref="F10:L10"/>
    <mergeCell ref="A9:A12"/>
    <mergeCell ref="B9:B12"/>
    <mergeCell ref="C9:C12"/>
  </mergeCells>
  <conditionalFormatting sqref="D502">
    <cfRule type="duplicateValues" dxfId="65" priority="83"/>
  </conditionalFormatting>
  <conditionalFormatting sqref="D563">
    <cfRule type="duplicateValues" dxfId="64" priority="82"/>
  </conditionalFormatting>
  <conditionalFormatting sqref="D613">
    <cfRule type="duplicateValues" dxfId="63" priority="81"/>
  </conditionalFormatting>
  <conditionalFormatting sqref="D689:D696">
    <cfRule type="duplicateValues" dxfId="62" priority="8471"/>
  </conditionalFormatting>
  <conditionalFormatting sqref="D698:D704">
    <cfRule type="duplicateValues" dxfId="61" priority="79"/>
  </conditionalFormatting>
  <conditionalFormatting sqref="D705">
    <cfRule type="duplicateValues" dxfId="60" priority="78"/>
  </conditionalFormatting>
  <conditionalFormatting sqref="D742">
    <cfRule type="duplicateValues" dxfId="59" priority="8490"/>
  </conditionalFormatting>
  <conditionalFormatting sqref="D711:D712">
    <cfRule type="duplicateValues" dxfId="58" priority="8513"/>
  </conditionalFormatting>
  <conditionalFormatting sqref="D737:D741 D550:D552 D480 D620 D595 D562 D545 D15 D505 D482:D483 D709:D710 D697 D688 D677:D682">
    <cfRule type="duplicateValues" dxfId="57" priority="8604"/>
  </conditionalFormatting>
  <conditionalFormatting sqref="D55">
    <cfRule type="duplicateValues" dxfId="56" priority="65"/>
  </conditionalFormatting>
  <conditionalFormatting sqref="D726">
    <cfRule type="duplicateValues" dxfId="55" priority="64"/>
  </conditionalFormatting>
  <conditionalFormatting sqref="D727">
    <cfRule type="duplicateValues" dxfId="54" priority="63"/>
  </conditionalFormatting>
  <conditionalFormatting sqref="D724">
    <cfRule type="duplicateValues" dxfId="53" priority="62"/>
  </conditionalFormatting>
  <conditionalFormatting sqref="D217">
    <cfRule type="duplicateValues" dxfId="52" priority="60"/>
  </conditionalFormatting>
  <conditionalFormatting sqref="D230">
    <cfRule type="duplicateValues" dxfId="51" priority="59"/>
  </conditionalFormatting>
  <conditionalFormatting sqref="D264">
    <cfRule type="duplicateValues" dxfId="50" priority="57"/>
  </conditionalFormatting>
  <conditionalFormatting sqref="D268">
    <cfRule type="duplicateValues" dxfId="49" priority="56"/>
  </conditionalFormatting>
  <conditionalFormatting sqref="D67">
    <cfRule type="duplicateValues" dxfId="48" priority="55"/>
  </conditionalFormatting>
  <conditionalFormatting sqref="D306">
    <cfRule type="duplicateValues" dxfId="47" priority="54"/>
  </conditionalFormatting>
  <conditionalFormatting sqref="D326">
    <cfRule type="duplicateValues" dxfId="46" priority="53"/>
  </conditionalFormatting>
  <conditionalFormatting sqref="D136">
    <cfRule type="duplicateValues" dxfId="45" priority="52"/>
  </conditionalFormatting>
  <conditionalFormatting sqref="D343">
    <cfRule type="duplicateValues" dxfId="44" priority="51"/>
  </conditionalFormatting>
  <conditionalFormatting sqref="D374:D375">
    <cfRule type="duplicateValues" dxfId="43" priority="50"/>
  </conditionalFormatting>
  <conditionalFormatting sqref="D384">
    <cfRule type="duplicateValues" dxfId="42" priority="49"/>
  </conditionalFormatting>
  <conditionalFormatting sqref="D430">
    <cfRule type="duplicateValues" dxfId="41" priority="48"/>
  </conditionalFormatting>
  <conditionalFormatting sqref="D435">
    <cfRule type="duplicateValues" dxfId="40" priority="47"/>
  </conditionalFormatting>
  <conditionalFormatting sqref="D441:D442">
    <cfRule type="duplicateValues" dxfId="39" priority="46"/>
  </conditionalFormatting>
  <conditionalFormatting sqref="D461">
    <cfRule type="duplicateValues" dxfId="38" priority="45"/>
  </conditionalFormatting>
  <conditionalFormatting sqref="D462:D464">
    <cfRule type="duplicateValues" dxfId="37" priority="44"/>
  </conditionalFormatting>
  <conditionalFormatting sqref="D465">
    <cfRule type="duplicateValues" dxfId="36" priority="43"/>
  </conditionalFormatting>
  <conditionalFormatting sqref="D466:D467">
    <cfRule type="duplicateValues" dxfId="35" priority="42"/>
  </conditionalFormatting>
  <conditionalFormatting sqref="D211">
    <cfRule type="duplicateValues" dxfId="34" priority="41"/>
  </conditionalFormatting>
  <conditionalFormatting sqref="D234">
    <cfRule type="duplicateValues" dxfId="33" priority="40"/>
  </conditionalFormatting>
  <conditionalFormatting sqref="D236">
    <cfRule type="duplicateValues" dxfId="32" priority="39"/>
  </conditionalFormatting>
  <conditionalFormatting sqref="D238">
    <cfRule type="duplicateValues" dxfId="31" priority="38"/>
  </conditionalFormatting>
  <conditionalFormatting sqref="D272">
    <cfRule type="duplicateValues" dxfId="30" priority="35"/>
  </conditionalFormatting>
  <conditionalFormatting sqref="D273">
    <cfRule type="duplicateValues" dxfId="29" priority="34"/>
  </conditionalFormatting>
  <conditionalFormatting sqref="D285">
    <cfRule type="duplicateValues" dxfId="28" priority="33"/>
  </conditionalFormatting>
  <conditionalFormatting sqref="D300">
    <cfRule type="duplicateValues" dxfId="27" priority="32"/>
  </conditionalFormatting>
  <conditionalFormatting sqref="D304">
    <cfRule type="duplicateValues" dxfId="26" priority="31"/>
  </conditionalFormatting>
  <conditionalFormatting sqref="D324">
    <cfRule type="duplicateValues" dxfId="25" priority="30"/>
  </conditionalFormatting>
  <conditionalFormatting sqref="D330">
    <cfRule type="duplicateValues" dxfId="24" priority="29"/>
  </conditionalFormatting>
  <conditionalFormatting sqref="D333">
    <cfRule type="duplicateValues" dxfId="23" priority="28"/>
  </conditionalFormatting>
  <conditionalFormatting sqref="D342">
    <cfRule type="duplicateValues" dxfId="22" priority="27"/>
  </conditionalFormatting>
  <conditionalFormatting sqref="D376:D377">
    <cfRule type="duplicateValues" dxfId="21" priority="26"/>
  </conditionalFormatting>
  <conditionalFormatting sqref="D380:D383">
    <cfRule type="duplicateValues" dxfId="20" priority="25"/>
  </conditionalFormatting>
  <conditionalFormatting sqref="D425">
    <cfRule type="duplicateValues" dxfId="19" priority="22"/>
  </conditionalFormatting>
  <conditionalFormatting sqref="D468">
    <cfRule type="duplicateValues" dxfId="18" priority="21"/>
  </conditionalFormatting>
  <conditionalFormatting sqref="D271">
    <cfRule type="duplicateValues" dxfId="17" priority="18"/>
  </conditionalFormatting>
  <conditionalFormatting sqref="D287">
    <cfRule type="duplicateValues" dxfId="16" priority="17"/>
  </conditionalFormatting>
  <conditionalFormatting sqref="D293">
    <cfRule type="duplicateValues" dxfId="15" priority="16"/>
  </conditionalFormatting>
  <conditionalFormatting sqref="D297">
    <cfRule type="duplicateValues" dxfId="14" priority="15"/>
  </conditionalFormatting>
  <conditionalFormatting sqref="D303">
    <cfRule type="duplicateValues" dxfId="13" priority="14"/>
  </conditionalFormatting>
  <conditionalFormatting sqref="D317">
    <cfRule type="duplicateValues" dxfId="12" priority="13"/>
  </conditionalFormatting>
  <conditionalFormatting sqref="D337">
    <cfRule type="duplicateValues" dxfId="11" priority="12"/>
  </conditionalFormatting>
  <conditionalFormatting sqref="D469:D470">
    <cfRule type="duplicateValues" dxfId="10" priority="10"/>
  </conditionalFormatting>
  <conditionalFormatting sqref="D175:D176 D132:D135 D57:D58 D16:D23 D26:D47 D60 D62:D66 D78 D81:D85 D87:D96 D98 D111:D113 D116:D120 D146:D157 D184:D195 D197:D206 D122:D125 D52:D53 D100:D109 D159:D166 D180 D68:D69 D168:D172 D49:D50 D137:D138 D127:D129 D71:D75">
    <cfRule type="duplicateValues" dxfId="9" priority="9531"/>
  </conditionalFormatting>
  <conditionalFormatting sqref="D145">
    <cfRule type="duplicateValues" dxfId="8" priority="9"/>
  </conditionalFormatting>
  <conditionalFormatting sqref="D179">
    <cfRule type="duplicateValues" dxfId="7" priority="8"/>
  </conditionalFormatting>
  <conditionalFormatting sqref="D48">
    <cfRule type="duplicateValues" dxfId="6" priority="7"/>
  </conditionalFormatting>
  <conditionalFormatting sqref="D70">
    <cfRule type="duplicateValues" dxfId="5" priority="6"/>
  </conditionalFormatting>
  <conditionalFormatting sqref="D378">
    <cfRule type="duplicateValues" dxfId="4" priority="5"/>
  </conditionalFormatting>
  <conditionalFormatting sqref="D628">
    <cfRule type="duplicateValues" dxfId="3" priority="4"/>
  </conditionalFormatting>
  <conditionalFormatting sqref="D486">
    <cfRule type="duplicateValues" dxfId="2" priority="3"/>
  </conditionalFormatting>
  <conditionalFormatting sqref="D231">
    <cfRule type="duplicateValues" dxfId="1" priority="2"/>
  </conditionalFormatting>
  <conditionalFormatting sqref="D253">
    <cfRule type="duplicat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№1</vt:lpstr>
      <vt:lpstr>Приложение №2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1</cp:lastModifiedBy>
  <cp:lastPrinted>2022-12-12T02:16:33Z</cp:lastPrinted>
  <dcterms:created xsi:type="dcterms:W3CDTF">2019-11-06T08:51:16Z</dcterms:created>
  <dcterms:modified xsi:type="dcterms:W3CDTF">2022-12-12T02:18:24Z</dcterms:modified>
</cp:coreProperties>
</file>